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7" i="419" s="1"/>
  <c r="P25" i="419"/>
  <c r="G26" i="419"/>
  <c r="P28" i="419" l="1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N6" i="419"/>
  <c r="O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<sst xmlns="http://schemas.openxmlformats.org/spreadsheetml/2006/main" count="6798" uniqueCount="1450">
  <si>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</si>
  <si>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</si>
  <si>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</si>
  <si>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</si>
  <si>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</si>
  <si>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</si>
  <si>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</si>
  <si>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</si>
  <si>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</si>
  <si>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</si>
  <si>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</si>
  <si>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</si>
  <si>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</si>
  <si>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</si>
  <si>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</si>
  <si>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</si>
  <si>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</si>
  <si>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</si>
  <si>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</si>
  <si>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</si>
  <si>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</si>
  <si>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</si>
  <si>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</si>
  <si>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</si>
  <si>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</si>
  <si>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</si>
  <si>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</si>
  <si>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</si>
  <si>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</si>
  <si>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</si>
  <si>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</si>
  <si>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</si>
  <si>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</si>
  <si>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</si>
  <si>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</si>
  <si>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</si>
  <si>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</si>
  <si>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</si>
  <si>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</si>
  <si>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</si>
  <si>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</si>
  <si>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</si>
  <si>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</si>
  <si>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</si>
  <si>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</si>
  <si>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</si>
  <si>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</si>
  <si>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</si>
  <si>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</si>
  <si>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</si>
  <si>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</si>
  <si>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</si>
  <si>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</si>
  <si>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</si>
  <si>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</si>
  <si>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</si>
  <si>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</si>
  <si>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</si>
  <si>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</si>
  <si>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</si>
  <si>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</si>
  <si>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</si>
  <si>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</si>
  <si>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</si>
  <si>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</si>
  <si>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</si>
  <si>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</si>
  <si>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</si>
  <si>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</si>
  <si>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</si>
  <si>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</si>
  <si>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</si>
  <si>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</si>
  <si>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</si>
  <si>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</si>
  <si>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</si>
  <si>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</si>
  <si>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</si>
  <si>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</si>
  <si>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</si>
  <si>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</si>
  <si>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</si>
  <si>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</si>
  <si>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</si>
  <si>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</si>
  <si>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</si>
  <si>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</si>
  <si>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</si>
  <si>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</si>
  <si>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</si>
  <si>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</si>
  <si>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</si>
  <si>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</si>
  <si>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</si>
  <si>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</si>
  <si>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</si>
  <si>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</si>
  <si>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</si>
  <si>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</si>
  <si>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</si>
  <si>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</si>
  <si>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</si>
  <si>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</si>
  <si>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</si>
  <si>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</si>
  <si>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</si>
  <si>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</si>
  <si>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</si>
  <si>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</si>
  <si>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</si>
  <si>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</si>
  <si>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</si>
  <si>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</si>
  <si>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</si>
  <si>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</si>
  <si>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</si>
  <si>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</si>
  <si>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</si>
  <si>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</si>
  <si>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</si>
  <si>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</si>
  <si>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</si>
  <si>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</si>
  <si>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</si>
  <si>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</si>
  <si>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</si>
  <si>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</si>
  <si>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</si>
  <si>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</si>
  <si>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</si>
  <si>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</si>
  <si>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</si>
  <si>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</si>
  <si>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</si>
  <si>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</si>
  <si>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</si>
  <si>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</si>
  <si>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</si>
  <si>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</si>
  <si>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</si>
  <si>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</si>
  <si>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</si>
  <si>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</si>
  <si>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</si>
  <si>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</si>
  <si>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</si>
  <si>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</si>
  <si>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</si>
  <si>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</si>
  <si>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</si>
  <si>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</si>
  <si>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</si>
  <si>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</si>
  <si>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</si>
  <si>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</si>
  <si>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</si>
  <si>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</si>
  <si>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</si>
  <si>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</si>
  <si>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</si>
  <si>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</si>
  <si>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</si>
  <si>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</si>
  <si>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</si>
  <si>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</si>
  <si>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</si>
  <si>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</si>
  <si>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</si>
  <si>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</si>
  <si>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</si>
  <si>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</si>
  <si>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</si>
  <si>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</si>
  <si>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</si>
  <si>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</si>
  <si>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</si>
  <si>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</si>
  <si>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</si>
  <si>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</si>
  <si>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</si>
  <si>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</si>
  <si>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</si>
  <si>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</si>
  <si>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</si>
  <si>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</si>
  <si>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</si>
  <si>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</si>
  <si>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</si>
  <si>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</si>
  <si>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</si>
  <si>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</si>
  <si>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</si>
  <si>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</si>
  <si>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</si>
  <si>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</si>
  <si>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</si>
  <si>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</si>
  <si>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</si>
  <si>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</si>
  <si>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</si>
  <si>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</si>
  <si>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</si>
  <si>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</si>
  <si>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</si>
  <si>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</si>
  <si>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</si>
  <si>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</si>
  <si>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</si>
  <si>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</si>
  <si>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</si>
  <si>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</si>
  <si>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</si>
  <si>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</si>
  <si>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</si>
  <si>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</si>
  <si>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</si>
  <si>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</si>
  <si>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</si>
  <si>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</si>
  <si>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</si>
  <si>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</si>
  <si>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</si>
  <si>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</si>
  <si>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</si>
  <si>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</si>
  <si>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</si>
  <si>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</si>
  <si>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</si>
  <si>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</si>
  <si>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</si>
  <si>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</si>
  <si>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</si>
  <si>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</si>
  <si>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</si>
  <si>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</si>
  <si>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</si>
  <si>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</si>
  <si>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</si>
  <si>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</si>
  <si>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</si>
  <si>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</si>
  <si>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</si>
  <si>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</si>
  <si>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</si>
  <si>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</si>
  <si>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</si>
  <si>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</si>
  <si>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</si>
  <si>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</si>
  <si>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</si>
  <si>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</si>
  <si>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</si>
  <si>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</si>
  <si>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</si>
  <si>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</si>
  <si>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</si>
  <si>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</si>
  <si>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</si>
  <si>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</si>
  <si>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</si>
  <si>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</si>
  <si>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</si>
  <si>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</si>
  <si>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</si>
  <si>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</si>
  <si>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</si>
  <si>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</si>
  <si>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</si>
  <si>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</si>
  <si>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</si>
  <si>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</si>
  <si>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</si>
  <si>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</si>
  <si>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</si>
  <si>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</si>
  <si>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</si>
  <si>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</si>
  <si>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</si>
  <si>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</si>
  <si>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</si>
  <si>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</si>
  <si>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</si>
  <si>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</si>
  <si>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</si>
  <si>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</si>
  <si>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</si>
  <si>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</si>
  <si>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</si>
  <si>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</si>
  <si>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</si>
  <si>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</si>
  <si>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</si>
  <si>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</si>
  <si>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</si>
  <si>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</si>
  <si>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</si>
  <si>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</si>
  <si>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</si>
  <si>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</si>
  <si>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</si>
  <si>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</si>
  <si>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</si>
  <si>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</si>
  <si>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</si>
  <si>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</si>
  <si>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</si>
  <si>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</si>
  <si>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</si>
  <si>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</si>
  <si>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</si>
  <si>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</si>
  <si>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</si>
  <si>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</si>
  <si>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</si>
  <si>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</si>
  <si>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</si>
  <si>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</si>
  <si>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</si>
  <si>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</si>
  <si>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</si>
  <si>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</si>
  <si>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</si>
  <si>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</si>
  <si>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</si>
  <si>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</si>
  <si>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</si>
  <si>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</si>
  <si>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</si>
  <si>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</si>
  <si>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</si>
  <si>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</si>
  <si>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</si>
  <si>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</si>
  <si>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</si>
  <si>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</si>
  <si>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</si>
  <si>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</si>
  <si>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</si>
  <si>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</si>
  <si>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</si>
  <si>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</si>
  <si>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</si>
  <si>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</si>
  <si>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</si>
  <si>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</si>
  <si>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</si>
  <si>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</si>
  <si>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</si>
  <si>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</si>
  <si>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</si>
  <si>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</si>
  <si>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</si>
  <si>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</si>
  <si>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</si>
  <si>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</si>
  <si>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</si>
  <si>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</si>
  <si>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</si>
  <si>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</si>
  <si>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</si>
  <si>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</si>
  <si>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</si>
  <si>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</si>
  <si>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</si>
  <si>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</si>
  <si>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</si>
  <si>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</si>
  <si>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</si>
  <si>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</si>
  <si>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</si>
  <si>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</si>
  <si>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</si>
  <si>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</si>
  <si>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</si>
  <si>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</si>
  <si>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</si>
  <si>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</si>
  <si>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</si>
  <si>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</si>
  <si>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</si>
  <si>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</si>
  <si>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</si>
  <si>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</si>
  <si>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</si>
  <si>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</si>
  <si>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</si>
  <si>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</si>
  <si>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</si>
  <si>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</si>
  <si>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</si>
  <si>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</si>
  <si>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</si>
  <si>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</si>
  <si>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</si>
  <si>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</si>
  <si>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</si>
  <si>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</si>
  <si>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</si>
  <si>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</si>
  <si>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</si>
  <si>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</si>
  <si>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</si>
  <si>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</si>
  <si>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</si>
  <si>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</si>
  <si>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</si>
  <si>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</si>
  <si>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</si>
  <si>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</si>
  <si>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</si>
  <si>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</si>
  <si>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</si>
  <si>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</si>
  <si>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</si>
  <si>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</si>
  <si>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</si>
  <si>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</si>
  <si>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</si>
  <si>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</si>
  <si>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</si>
  <si>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</si>
  <si>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</si>
  <si>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</si>
  <si>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</si>
  <si>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</si>
  <si>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</si>
  <si>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</si>
  <si>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</si>
  <si>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</si>
  <si>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</si>
  <si>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</si>
  <si>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</si>
  <si>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</si>
  <si>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</si>
  <si>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</si>
  <si>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</si>
  <si>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</si>
  <si>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</si>
  <si>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</si>
  <si>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</si>
  <si>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</si>
  <si>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</si>
  <si>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</si>
  <si>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</si>
  <si>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</si>
  <si>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</si>
  <si>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</si>
  <si>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</si>
  <si>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</si>
  <si>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</si>
  <si>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</si>
  <si>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</si>
  <si>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</si>
  <si>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</si>
  <si>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</si>
  <si>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</si>
  <si>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</si>
  <si>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</si>
  <si>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</si>
  <si>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</si>
  <si>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</si>
  <si>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</si>
  <si>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</si>
  <si>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</si>
  <si>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</si>
  <si>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</si>
  <si>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</si>
  <si>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</si>
  <si>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</si>
  <si>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</si>
  <si>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</si>
  <si>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</si>
  <si>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</si>
  <si>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</si>
  <si>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</si>
  <si>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</si>
  <si>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</si>
  <si>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</si>
  <si>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</si>
  <si>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</si>
  <si>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</si>
  <si>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</si>
  <si>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</si>
  <si>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</si>
  <si>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</si>
  <si>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</si>
  <si>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</si>
  <si>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</si>
  <si>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</si>
  <si>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</si>
  <si>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</si>
  <si>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</si>
  <si>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</si>
  <si>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</si>
  <si>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</si>
  <si>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</si>
  <si>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</si>
  <si>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</si>
  <si>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</si>
  <si>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</si>
  <si>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</si>
  <si>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</si>
  <si>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</si>
  <si>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</si>
  <si>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</si>
  <si>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</si>
  <si>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</si>
  <si>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</si>
  <si>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</si>
  <si>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</si>
  <si>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</si>
  <si>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</si>
  <si>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</si>
  <si>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</si>
  <si>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</si>
  <si>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</si>
  <si>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</si>
  <si>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</si>
  <si>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</si>
  <si>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</si>
  <si>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</si>
  <si>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</si>
  <si>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</si>
  <si>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</si>
  <si>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</si>
  <si>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</si>
  <si>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</si>
  <si>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</si>
  <si>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</si>
  <si>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</si>
  <si>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</si>
  <si>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</si>
  <si>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</si>
  <si>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</si>
  <si>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</si>
  <si>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</si>
  <si>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145310</t>
  </si>
  <si>
    <t>45310</t>
  </si>
  <si>
    <t>ANACID</t>
  </si>
  <si>
    <t>SUS 12X5ML(SACKY)</t>
  </si>
  <si>
    <t>166555</t>
  </si>
  <si>
    <t>66555</t>
  </si>
  <si>
    <t>MAGNOSOLV</t>
  </si>
  <si>
    <t>GRA 30X6.1GM(SACKY)</t>
  </si>
  <si>
    <t>846629</t>
  </si>
  <si>
    <t>100013</t>
  </si>
  <si>
    <t>IBALGIN 400 TBL 24</t>
  </si>
  <si>
    <t xml:space="preserve">POR TBL FLM 24X400MG </t>
  </si>
  <si>
    <t>930065</t>
  </si>
  <si>
    <t>0</t>
  </si>
  <si>
    <t>DZ PRONTOSAN ROZTOK 350ml</t>
  </si>
  <si>
    <t>841565</t>
  </si>
  <si>
    <t>KL BENZINUM 150g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</si>
  <si>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</si>
  <si>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</si>
  <si>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</si>
  <si>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</si>
  <si>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</si>
  <si>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</si>
  <si>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</si>
  <si>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</si>
  <si>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169755</t>
  </si>
  <si>
    <t>69755</t>
  </si>
  <si>
    <t>ARDEANUTRISOL G 40</t>
  </si>
  <si>
    <t>INF 1X80ML</t>
  </si>
  <si>
    <t>930589</t>
  </si>
  <si>
    <t>KL ETHANOLUM BENZ.DENAT. 900 ml / 720g/</t>
  </si>
  <si>
    <t>UN 1170</t>
  </si>
  <si>
    <t>930759</t>
  </si>
  <si>
    <t>MS BENZINUM  900 ml  FA , KU</t>
  </si>
  <si>
    <t>DPH 21%</t>
  </si>
  <si>
    <t>930043</t>
  </si>
  <si>
    <t>DZ TRIXO LIND 100 ml</t>
  </si>
  <si>
    <t>930431</t>
  </si>
  <si>
    <t>KL AQUA PURIF. KUL,FAG 5 kg</t>
  </si>
  <si>
    <t>921012</t>
  </si>
  <si>
    <t>KL Ethanolum 70% 140,0 g v sirokohrdle lahvi</t>
  </si>
  <si>
    <t>920056</t>
  </si>
  <si>
    <t>KL ETHANOLUM 70% 800 g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</si>
  <si>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</si>
  <si>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</si>
  <si>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</si>
  <si>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</si>
  <si>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</si>
  <si>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</si>
  <si>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</si>
  <si>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159622</t>
  </si>
  <si>
    <t>59622</t>
  </si>
  <si>
    <t>AJATIN PROFAR.TINKT.+MECH.ROZP.</t>
  </si>
  <si>
    <t>TCT 1X25ML+ROZPR.</t>
  </si>
  <si>
    <t>930224</t>
  </si>
  <si>
    <t>KL BENZINUM 900ml/ 600g</t>
  </si>
  <si>
    <t>UN 3295</t>
  </si>
  <si>
    <t>176954</t>
  </si>
  <si>
    <t>ALGIFEN NEO</t>
  </si>
  <si>
    <t>POR GTT SOL 1X50ML</t>
  </si>
  <si>
    <t>901176</t>
  </si>
  <si>
    <t>IR AC.BORICI AQ.OPHTAL.50 ML</t>
  </si>
  <si>
    <t>IR OČNI VODA 50 ml</t>
  </si>
  <si>
    <t>184279</t>
  </si>
  <si>
    <t>CALCIUM-SANDOZ FORTE 500 MG</t>
  </si>
  <si>
    <t>POR TBL EFF 20X500MG</t>
  </si>
  <si>
    <t>397412</t>
  </si>
  <si>
    <t>IR  0.9%SOD.CHLOR.FOR IRR. 6X1000 ML</t>
  </si>
  <si>
    <t>IR-Fres. 6X1000 ML 15%</t>
  </si>
  <si>
    <t>395036</t>
  </si>
  <si>
    <t>180794</t>
  </si>
  <si>
    <t>IBALGIN DUO EFFECT</t>
  </si>
  <si>
    <t>DRM CRM 1X100GM</t>
  </si>
  <si>
    <t>501582</t>
  </si>
  <si>
    <t>IR NATRII CITRAS DIH. 46,7 % 40 ml</t>
  </si>
  <si>
    <t>P</t>
  </si>
  <si>
    <t>109709</t>
  </si>
  <si>
    <t>9709</t>
  </si>
  <si>
    <t>SOLU-MEDROL</t>
  </si>
  <si>
    <t>INJ SIC 1X40MG+1ML</t>
  </si>
  <si>
    <t>Transfůzní oddělení</t>
  </si>
  <si>
    <t>TO, výroba</t>
  </si>
  <si>
    <t>Lékárna - léčiva</t>
  </si>
  <si>
    <t>3590 - TO, výroba</t>
  </si>
  <si>
    <t>H02AB04 - Methylprednisolon</t>
  </si>
  <si>
    <t>H02AB04</t>
  </si>
  <si>
    <t>SOLU-MEDROL 40 MG/ML</t>
  </si>
  <si>
    <t>IMS+IVN INJ PSO LQF 40MG+1ML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</si>
  <si>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</si>
  <si>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</si>
  <si>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</si>
  <si>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</si>
  <si>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</si>
  <si>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</si>
  <si>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</si>
  <si>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</si>
  <si>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</si>
  <si>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</si>
  <si>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</si>
  <si>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</si>
  <si>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Holusková Iva</t>
  </si>
  <si>
    <t>Sulovská Ivana</t>
  </si>
  <si>
    <t>Smital Jan</t>
  </si>
  <si>
    <t>Burgetová Anna</t>
  </si>
  <si>
    <t>Stejskalová Monika</t>
  </si>
  <si>
    <t>Šnyrychová Lucie</t>
  </si>
  <si>
    <t>Antibiotika v kombinaci s ostatními léčivy</t>
  </si>
  <si>
    <t>1077</t>
  </si>
  <si>
    <t>OPHTHALMO-FRAMYKOIN COMP.</t>
  </si>
  <si>
    <t>OPH UNG 1X5GM</t>
  </si>
  <si>
    <t>Betamethason a antibiotika</t>
  </si>
  <si>
    <t>83973</t>
  </si>
  <si>
    <t>FUCICORT</t>
  </si>
  <si>
    <t>DRM CRM 1X15GM</t>
  </si>
  <si>
    <t>Budesonid</t>
  </si>
  <si>
    <t>54267</t>
  </si>
  <si>
    <t>RHINOCORT AQUA 64 MCG</t>
  </si>
  <si>
    <t>NAS SPR SUS 120X64RG</t>
  </si>
  <si>
    <t>Cefuroxim</t>
  </si>
  <si>
    <t>47728</t>
  </si>
  <si>
    <t>ZINNAT 500 MG</t>
  </si>
  <si>
    <t>POR TBL FLM 14X500MG</t>
  </si>
  <si>
    <t>Diosmin, kombinace</t>
  </si>
  <si>
    <t>201992</t>
  </si>
  <si>
    <t>DETRALEX</t>
  </si>
  <si>
    <t>POR TBL FLM 120X500MG</t>
  </si>
  <si>
    <t>Gestoden a ethinylestradiol</t>
  </si>
  <si>
    <t>97557</t>
  </si>
  <si>
    <t>LINDYNETTE 20</t>
  </si>
  <si>
    <t>POR TBL OBD 3X21</t>
  </si>
  <si>
    <t>Klotrimazol</t>
  </si>
  <si>
    <t>86397</t>
  </si>
  <si>
    <t>CLOTRIMAZOL AL 1%</t>
  </si>
  <si>
    <t>DRM CRM 1X50GM 1%</t>
  </si>
  <si>
    <t>Levothyroxin, sodná sůl</t>
  </si>
  <si>
    <t>69189</t>
  </si>
  <si>
    <t>EUTHYROX 50 MIKROGRAMŮ</t>
  </si>
  <si>
    <t>POR TBL NOB 100X50RG</t>
  </si>
  <si>
    <t>Prednisolon a antiseptika</t>
  </si>
  <si>
    <t>16467</t>
  </si>
  <si>
    <t>IMACORT</t>
  </si>
  <si>
    <t>DRM CRM 1X20GM</t>
  </si>
  <si>
    <t>Rosuvastatin</t>
  </si>
  <si>
    <t>148074</t>
  </si>
  <si>
    <t>ROSUCARD 20 MG POTAHOVANÉ TABLETY</t>
  </si>
  <si>
    <t>POR TBL FLM 90X20MG</t>
  </si>
  <si>
    <t>Sulfamethoxazol a trimethoprim</t>
  </si>
  <si>
    <t>6264</t>
  </si>
  <si>
    <t>SUMETROLIM</t>
  </si>
  <si>
    <t>POR TBL NOB 20X400MG/80MG</t>
  </si>
  <si>
    <t>Triamcinolon</t>
  </si>
  <si>
    <t>162501</t>
  </si>
  <si>
    <t>TRIAMCINOLON TEVA</t>
  </si>
  <si>
    <t>DRM EML 1X15GM</t>
  </si>
  <si>
    <t>Triamcinolon a antiseptika</t>
  </si>
  <si>
    <t>4178</t>
  </si>
  <si>
    <t>TRIAMCINOLON E LÉČIVA</t>
  </si>
  <si>
    <t>DRM UNG 1X20GM</t>
  </si>
  <si>
    <t>Itopridum</t>
  </si>
  <si>
    <t>166760</t>
  </si>
  <si>
    <t>KINITO 50 MG, POTAHOVANÉ TABLETY</t>
  </si>
  <si>
    <t>POR TBL FLM 100X50MG</t>
  </si>
  <si>
    <t>132794</t>
  </si>
  <si>
    <t>LOGEST</t>
  </si>
  <si>
    <t>Loratadin</t>
  </si>
  <si>
    <t>14910</t>
  </si>
  <si>
    <t>FLONIDAN 10 MG TABLETY</t>
  </si>
  <si>
    <t>POR TBL NOB 90X10MG</t>
  </si>
  <si>
    <t>Analgetika a anestetika, kombinace</t>
  </si>
  <si>
    <t>107143</t>
  </si>
  <si>
    <t>OTIPAX</t>
  </si>
  <si>
    <t>AUR GTT SOL 16GM</t>
  </si>
  <si>
    <t>Atorvastatin</t>
  </si>
  <si>
    <t>93018</t>
  </si>
  <si>
    <t>SORTIS 20 MG</t>
  </si>
  <si>
    <t>POR TBL FLM 100X20MG</t>
  </si>
  <si>
    <t>132632</t>
  </si>
  <si>
    <t>POR TBL FLM 60X500MG</t>
  </si>
  <si>
    <t>Kodein</t>
  </si>
  <si>
    <t>88</t>
  </si>
  <si>
    <t>CODEIN SLOVAKOFARMA 15 MG</t>
  </si>
  <si>
    <t>POR TBL NOB 10X15MG</t>
  </si>
  <si>
    <t>Kolagenáza, kombinace</t>
  </si>
  <si>
    <t>4269</t>
  </si>
  <si>
    <t>IRUXOL MONO</t>
  </si>
  <si>
    <t>DRM UNG 1X10GM</t>
  </si>
  <si>
    <t>Kyselina fusidová</t>
  </si>
  <si>
    <t>88746</t>
  </si>
  <si>
    <t>FUCIDIN</t>
  </si>
  <si>
    <t>DRM UNG 1X15GM</t>
  </si>
  <si>
    <t>169714</t>
  </si>
  <si>
    <t>LETROX 125</t>
  </si>
  <si>
    <t>POR TBL NOB 100X125MCG</t>
  </si>
  <si>
    <t>Nimesulid</t>
  </si>
  <si>
    <t>12893</t>
  </si>
  <si>
    <t>AULIN</t>
  </si>
  <si>
    <t>POR TBL NOB 60X100MG</t>
  </si>
  <si>
    <t>Ofloxacin</t>
  </si>
  <si>
    <t>59687</t>
  </si>
  <si>
    <t>OFLOXIN 200</t>
  </si>
  <si>
    <t>POR TBL FLM 14X200MG</t>
  </si>
  <si>
    <t>Omeprazol</t>
  </si>
  <si>
    <t>122114</t>
  </si>
  <si>
    <t>APO-OME 20</t>
  </si>
  <si>
    <t>POR CPS ETD 100X20MG</t>
  </si>
  <si>
    <t>Tolperison</t>
  </si>
  <si>
    <t>57525</t>
  </si>
  <si>
    <t>MYDOCALM 150 MG</t>
  </si>
  <si>
    <t>POR TBL FLM 30X150MG</t>
  </si>
  <si>
    <t>Jiná</t>
  </si>
  <si>
    <t>*2026</t>
  </si>
  <si>
    <t>Jiný</t>
  </si>
  <si>
    <t>Cetirizin</t>
  </si>
  <si>
    <t>5496</t>
  </si>
  <si>
    <t>ZODAC</t>
  </si>
  <si>
    <t>POR TBL FLM 60X10MG</t>
  </si>
  <si>
    <t>Fentermin</t>
  </si>
  <si>
    <t>97374</t>
  </si>
  <si>
    <t>ADIPEX RETARD</t>
  </si>
  <si>
    <t>POR CPS RML 100X15MG</t>
  </si>
  <si>
    <t>97375</t>
  </si>
  <si>
    <t>POR CPS RML 30X15MG</t>
  </si>
  <si>
    <t>Jiná antibiotika pro lokální aplikaci</t>
  </si>
  <si>
    <t>1066</t>
  </si>
  <si>
    <t>FRAMYKOIN</t>
  </si>
  <si>
    <t>DRM UNG 10GM</t>
  </si>
  <si>
    <t>12891</t>
  </si>
  <si>
    <t>POR TBL NOB 15X100MG</t>
  </si>
  <si>
    <t>12892</t>
  </si>
  <si>
    <t>POR TBL NOB 30X100MG</t>
  </si>
  <si>
    <t>25365</t>
  </si>
  <si>
    <t>HELICID 20 ZENTIVA</t>
  </si>
  <si>
    <t>POR CPS ETD 28X20MG</t>
  </si>
  <si>
    <t>215606</t>
  </si>
  <si>
    <t>POR CPS ETD 90X20MG</t>
  </si>
  <si>
    <t>180707</t>
  </si>
  <si>
    <t>LOSEPRAZOL 20 MG</t>
  </si>
  <si>
    <t>POR CPS ETD 7X20MG</t>
  </si>
  <si>
    <t>Paracetamol</t>
  </si>
  <si>
    <t>4343</t>
  </si>
  <si>
    <t>PARALEN 500 SUP</t>
  </si>
  <si>
    <t>RCT SUP 5X500MG</t>
  </si>
  <si>
    <t>Trimethoprim</t>
  </si>
  <si>
    <t>89816</t>
  </si>
  <si>
    <t>TRIPRIM 200 MG</t>
  </si>
  <si>
    <t>POR TBL NOB 20X200MG</t>
  </si>
  <si>
    <t>166774</t>
  </si>
  <si>
    <t>ITOPRID PMCS 50 MG</t>
  </si>
  <si>
    <t>POR TBL FLM 40X50MG I</t>
  </si>
  <si>
    <t>Amorolfin</t>
  </si>
  <si>
    <t>45304</t>
  </si>
  <si>
    <t>LOCERYL 5% LÉČIVÝ LAK NA NEHTY</t>
  </si>
  <si>
    <t>DRM LAC UGC 1X2,5ML I</t>
  </si>
  <si>
    <t>Cinchokain</t>
  </si>
  <si>
    <t>19378</t>
  </si>
  <si>
    <t>FAKTU</t>
  </si>
  <si>
    <t>RCT SUP 20</t>
  </si>
  <si>
    <t>93124</t>
  </si>
  <si>
    <t>RCT UNG 20GM</t>
  </si>
  <si>
    <t>14075</t>
  </si>
  <si>
    <t>Hořčík (různé sole v kombinaci)</t>
  </si>
  <si>
    <t>POR GRA SOL SCC 30X365MG</t>
  </si>
  <si>
    <t>Cholekalciferol</t>
  </si>
  <si>
    <t>12023</t>
  </si>
  <si>
    <t>VIGANTOL</t>
  </si>
  <si>
    <t>POR GTT SOL 1X10ML</t>
  </si>
  <si>
    <t>Erythromycin, kombinace</t>
  </si>
  <si>
    <t>91763</t>
  </si>
  <si>
    <t>ZINERYT</t>
  </si>
  <si>
    <t>DRM SOL 1X30ML(PLV+SO</t>
  </si>
  <si>
    <t>Pikosíran sodný, kombinace</t>
  </si>
  <si>
    <t>160806</t>
  </si>
  <si>
    <t>PICOPREP PRÁŠEK PRO PERORÁLNÍ ROZTOK</t>
  </si>
  <si>
    <t>POR PLV SOL 2</t>
  </si>
  <si>
    <t>Zolpidem</t>
  </si>
  <si>
    <t>146899</t>
  </si>
  <si>
    <t>ZOLPIDEM MYLAN 10 MG</t>
  </si>
  <si>
    <t>POR TBL FLM 50X10MG</t>
  </si>
  <si>
    <t>Thiethylperazin</t>
  </si>
  <si>
    <t>9844</t>
  </si>
  <si>
    <t>TORECAN</t>
  </si>
  <si>
    <t>POR TBL OBD 50X6,5MG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</si>
  <si>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</si>
  <si>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</si>
  <si>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</si>
  <si>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</si>
  <si>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R06AX13 - Loratadin</t>
  </si>
  <si>
    <t>R06AE07 - Cetirizin</t>
  </si>
  <si>
    <t>C10AA07 - Rosuvastatin</t>
  </si>
  <si>
    <t>A03FA07 - Itopridum</t>
  </si>
  <si>
    <t>H03AA01 - Levothyroxin, sodná sůl</t>
  </si>
  <si>
    <t>M01AX17 - Nimesulid</t>
  </si>
  <si>
    <t>C10AA07</t>
  </si>
  <si>
    <t>H03AA01</t>
  </si>
  <si>
    <t>A03FA07</t>
  </si>
  <si>
    <t>R06AX13</t>
  </si>
  <si>
    <t>M01AX17</t>
  </si>
  <si>
    <t>R06AE07</t>
  </si>
  <si>
    <t>C10AA05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</si>
  <si>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</si>
  <si>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</si>
  <si>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</si>
  <si>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</si>
  <si>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ZA446</t>
  </si>
  <si>
    <t>Vata buničitá přířezy 20 x 30 cm 1230200129</t>
  </si>
  <si>
    <t>ZL790</t>
  </si>
  <si>
    <t>Obvaz sterilní hotový č. 3 A4101144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</si>
  <si>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</si>
  <si>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</si>
  <si>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</si>
  <si>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</si>
  <si>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</si>
  <si>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</si>
  <si>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ZE091</t>
  </si>
  <si>
    <t>Zátka k plast. zkumavkám FLME21341</t>
  </si>
  <si>
    <t>ZF091</t>
  </si>
  <si>
    <t>Zátka k plast. zkumavkám FLME21301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</si>
  <si>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</si>
  <si>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</si>
  <si>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</si>
  <si>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</si>
  <si>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</si>
  <si>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</si>
  <si>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</si>
  <si>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</si>
  <si>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ZK663</t>
  </si>
  <si>
    <t>Deska s jamkami (KS) IBSA7047206000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</si>
  <si>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</si>
  <si>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</si>
  <si>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</si>
  <si>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</si>
  <si>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</si>
  <si>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</si>
  <si>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</si>
  <si>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</si>
  <si>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</si>
  <si>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</si>
  <si>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</si>
  <si>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</si>
  <si>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</si>
  <si>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</si>
  <si>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</si>
  <si>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</si>
  <si>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</si>
  <si>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</si>
  <si>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</si>
  <si>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</si>
  <si>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</si>
  <si>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</si>
  <si>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</si>
  <si>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</si>
  <si>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</si>
  <si>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</si>
  <si>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</si>
  <si>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</si>
  <si>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</si>
  <si>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</si>
  <si>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</si>
  <si>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</si>
  <si>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</si>
  <si>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</si>
  <si>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</si>
  <si>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</si>
  <si>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</si>
  <si>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</si>
  <si>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</si>
  <si>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</si>
  <si>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</si>
  <si>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</si>
  <si>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</si>
  <si>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</si>
  <si>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DE085</t>
  </si>
  <si>
    <t>ID-Card DiaClon Anti-N</t>
  </si>
  <si>
    <t>DB163</t>
  </si>
  <si>
    <t>DG Gel NEUTRAL ( 2 x 25 cards )</t>
  </si>
  <si>
    <t>805061</t>
  </si>
  <si>
    <t>-Isopropanol 5%, transf. 1000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</si>
  <si>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</si>
  <si>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</si>
  <si>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</si>
  <si>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</si>
  <si>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</si>
  <si>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</si>
  <si>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</si>
  <si>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</si>
  <si>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</si>
  <si>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</si>
  <si>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</si>
  <si>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</si>
  <si>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DB538</t>
  </si>
  <si>
    <t>DIAGN.ANTI-A MON. 10X10ML</t>
  </si>
  <si>
    <t>DB853</t>
  </si>
  <si>
    <t>GAMMA QUIN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</si>
  <si>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</si>
  <si>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</si>
  <si>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</si>
  <si>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</si>
  <si>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</si>
  <si>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</si>
  <si>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</si>
  <si>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</si>
  <si>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DC804</t>
  </si>
  <si>
    <t>Diagn.anti-AB mon.10x10ml</t>
  </si>
  <si>
    <t>DH312</t>
  </si>
  <si>
    <t>ID-DiaCell A1B</t>
  </si>
  <si>
    <t>DB623</t>
  </si>
  <si>
    <t>DC-SCREENING I 1X12</t>
  </si>
  <si>
    <t>DD839</t>
  </si>
  <si>
    <t>Diagn.anti-Kpa pol.3ml</t>
  </si>
  <si>
    <t>DE928</t>
  </si>
  <si>
    <t>NOVACLONE Anti-C3b,-C3d 3ml</t>
  </si>
  <si>
    <t>DB483</t>
  </si>
  <si>
    <t>Anti-k,Coombs reactive 5 ml</t>
  </si>
  <si>
    <t>DB497</t>
  </si>
  <si>
    <t>ImmuClone anti-Jk(a) IgM  5 ml</t>
  </si>
  <si>
    <t>DB523</t>
  </si>
  <si>
    <t>ImmuClone anti-Jk(b) IgM  5 ml</t>
  </si>
  <si>
    <t>DD510</t>
  </si>
  <si>
    <t>DIAGN.ANTI-E MON.5ML</t>
  </si>
  <si>
    <t>DG592</t>
  </si>
  <si>
    <t>NOVACLONE Anti-D, IgM+IgG  10x10ml</t>
  </si>
  <si>
    <t>DF014</t>
  </si>
  <si>
    <t>COMPLEMENT CONTROL CELLS 3ml</t>
  </si>
  <si>
    <t>DH185</t>
  </si>
  <si>
    <t>Gamma PeG, 10 x 10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</si>
  <si>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</si>
  <si>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</si>
  <si>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</si>
  <si>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</si>
  <si>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</si>
  <si>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</si>
  <si>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</si>
  <si>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</si>
  <si>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</si>
  <si>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</si>
  <si>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</si>
  <si>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</si>
  <si>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</si>
  <si>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</si>
  <si>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ZB084</t>
  </si>
  <si>
    <t>Náplast transpore 2,50 cm x 9,14 m 1527-1</t>
  </si>
  <si>
    <t>ZB404</t>
  </si>
  <si>
    <t>Náplast cosmos 8 cm x 1 m 5403353</t>
  </si>
  <si>
    <t>ZF352</t>
  </si>
  <si>
    <t>Náplast transpore bílá 2,50 cm x 9,14 m bal. á 12 ks 1534-1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</si>
  <si>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</si>
  <si>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</si>
  <si>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</si>
  <si>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</si>
  <si>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</si>
  <si>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</si>
  <si>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</si>
  <si>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</si>
  <si>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</si>
  <si>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</si>
  <si>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</si>
  <si>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</si>
  <si>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</si>
  <si>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</si>
  <si>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</si>
  <si>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</si>
  <si>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</si>
  <si>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</si>
  <si>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</si>
  <si>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</si>
  <si>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</si>
  <si>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</si>
  <si>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</si>
  <si>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</si>
  <si>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ZG515</t>
  </si>
  <si>
    <t>Zkumavka močová vacuette 10,5 ml bal. á 50 ks 455007</t>
  </si>
  <si>
    <t>ZI179</t>
  </si>
  <si>
    <t>Zkumavka s mediem+ flovakovaný tampon eSwab růžový 490CE.A</t>
  </si>
  <si>
    <t>ZB967</t>
  </si>
  <si>
    <t>Zkumavka 3 ml PP 13 x 75 mm 1058</t>
  </si>
  <si>
    <t>ZF599</t>
  </si>
  <si>
    <t>Replacement Caps 4D1901</t>
  </si>
  <si>
    <t>ZH407</t>
  </si>
  <si>
    <t>Podložka antidekubitní korýtko infuzní 10 x 20 x 35 cm Sláva 8</t>
  </si>
  <si>
    <t>ZN646</t>
  </si>
  <si>
    <t>Fonendoskop oboustranný různé barvy 710045-s</t>
  </si>
  <si>
    <t>ZF104</t>
  </si>
  <si>
    <t>Nádoba na kontaminovaný odpad 10 l 15-0006</t>
  </si>
  <si>
    <t>ZB640</t>
  </si>
  <si>
    <t>Zkumavka Kep ARC reaction vessels 8 x 500 á 4000 ks 7C1503</t>
  </si>
  <si>
    <t>ZB500</t>
  </si>
  <si>
    <t>Zkumavka vacutainer BD 3 ml Est 75 x 13 H bal . á 100 ks čirá 362725</t>
  </si>
  <si>
    <t>ZA715</t>
  </si>
  <si>
    <t>Set infuzní intrafix primeline classic 150 cm 4062957</t>
  </si>
  <si>
    <t>ZA881</t>
  </si>
  <si>
    <t>Vak odběrový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</si>
  <si>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</si>
  <si>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</si>
  <si>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</si>
  <si>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</si>
  <si>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</si>
  <si>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</si>
  <si>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</si>
  <si>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</si>
  <si>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</si>
  <si>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</si>
  <si>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</si>
  <si>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</si>
  <si>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</si>
  <si>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</si>
  <si>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</si>
  <si>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</si>
  <si>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</si>
  <si>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bal. á 48 ks SC692-00</t>
  </si>
  <si>
    <t>ZB136</t>
  </si>
  <si>
    <t>Souprava pro separ. erytrocytů  942</t>
  </si>
  <si>
    <t>ZB137</t>
  </si>
  <si>
    <t>Roztok antikoag. CPD50, 150 ml bal. á 40 ks 0415C-00</t>
  </si>
  <si>
    <t>ZB254</t>
  </si>
  <si>
    <t>Souprava pro separ. 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</si>
  <si>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</si>
  <si>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</si>
  <si>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</si>
  <si>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</si>
  <si>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</si>
  <si>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</si>
  <si>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</si>
  <si>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</si>
  <si>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</si>
  <si>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</si>
  <si>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</si>
  <si>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</si>
  <si>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</si>
  <si>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</si>
  <si>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</si>
  <si>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</si>
  <si>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</si>
  <si>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</si>
  <si>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</si>
  <si>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</si>
  <si>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</si>
  <si>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</si>
  <si>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</si>
  <si>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</si>
  <si>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</si>
  <si>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</si>
  <si>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</si>
  <si>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</si>
  <si>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</si>
  <si>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</si>
  <si>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</si>
  <si>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</si>
  <si>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</si>
  <si>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</si>
  <si>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</si>
  <si>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</si>
  <si>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</si>
  <si>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</si>
  <si>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ZG782</t>
  </si>
  <si>
    <t>Set na separaci LRS Plt,Plasma,RBC+TRL (pův.777800450) bal. á 6 ks 80450</t>
  </si>
  <si>
    <t>ZB556</t>
  </si>
  <si>
    <t>Jehla injekční 1,2 x 40 mm růžová 4665120</t>
  </si>
  <si>
    <t>ZB768</t>
  </si>
  <si>
    <t>Jehla vakuová 216/38 mm zelená 450076</t>
  </si>
  <si>
    <t>DC859</t>
  </si>
  <si>
    <t>COLUMBIA AGAR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</si>
  <si>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</si>
  <si>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</si>
  <si>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</si>
  <si>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</si>
  <si>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</si>
  <si>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</si>
  <si>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</si>
  <si>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</si>
  <si>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</si>
  <si>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</si>
  <si>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</si>
  <si>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</si>
  <si>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</si>
  <si>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</si>
  <si>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</si>
  <si>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2700 6x3,5 ml</t>
  </si>
  <si>
    <t>DF118</t>
  </si>
  <si>
    <t>ARC ANTIHBCII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</si>
  <si>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</si>
  <si>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</si>
  <si>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</si>
  <si>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</si>
  <si>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</si>
  <si>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</si>
  <si>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</si>
  <si>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</si>
  <si>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</si>
  <si>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</si>
  <si>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</si>
  <si>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</si>
  <si>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</si>
  <si>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</si>
  <si>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</si>
  <si>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</si>
  <si>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</si>
  <si>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</si>
  <si>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</si>
  <si>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</si>
  <si>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</si>
  <si>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</si>
  <si>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</si>
  <si>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</si>
  <si>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DF040</t>
  </si>
  <si>
    <t>ID-Card DiaClon Anti-Jka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</si>
  <si>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</si>
  <si>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</si>
  <si>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</si>
  <si>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</si>
  <si>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</si>
  <si>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</si>
  <si>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</si>
  <si>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</si>
  <si>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</si>
  <si>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</si>
  <si>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</si>
  <si>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</si>
  <si>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</si>
  <si>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</si>
  <si>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</si>
  <si>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</si>
  <si>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</si>
  <si>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</si>
  <si>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</si>
  <si>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</si>
  <si>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</si>
  <si>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</si>
  <si>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</si>
  <si>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</si>
  <si>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</si>
  <si>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</si>
  <si>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</si>
  <si>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</si>
  <si>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</si>
  <si>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</si>
  <si>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DF116</t>
  </si>
  <si>
    <t>ARC ANTIHBCII CAL</t>
  </si>
  <si>
    <t>DA065</t>
  </si>
  <si>
    <t>ARC HBSAG QUALITATIVE II CAL</t>
  </si>
  <si>
    <t>DC395</t>
  </si>
  <si>
    <t>Negativní kontr.mon.10 ml</t>
  </si>
  <si>
    <t>DG692</t>
  </si>
  <si>
    <t>Architect HCV Ag Reagent Kit</t>
  </si>
  <si>
    <t>DG596</t>
  </si>
  <si>
    <t>Promývací roztok B ředěný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</si>
  <si>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</si>
  <si>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</si>
  <si>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</si>
  <si>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</si>
  <si>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</si>
  <si>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</si>
  <si>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DA607</t>
  </si>
  <si>
    <t>Anti-Jka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</si>
  <si>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</si>
  <si>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</si>
  <si>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</si>
  <si>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</si>
  <si>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</si>
  <si>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</si>
  <si>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</si>
  <si>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</si>
  <si>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</si>
  <si>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</si>
  <si>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DF651</t>
  </si>
  <si>
    <t>GD Pseudomonas aeruginosa</t>
  </si>
  <si>
    <t>DA603</t>
  </si>
  <si>
    <t>Anti-Cw (monoclonal human IgM) Clone MS-110, 5ml</t>
  </si>
  <si>
    <t>DG818</t>
  </si>
  <si>
    <t>ID-Diluent 2 (2x100 ml)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</si>
  <si>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</si>
  <si>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</si>
  <si>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</si>
  <si>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</si>
  <si>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</si>
  <si>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</si>
  <si>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</si>
  <si>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</si>
  <si>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</si>
  <si>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</si>
  <si>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</si>
  <si>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</si>
  <si>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DE868</t>
  </si>
  <si>
    <t>EIGHTCHECK-3WP (N) 12x1,5 ml</t>
  </si>
  <si>
    <t>DG693</t>
  </si>
  <si>
    <t>Architect HCV Ag Calibrators</t>
  </si>
  <si>
    <t>DB552</t>
  </si>
  <si>
    <t>DIAGN.ANTI-P1 MON. 2 ML</t>
  </si>
  <si>
    <t>DE086</t>
  </si>
  <si>
    <t>ID-Card DiaClon Anti-P1</t>
  </si>
  <si>
    <t>DF041</t>
  </si>
  <si>
    <t>ID-Card DiaClon Anti-Jkb</t>
  </si>
  <si>
    <t>DF117</t>
  </si>
  <si>
    <t>ARC ANTIHBCII CTL</t>
  </si>
  <si>
    <t>DE088</t>
  </si>
  <si>
    <t>ID-Card DiaClon Anti-Leb</t>
  </si>
  <si>
    <t>DF030</t>
  </si>
  <si>
    <t>Test serum, ID-anti S</t>
  </si>
  <si>
    <t>DA505</t>
  </si>
  <si>
    <t>RPR Negative control 0,5 ml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</si>
  <si>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</si>
  <si>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</si>
  <si>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</si>
  <si>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</si>
  <si>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</si>
  <si>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</si>
  <si>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</si>
  <si>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</si>
  <si>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</si>
  <si>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</si>
  <si>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</si>
  <si>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</si>
  <si>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</si>
  <si>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</si>
  <si>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</si>
  <si>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</si>
  <si>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</si>
  <si>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</si>
  <si>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</si>
  <si>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</si>
  <si>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</si>
  <si>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</si>
  <si>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</si>
  <si>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</si>
  <si>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</si>
  <si>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</si>
  <si>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DB823</t>
  </si>
  <si>
    <t>P1 BLOOD GROUP SUBSTANCE 2 ML</t>
  </si>
  <si>
    <t>DB544</t>
  </si>
  <si>
    <t>LEWIS BLOOD GROUP SUBSTANCE 2M</t>
  </si>
  <si>
    <t>DA049</t>
  </si>
  <si>
    <t>ImmuClone Rh-Hr Control</t>
  </si>
  <si>
    <t>DA189</t>
  </si>
  <si>
    <t>Microcide SQ</t>
  </si>
  <si>
    <t>DH315</t>
  </si>
  <si>
    <t>ID-karta DiaClon ABD Confirmation krátký profil 60x12</t>
  </si>
  <si>
    <t>DA608</t>
  </si>
  <si>
    <t>Anti-JKb (polyclonal human IgG) Coombs 5 ml</t>
  </si>
  <si>
    <t>DA612</t>
  </si>
  <si>
    <t>DB099</t>
  </si>
  <si>
    <t>Immutrep-RPR (500t)</t>
  </si>
  <si>
    <t>DA503</t>
  </si>
  <si>
    <t>RPR Positive control 0,5 ml</t>
  </si>
  <si>
    <t>DD900</t>
  </si>
  <si>
    <t>Diagn.anti-c mon. 5 ml</t>
  </si>
  <si>
    <t>DD068</t>
  </si>
  <si>
    <t>ID-Card anti-IgG1/anti-IgG3, 1x12</t>
  </si>
  <si>
    <t>DC943</t>
  </si>
  <si>
    <t>ID-NaCl,Enzyme test,112x12 pces</t>
  </si>
  <si>
    <t>DA606</t>
  </si>
  <si>
    <t>Anti-Fyb (polyclonal human IgG) Coombs 5 ml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</si>
  <si>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</si>
  <si>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</si>
  <si>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</si>
  <si>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</si>
  <si>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</si>
  <si>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</si>
  <si>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</si>
  <si>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</si>
  <si>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</si>
  <si>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</si>
  <si>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</si>
  <si>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</si>
  <si>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</si>
  <si>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</si>
  <si>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</si>
  <si>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</si>
  <si>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</si>
  <si>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</si>
  <si>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</si>
  <si>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</si>
  <si>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</si>
  <si>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</si>
  <si>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</si>
  <si>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Galuszková Dana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</si>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</sst>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33" fillId="0" borderId="83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9" fontId="33" fillId="0" borderId="90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-13.37703806267511</c:v>
                </c:pt>
                <c:pt idx="1">
                  <c:v>3.1237262808913187</c:v>
                </c:pt>
                <c:pt idx="2">
                  <c:v>1.1541108616883891</c:v>
                </c:pt>
                <c:pt idx="3">
                  <c:v>1.6388403690130988</c:v>
                </c:pt>
                <c:pt idx="4">
                  <c:v>1.0799655433176558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84464"/>
        <c:axId val="955186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0.47523633654115677</c:v>
                </c:pt>
                <c:pt idx="1">
                  <c:v>0.47523633654115677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177936"/>
        <c:axId val="955175760"/>
      </c:scatterChart>
      <c:catAx>
        <c:axId val="95518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518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5186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5184464"/>
        <c:crosses val="autoZero"/>
        <c:crossBetween val="between"/>
      </c:valAx>
      <c:valAx>
        <c:axId val="955177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5175760"/>
        <c:crosses val="max"/>
        <c:crossBetween val="midCat"/>
      </c:valAx>
      <c:valAx>
        <c:axId val="955175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551779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5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624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819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5" t="s">
        <v>820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835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1301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1305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1312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1392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1449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13648.49129005579</v>
      </c>
      <c r="D4" s="161">
        <f ca="1">IF(ISERROR(VLOOKUP("Náklady celkem",INDIRECT("HI!$A:$G"),5,0)),0,VLOOKUP("Náklady celkem",INDIRECT("HI!$A:$G"),5,0))</f>
        <v>7314.6682399999954</v>
      </c>
      <c r="E4" s="162">
        <f ca="1">IF(C4=0,0,D4/C4)</f>
        <v>0.53593236677591016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79.166688489407079</v>
      </c>
      <c r="D7" s="169">
        <f>IF(ISERROR(HI!E5),"",HI!E5)</f>
        <v>27.070590000000003</v>
      </c>
      <c r="E7" s="166">
        <f t="shared" ref="E7:E15" si="0">IF(C7=0,0,D7/C7)</f>
        <v>0.34194420047798502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0.05</v>
      </c>
      <c r="E9" s="166">
        <f>IF(C9=0,0,D9/C9)</f>
        <v>0.16666666666666669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0.94388861715943406</v>
      </c>
      <c r="E11" s="166">
        <f t="shared" si="0"/>
        <v>1.5731476952657235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17260.00531643151</v>
      </c>
      <c r="D15" s="169">
        <f>IF(ISERROR(HI!E6),"",HI!E6)</f>
        <v>16323.003290000001</v>
      </c>
      <c r="E15" s="166">
        <f t="shared" si="0"/>
        <v>0.94571252967462971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13972.503851598982</v>
      </c>
      <c r="D16" s="165">
        <f ca="1">IF(ISERROR(VLOOKUP("Osobní náklady (Kč) *",INDIRECT("HI!$A:$G"),5,0)),0,VLOOKUP("Osobní náklady (Kč) *",INDIRECT("HI!$A:$G"),5,0))</f>
        <v>14523.375669999999</v>
      </c>
      <c r="E16" s="166">
        <f ca="1">IF(C16=0,0,D16/C16)</f>
        <v>1.0394254189694123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6486.259</v>
      </c>
      <c r="D18" s="184">
        <f ca="1">IF(ISERROR(VLOOKUP("Výnosy celkem",INDIRECT("HI!$A:$G"),5,0)),0,VLOOKUP("Výnosy celkem",INDIRECT("HI!$A:$G"),5,0))</f>
        <v>7899.5896600000005</v>
      </c>
      <c r="E18" s="185">
        <f t="shared" ref="E18:E21" ca="1" si="1">IF(C18=0,0,D18/C18)</f>
        <v>1.2178961185484576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6486.259</v>
      </c>
      <c r="D19" s="165">
        <f ca="1">IF(ISERROR(VLOOKUP("Ambulance *",INDIRECT("HI!$A:$G"),5,0)),0,VLOOKUP("Ambulance *",INDIRECT("HI!$A:$G"),5,0))</f>
        <v>7899.5896600000005</v>
      </c>
      <c r="E19" s="166">
        <f t="shared" ca="1" si="1"/>
        <v>1.2178961185484576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1.2178961185484576</v>
      </c>
      <c r="E20" s="166">
        <f t="shared" si="1"/>
        <v>1.2178961185484576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1.0847779366154553</v>
      </c>
      <c r="E21" s="166">
        <f t="shared" si="1"/>
        <v>1.2762093371946532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77.771960000000007</v>
      </c>
      <c r="C5" s="29">
        <v>36.551860000000005</v>
      </c>
      <c r="D5" s="8"/>
      <c r="E5" s="117">
        <v>27.070590000000003</v>
      </c>
      <c r="F5" s="28">
        <v>79.166688489407079</v>
      </c>
      <c r="G5" s="116">
        <f>E5-F5</f>
        <v>-52.096098489407076</v>
      </c>
      <c r="H5" s="122">
        <f>IF(F5&lt;0.00000001,"",E5/F5)</f>
        <v>0.34194420047798502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17206.143340000021</v>
      </c>
      <c r="C6" s="31">
        <v>15875.524570000012</v>
      </c>
      <c r="D6" s="8"/>
      <c r="E6" s="118">
        <v>16323.003290000001</v>
      </c>
      <c r="F6" s="30">
        <v>17260.00531643151</v>
      </c>
      <c r="G6" s="119">
        <f>E6-F6</f>
        <v>-937.00202643150988</v>
      </c>
      <c r="H6" s="123">
        <f>IF(F6&lt;0.00000001,"",E6/F6)</f>
        <v>0.94571252967462971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12622.827680000011</v>
      </c>
      <c r="C7" s="31">
        <v>13305.612120000002</v>
      </c>
      <c r="D7" s="8"/>
      <c r="E7" s="118">
        <v>14523.375669999999</v>
      </c>
      <c r="F7" s="30">
        <v>13972.503851598982</v>
      </c>
      <c r="G7" s="119">
        <f>E7-F7</f>
        <v>550.87181840101766</v>
      </c>
      <c r="H7" s="123">
        <f>IF(F7&lt;0.00000001,"",E7/F7)</f>
        <v>1.0394254189694123</v>
      </c>
    </row>
    <row r="8" spans="1:8" ht="14.4" customHeight="1" thickBot="1" x14ac:dyDescent="0.35">
      <c r="A8" s="1" t="s">
        <v>76</v>
      </c>
      <c r="B8" s="11">
        <v>-15860.704530000015</v>
      </c>
      <c r="C8" s="33">
        <v>-18365.28172000001</v>
      </c>
      <c r="D8" s="8"/>
      <c r="E8" s="120">
        <v>-23558.781310000002</v>
      </c>
      <c r="F8" s="32">
        <v>-17663.184566464108</v>
      </c>
      <c r="G8" s="121">
        <f>E8-F8</f>
        <v>-5895.5967435358943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14046.038450000016</v>
      </c>
      <c r="C9" s="35">
        <v>10852.406830000004</v>
      </c>
      <c r="D9" s="8"/>
      <c r="E9" s="3">
        <v>7314.6682399999954</v>
      </c>
      <c r="F9" s="34">
        <v>13648.49129005579</v>
      </c>
      <c r="G9" s="34">
        <f>E9-F9</f>
        <v>-6333.8230500557947</v>
      </c>
      <c r="H9" s="125">
        <f>IF(F9&lt;0.00000001,"",E9/F9)</f>
        <v>0.53593236677591016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6486.259</v>
      </c>
      <c r="C11" s="29">
        <f>IF(ISERROR(VLOOKUP("Celkem:",'ZV Vykáz.-A'!A:F,4,0)),0,VLOOKUP("Celkem:",'ZV Vykáz.-A'!A:F,4,0)/1000)</f>
        <v>6736.6163299999998</v>
      </c>
      <c r="D11" s="8"/>
      <c r="E11" s="117">
        <f>IF(ISERROR(VLOOKUP("Celkem:",'ZV Vykáz.-A'!A:F,6,0)),0,VLOOKUP("Celkem:",'ZV Vykáz.-A'!A:F,6,0)/1000)</f>
        <v>7899.5896600000005</v>
      </c>
      <c r="F11" s="28">
        <f>B11</f>
        <v>6486.259</v>
      </c>
      <c r="G11" s="116">
        <f>E11-F11</f>
        <v>1413.3306600000005</v>
      </c>
      <c r="H11" s="122">
        <f>IF(F11&lt;0.00000001,"",E11/F11)</f>
        <v>1.2178961185484576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6486.259</v>
      </c>
      <c r="C13" s="37">
        <f>SUM(C11:C12)</f>
        <v>6736.6163299999998</v>
      </c>
      <c r="D13" s="8"/>
      <c r="E13" s="5">
        <f>SUM(E11:E12)</f>
        <v>7899.5896600000005</v>
      </c>
      <c r="F13" s="36">
        <f>SUM(F11:F12)</f>
        <v>6486.259</v>
      </c>
      <c r="G13" s="36">
        <f>E13-F13</f>
        <v>1413.3306600000005</v>
      </c>
      <c r="H13" s="126">
        <f>IF(F13&lt;0.00000001,"",E13/F13)</f>
        <v>1.2178961185484576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0.46178565031622792</v>
      </c>
      <c r="C15" s="39">
        <f>IF(C9=0,"",C13/C9)</f>
        <v>0.62074859849315078</v>
      </c>
      <c r="D15" s="8"/>
      <c r="E15" s="6">
        <f>IF(E9=0,"",E13/E9)</f>
        <v>1.0799655433176565</v>
      </c>
      <c r="F15" s="38">
        <f>IF(F9=0,"",F13/F9)</f>
        <v>0.47523633654115677</v>
      </c>
      <c r="G15" s="38">
        <f>IF(ISERROR(F15-E15),"",E15-F15)</f>
        <v>0.60472920677649977</v>
      </c>
      <c r="H15" s="127">
        <f>IF(ISERROR(F15-E15),"",IF(F15&lt;0.00000001,"",E15/F15))</f>
        <v>2.2724809958300161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-13.37703806267511</v>
      </c>
      <c r="C4" s="201">
        <f t="shared" ref="C4:M4" si="0">(C10+C8)/C6</f>
        <v>3.1237262808913187</v>
      </c>
      <c r="D4" s="201">
        <f t="shared" si="0"/>
        <v>1.1541108616883891</v>
      </c>
      <c r="E4" s="201">
        <f t="shared" si="0"/>
        <v>1.6388403690130988</v>
      </c>
      <c r="F4" s="201">
        <f t="shared" si="0"/>
        <v>1.0799655433176558</v>
      </c>
      <c r="G4" s="201">
        <f t="shared" si="0"/>
        <v>1.0799655433176558</v>
      </c>
      <c r="H4" s="201">
        <f t="shared" si="0"/>
        <v>1.0799655433176558</v>
      </c>
      <c r="I4" s="201">
        <f t="shared" si="0"/>
        <v>1.0799655433176558</v>
      </c>
      <c r="J4" s="201">
        <f t="shared" si="0"/>
        <v>1.0799655433176558</v>
      </c>
      <c r="K4" s="201">
        <f t="shared" si="0"/>
        <v>1.0799655433176558</v>
      </c>
      <c r="L4" s="201">
        <f t="shared" si="0"/>
        <v>1.0799655433176558</v>
      </c>
      <c r="M4" s="201">
        <f t="shared" si="0"/>
        <v>1.0799655433176558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3002.8165199999999</v>
      </c>
      <c r="E5" s="201">
        <f>IF(ISERROR(VLOOKUP($A5,'Man Tab'!$A:$Q,COLUMN()+2,0)),0,VLOOKUP($A5,'Man Tab'!$A:$Q,COLUMN()+2,0))</f>
        <v>-89.998880000002003</v>
      </c>
      <c r="F5" s="201">
        <f>IF(ISERROR(VLOOKUP($A5,'Man Tab'!$A:$Q,COLUMN()+2,0)),0,VLOOKUP($A5,'Man Tab'!$A:$Q,COLUMN()+2,0))</f>
        <v>3479.7507099999998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3924.9164100000016</v>
      </c>
      <c r="E6" s="203">
        <f t="shared" si="1"/>
        <v>3834.9175299999997</v>
      </c>
      <c r="F6" s="203">
        <f t="shared" si="1"/>
        <v>7314.6682399999991</v>
      </c>
      <c r="G6" s="203">
        <f t="shared" si="1"/>
        <v>7314.6682399999991</v>
      </c>
      <c r="H6" s="203">
        <f t="shared" si="1"/>
        <v>7314.6682399999991</v>
      </c>
      <c r="I6" s="203">
        <f t="shared" si="1"/>
        <v>7314.6682399999991</v>
      </c>
      <c r="J6" s="203">
        <f t="shared" si="1"/>
        <v>7314.6682399999991</v>
      </c>
      <c r="K6" s="203">
        <f t="shared" si="1"/>
        <v>7314.6682399999991</v>
      </c>
      <c r="L6" s="203">
        <f t="shared" si="1"/>
        <v>7314.6682399999991</v>
      </c>
      <c r="M6" s="203">
        <f t="shared" si="1"/>
        <v>7314.6682399999991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1334988</v>
      </c>
      <c r="C9" s="202">
        <v>1545399.6600000001</v>
      </c>
      <c r="D9" s="202">
        <v>1649401</v>
      </c>
      <c r="E9" s="202">
        <v>1755029</v>
      </c>
      <c r="F9" s="202">
        <v>1614772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1334.9880000000001</v>
      </c>
      <c r="C10" s="203">
        <f t="shared" ref="C10:M10" si="3">C9/1000+B10</f>
        <v>2880.3876600000003</v>
      </c>
      <c r="D10" s="203">
        <f t="shared" si="3"/>
        <v>4529.7886600000002</v>
      </c>
      <c r="E10" s="203">
        <f t="shared" si="3"/>
        <v>6284.8176600000006</v>
      </c>
      <c r="F10" s="203">
        <f t="shared" si="3"/>
        <v>7899.5896600000005</v>
      </c>
      <c r="G10" s="203">
        <f t="shared" si="3"/>
        <v>7899.5896600000005</v>
      </c>
      <c r="H10" s="203">
        <f t="shared" si="3"/>
        <v>7899.5896600000005</v>
      </c>
      <c r="I10" s="203">
        <f t="shared" si="3"/>
        <v>7899.5896600000005</v>
      </c>
      <c r="J10" s="203">
        <f t="shared" si="3"/>
        <v>7899.5896600000005</v>
      </c>
      <c r="K10" s="203">
        <f t="shared" si="3"/>
        <v>7899.5896600000005</v>
      </c>
      <c r="L10" s="203">
        <f t="shared" si="3"/>
        <v>7899.5896600000005</v>
      </c>
      <c r="M10" s="203">
        <f t="shared" si="3"/>
        <v>7899.5896600000005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0.47523633654115677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0.47523633654115677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190.00005237457799</v>
      </c>
      <c r="C7" s="52">
        <v>15.833337697880999</v>
      </c>
      <c r="D7" s="52">
        <v>5.1676099999999998</v>
      </c>
      <c r="E7" s="52">
        <v>2.38917</v>
      </c>
      <c r="F7" s="52">
        <v>3.0278</v>
      </c>
      <c r="G7" s="52">
        <v>-9.9361599999999992</v>
      </c>
      <c r="H7" s="52">
        <v>26.422170000000001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27.070589999999999</v>
      </c>
      <c r="Q7" s="95">
        <v>0.34194420047700003</v>
      </c>
    </row>
    <row r="8" spans="1:17" ht="14.4" customHeight="1" x14ac:dyDescent="0.3">
      <c r="A8" s="15" t="s">
        <v>36</v>
      </c>
      <c r="B8" s="51">
        <v>1390.7627801164499</v>
      </c>
      <c r="C8" s="52">
        <v>115.89689834303699</v>
      </c>
      <c r="D8" s="52">
        <v>114.14369000000001</v>
      </c>
      <c r="E8" s="52">
        <v>111.39567</v>
      </c>
      <c r="F8" s="52">
        <v>178.06095999999999</v>
      </c>
      <c r="G8" s="52">
        <v>184.26885999999999</v>
      </c>
      <c r="H8" s="52">
        <v>132.30938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720.17855999999995</v>
      </c>
      <c r="Q8" s="95">
        <v>1.2427917749240001</v>
      </c>
    </row>
    <row r="9" spans="1:17" ht="14.4" customHeight="1" x14ac:dyDescent="0.3">
      <c r="A9" s="15" t="s">
        <v>37</v>
      </c>
      <c r="B9" s="51">
        <v>41424.012759435602</v>
      </c>
      <c r="C9" s="52">
        <v>3452.0010632863</v>
      </c>
      <c r="D9" s="52">
        <v>3146.16995</v>
      </c>
      <c r="E9" s="52">
        <v>2999.4720299999999</v>
      </c>
      <c r="F9" s="52">
        <v>3213.0018300000002</v>
      </c>
      <c r="G9" s="52">
        <v>3432.57836</v>
      </c>
      <c r="H9" s="52">
        <v>3531.7811200000001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16323.003290000001</v>
      </c>
      <c r="Q9" s="95">
        <v>0.94571252967399999</v>
      </c>
    </row>
    <row r="10" spans="1:17" ht="14.4" customHeight="1" x14ac:dyDescent="0.3">
      <c r="A10" s="15" t="s">
        <v>38</v>
      </c>
      <c r="B10" s="51">
        <v>2114.0005827360901</v>
      </c>
      <c r="C10" s="52">
        <v>176.16671522800701</v>
      </c>
      <c r="D10" s="52">
        <v>151.13219000000001</v>
      </c>
      <c r="E10" s="52">
        <v>147.21749</v>
      </c>
      <c r="F10" s="52">
        <v>146.31583000000001</v>
      </c>
      <c r="G10" s="52">
        <v>151.19794999999999</v>
      </c>
      <c r="H10" s="52">
        <v>156.67869999999999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752.54215999999997</v>
      </c>
      <c r="Q10" s="95">
        <v>0.854352264019</v>
      </c>
    </row>
    <row r="11" spans="1:17" ht="14.4" customHeight="1" x14ac:dyDescent="0.3">
      <c r="A11" s="15" t="s">
        <v>39</v>
      </c>
      <c r="B11" s="51">
        <v>773.21301619301903</v>
      </c>
      <c r="C11" s="52">
        <v>64.434418016085004</v>
      </c>
      <c r="D11" s="52">
        <v>30.454270000000001</v>
      </c>
      <c r="E11" s="52">
        <v>57.441299999999998</v>
      </c>
      <c r="F11" s="52">
        <v>67.386600000000001</v>
      </c>
      <c r="G11" s="52">
        <v>78.403090000000006</v>
      </c>
      <c r="H11" s="52">
        <v>50.03116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283.71642000000003</v>
      </c>
      <c r="Q11" s="95">
        <v>0.88063624607900004</v>
      </c>
    </row>
    <row r="12" spans="1:17" ht="14.4" customHeight="1" x14ac:dyDescent="0.3">
      <c r="A12" s="15" t="s">
        <v>40</v>
      </c>
      <c r="B12" s="51">
        <v>442.11543866170899</v>
      </c>
      <c r="C12" s="52">
        <v>36.842953221808997</v>
      </c>
      <c r="D12" s="52">
        <v>65.628429999999994</v>
      </c>
      <c r="E12" s="52">
        <v>69.353110000000001</v>
      </c>
      <c r="F12" s="52">
        <v>63.375079999999997</v>
      </c>
      <c r="G12" s="52">
        <v>65.637410000000003</v>
      </c>
      <c r="H12" s="52">
        <v>3.91364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267.90767</v>
      </c>
      <c r="Q12" s="95">
        <v>1.4543224501409999</v>
      </c>
    </row>
    <row r="13" spans="1:17" ht="14.4" customHeight="1" x14ac:dyDescent="0.3">
      <c r="A13" s="15" t="s">
        <v>41</v>
      </c>
      <c r="B13" s="51">
        <v>131.755030295506</v>
      </c>
      <c r="C13" s="52">
        <v>10.979585857958</v>
      </c>
      <c r="D13" s="52">
        <v>8.5170600000000007</v>
      </c>
      <c r="E13" s="52">
        <v>16.116810000000001</v>
      </c>
      <c r="F13" s="52">
        <v>14.975899999999999</v>
      </c>
      <c r="G13" s="52">
        <v>10.026820000000001</v>
      </c>
      <c r="H13" s="52">
        <v>18.87555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68.512140000000002</v>
      </c>
      <c r="Q13" s="95">
        <v>1.2479913338499999</v>
      </c>
    </row>
    <row r="14" spans="1:17" ht="14.4" customHeight="1" x14ac:dyDescent="0.3">
      <c r="A14" s="15" t="s">
        <v>42</v>
      </c>
      <c r="B14" s="51">
        <v>1349.6683636810701</v>
      </c>
      <c r="C14" s="52">
        <v>112.472363640089</v>
      </c>
      <c r="D14" s="52">
        <v>150.023</v>
      </c>
      <c r="E14" s="52">
        <v>119.655</v>
      </c>
      <c r="F14" s="52">
        <v>130.80099999999999</v>
      </c>
      <c r="G14" s="52">
        <v>105.28400000000001</v>
      </c>
      <c r="H14" s="52">
        <v>99.063999999999993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604.827</v>
      </c>
      <c r="Q14" s="95">
        <v>1.0755122065989999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261</v>
      </c>
    </row>
    <row r="16" spans="1:17" ht="14.4" customHeight="1" x14ac:dyDescent="0.3">
      <c r="A16" s="15" t="s">
        <v>44</v>
      </c>
      <c r="B16" s="51">
        <v>-104660.028850123</v>
      </c>
      <c r="C16" s="52">
        <v>-8721.6690708435508</v>
      </c>
      <c r="D16" s="52">
        <v>-8947.4537199999995</v>
      </c>
      <c r="E16" s="52">
        <v>-8553.2873999999993</v>
      </c>
      <c r="F16" s="52">
        <v>-8972.1860799999995</v>
      </c>
      <c r="G16" s="52">
        <v>-8913.6675799999994</v>
      </c>
      <c r="H16" s="52">
        <v>-8469.28089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-43855.875670000001</v>
      </c>
      <c r="Q16" s="95">
        <v>1.0056762143519999</v>
      </c>
    </row>
    <row r="17" spans="1:17" ht="14.4" customHeight="1" x14ac:dyDescent="0.3">
      <c r="A17" s="15" t="s">
        <v>45</v>
      </c>
      <c r="B17" s="51">
        <v>664.76882474691001</v>
      </c>
      <c r="C17" s="52">
        <v>55.397402062242001</v>
      </c>
      <c r="D17" s="52">
        <v>42.198309999999999</v>
      </c>
      <c r="E17" s="52">
        <v>134.61610999999999</v>
      </c>
      <c r="F17" s="52">
        <v>111.18899999999999</v>
      </c>
      <c r="G17" s="52">
        <v>93.991969999999995</v>
      </c>
      <c r="H17" s="52">
        <v>29.013190000000002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411.00857999999999</v>
      </c>
      <c r="Q17" s="95">
        <v>1.4838550715359999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50.548000000000002</v>
      </c>
      <c r="E18" s="52">
        <v>58.542000000000002</v>
      </c>
      <c r="F18" s="52">
        <v>59.523000000000003</v>
      </c>
      <c r="G18" s="52">
        <v>56.375</v>
      </c>
      <c r="H18" s="52">
        <v>69.075000000000003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294.06299999999999</v>
      </c>
      <c r="Q18" s="95" t="s">
        <v>261</v>
      </c>
    </row>
    <row r="19" spans="1:17" ht="14.4" customHeight="1" x14ac:dyDescent="0.3">
      <c r="A19" s="15" t="s">
        <v>47</v>
      </c>
      <c r="B19" s="51">
        <v>1774.1442662394099</v>
      </c>
      <c r="C19" s="52">
        <v>147.845355519951</v>
      </c>
      <c r="D19" s="52">
        <v>164.00568000000001</v>
      </c>
      <c r="E19" s="52">
        <v>179.20122000000001</v>
      </c>
      <c r="F19" s="52">
        <v>91.536550000000005</v>
      </c>
      <c r="G19" s="52">
        <v>119.97891</v>
      </c>
      <c r="H19" s="52">
        <v>99.769490000000005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654.49185</v>
      </c>
      <c r="Q19" s="95">
        <v>0.88537356848000004</v>
      </c>
    </row>
    <row r="20" spans="1:17" ht="14.4" customHeight="1" x14ac:dyDescent="0.3">
      <c r="A20" s="15" t="s">
        <v>48</v>
      </c>
      <c r="B20" s="51">
        <v>33534.009243837601</v>
      </c>
      <c r="C20" s="52">
        <v>2794.5007703197998</v>
      </c>
      <c r="D20" s="52">
        <v>2921.0668799999999</v>
      </c>
      <c r="E20" s="52">
        <v>2831.2672499999999</v>
      </c>
      <c r="F20" s="52">
        <v>2956.4652900000001</v>
      </c>
      <c r="G20" s="52">
        <v>2851.4955199999999</v>
      </c>
      <c r="H20" s="52">
        <v>2963.0807300000001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14523.375669999999</v>
      </c>
      <c r="Q20" s="95">
        <v>1.039425418969</v>
      </c>
    </row>
    <row r="21" spans="1:17" ht="14.4" customHeight="1" x14ac:dyDescent="0.3">
      <c r="A21" s="16" t="s">
        <v>49</v>
      </c>
      <c r="B21" s="51">
        <v>3854.0096143281198</v>
      </c>
      <c r="C21" s="52">
        <v>321.16746786067603</v>
      </c>
      <c r="D21" s="52">
        <v>322.19099999999997</v>
      </c>
      <c r="E21" s="52">
        <v>322.19099999999997</v>
      </c>
      <c r="F21" s="52">
        <v>322.19099999999997</v>
      </c>
      <c r="G21" s="52">
        <v>321.17500000000001</v>
      </c>
      <c r="H21" s="52">
        <v>321.17200000000003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1608.92</v>
      </c>
      <c r="Q21" s="95">
        <v>1.0019196593699999</v>
      </c>
    </row>
    <row r="22" spans="1:17" ht="14.4" customHeight="1" x14ac:dyDescent="0.3">
      <c r="A22" s="15" t="s">
        <v>50</v>
      </c>
      <c r="B22" s="51">
        <v>34</v>
      </c>
      <c r="C22" s="52">
        <v>2.833333333333</v>
      </c>
      <c r="D22" s="52">
        <v>0</v>
      </c>
      <c r="E22" s="52">
        <v>0</v>
      </c>
      <c r="F22" s="52">
        <v>6.8861100000000004</v>
      </c>
      <c r="G22" s="52">
        <v>0</v>
      </c>
      <c r="H22" s="52">
        <v>77.232900000000001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84.119010000000003</v>
      </c>
      <c r="Q22" s="95">
        <v>5.9378124705879998</v>
      </c>
    </row>
    <row r="23" spans="1:17" ht="14.4" customHeight="1" x14ac:dyDescent="0.3">
      <c r="A23" s="16" t="s">
        <v>51</v>
      </c>
      <c r="B23" s="51">
        <v>49150.013548476301</v>
      </c>
      <c r="C23" s="52">
        <v>4095.83446237302</v>
      </c>
      <c r="D23" s="52">
        <v>1609.04339</v>
      </c>
      <c r="E23" s="52">
        <v>2485.6259100000002</v>
      </c>
      <c r="F23" s="52">
        <v>4572.1068800000003</v>
      </c>
      <c r="G23" s="52">
        <v>1326.0820000000001</v>
      </c>
      <c r="H23" s="52">
        <v>4333.8627200000001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14326.7209</v>
      </c>
      <c r="Q23" s="95"/>
    </row>
    <row r="24" spans="1:17" ht="14.4" customHeight="1" x14ac:dyDescent="0.3">
      <c r="A24" s="16" t="s">
        <v>52</v>
      </c>
      <c r="B24" s="51">
        <v>589.93442513425202</v>
      </c>
      <c r="C24" s="52">
        <v>49.161202094521002</v>
      </c>
      <c r="D24" s="52">
        <v>67.367279999998999</v>
      </c>
      <c r="E24" s="52">
        <v>40.700199999999001</v>
      </c>
      <c r="F24" s="52">
        <v>38.159769999997998</v>
      </c>
      <c r="G24" s="52">
        <v>37.109969999999997</v>
      </c>
      <c r="H24" s="52">
        <v>36.749849999999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220.08706999999799</v>
      </c>
      <c r="Q24" s="95">
        <v>0.89536895203099998</v>
      </c>
    </row>
    <row r="25" spans="1:17" ht="14.4" customHeight="1" x14ac:dyDescent="0.3">
      <c r="A25" s="17" t="s">
        <v>53</v>
      </c>
      <c r="B25" s="54">
        <v>32756.3790961339</v>
      </c>
      <c r="C25" s="55">
        <v>2729.6982580111599</v>
      </c>
      <c r="D25" s="55">
        <v>-99.796979999998001</v>
      </c>
      <c r="E25" s="55">
        <v>1021.89687</v>
      </c>
      <c r="F25" s="55">
        <v>3002.8165199999999</v>
      </c>
      <c r="G25" s="55">
        <v>-89.998880000002003</v>
      </c>
      <c r="H25" s="55">
        <v>3479.7507099999998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7314.66824</v>
      </c>
      <c r="Q25" s="96">
        <v>0.535932366775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480.98782</v>
      </c>
      <c r="E26" s="52">
        <v>424.29210999999998</v>
      </c>
      <c r="F26" s="52">
        <v>481.06891000000002</v>
      </c>
      <c r="G26" s="52">
        <v>462.76958000000002</v>
      </c>
      <c r="H26" s="52">
        <v>432.66748000000001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2281.7858999999999</v>
      </c>
      <c r="Q26" s="95" t="s">
        <v>261</v>
      </c>
    </row>
    <row r="27" spans="1:17" ht="14.4" customHeight="1" x14ac:dyDescent="0.3">
      <c r="A27" s="18" t="s">
        <v>55</v>
      </c>
      <c r="B27" s="54">
        <v>32756.3790961339</v>
      </c>
      <c r="C27" s="55">
        <v>2729.6982580111599</v>
      </c>
      <c r="D27" s="55">
        <v>381.190840000001</v>
      </c>
      <c r="E27" s="55">
        <v>1446.1889799999999</v>
      </c>
      <c r="F27" s="55">
        <v>3483.8854299999998</v>
      </c>
      <c r="G27" s="55">
        <v>372.77069999999799</v>
      </c>
      <c r="H27" s="55">
        <v>3912.4181899999999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9596.4541399999998</v>
      </c>
      <c r="Q27" s="96">
        <v>0.70311464732999995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34.06438</v>
      </c>
      <c r="G28" s="52">
        <v>21.897300000000001</v>
      </c>
      <c r="H28" s="52">
        <v>0.73040000000000005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100.4213</v>
      </c>
      <c r="Q28" s="95">
        <v>1.635053916138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5233.8285500000002</v>
      </c>
      <c r="G30" s="52">
        <v>1411.6880000000001</v>
      </c>
      <c r="H30" s="52">
        <v>4822.6712500000003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15876.805350000001</v>
      </c>
      <c r="Q30" s="95">
        <v>0.71423297130800001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47.334000000000003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32756.3790961339</v>
      </c>
      <c r="G6" s="422">
        <v>13648.491290055799</v>
      </c>
      <c r="H6" s="424">
        <v>3479.7507099999998</v>
      </c>
      <c r="I6" s="421">
        <v>7314.66824</v>
      </c>
      <c r="J6" s="422">
        <v>-6333.8230500558102</v>
      </c>
      <c r="K6" s="425">
        <v>0.22330515282300001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-56844.500826628602</v>
      </c>
      <c r="G7" s="422">
        <v>-23685.208677761901</v>
      </c>
      <c r="H7" s="424">
        <v>-4450.20532</v>
      </c>
      <c r="I7" s="421">
        <v>-24776.58367</v>
      </c>
      <c r="J7" s="422">
        <v>-1091.3749922381</v>
      </c>
      <c r="K7" s="425">
        <v>0.43586597313100001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46465.859659812901</v>
      </c>
      <c r="G8" s="422">
        <v>19360.774858255401</v>
      </c>
      <c r="H8" s="424">
        <v>3920.0115700000001</v>
      </c>
      <c r="I8" s="421">
        <v>18474.465</v>
      </c>
      <c r="J8" s="422">
        <v>-886.30985825539005</v>
      </c>
      <c r="K8" s="425">
        <v>0.39759223514300002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-1.4999999999999999E-4</v>
      </c>
      <c r="I9" s="426">
        <v>1.7000000000000001E-4</v>
      </c>
      <c r="J9" s="427">
        <v>1.7000000000000001E-4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-1.4999999999999999E-4</v>
      </c>
      <c r="I10" s="421">
        <v>1.7000000000000001E-4</v>
      </c>
      <c r="J10" s="422">
        <v>1.7000000000000001E-4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190.00005237457799</v>
      </c>
      <c r="G11" s="427">
        <v>79.166688489406994</v>
      </c>
      <c r="H11" s="429">
        <v>26.422170000000001</v>
      </c>
      <c r="I11" s="426">
        <v>27.070589999999999</v>
      </c>
      <c r="J11" s="427">
        <v>-52.096098489406998</v>
      </c>
      <c r="K11" s="434">
        <v>0.142476750199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190.00005237457799</v>
      </c>
      <c r="G12" s="422">
        <v>79.166688489406994</v>
      </c>
      <c r="H12" s="424">
        <v>5.1597400000000002</v>
      </c>
      <c r="I12" s="421">
        <v>26.10324</v>
      </c>
      <c r="J12" s="422">
        <v>-53.063448489407001</v>
      </c>
      <c r="K12" s="425">
        <v>0.137385435813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21.262429999999998</v>
      </c>
      <c r="I13" s="421">
        <v>0.96735000000000004</v>
      </c>
      <c r="J13" s="422">
        <v>0.96735000000000004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1390.7627801164499</v>
      </c>
      <c r="G14" s="427">
        <v>579.484491715187</v>
      </c>
      <c r="H14" s="429">
        <v>132.30938</v>
      </c>
      <c r="I14" s="426">
        <v>720.17855999999995</v>
      </c>
      <c r="J14" s="427">
        <v>140.694068284813</v>
      </c>
      <c r="K14" s="434">
        <v>0.51782990621799996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1316.64937937224</v>
      </c>
      <c r="G15" s="422">
        <v>548.60390807176702</v>
      </c>
      <c r="H15" s="424">
        <v>97.753</v>
      </c>
      <c r="I15" s="421">
        <v>517.60810000000004</v>
      </c>
      <c r="J15" s="422">
        <v>-30.995808071766</v>
      </c>
      <c r="K15" s="425">
        <v>0.39312523752200002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74.113400744207993</v>
      </c>
      <c r="G16" s="422">
        <v>30.88058364342</v>
      </c>
      <c r="H16" s="424">
        <v>34.556379999999997</v>
      </c>
      <c r="I16" s="421">
        <v>202.57046</v>
      </c>
      <c r="J16" s="422">
        <v>171.68987635657999</v>
      </c>
      <c r="K16" s="425">
        <v>2.7332501000609999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41424.012759435602</v>
      </c>
      <c r="G17" s="427">
        <v>17260.0053164315</v>
      </c>
      <c r="H17" s="429">
        <v>3531.7811200000001</v>
      </c>
      <c r="I17" s="426">
        <v>16323.003290000001</v>
      </c>
      <c r="J17" s="427">
        <v>-937.00202643149203</v>
      </c>
      <c r="K17" s="434">
        <v>0.39404688736400001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17200.004741277498</v>
      </c>
      <c r="G18" s="422">
        <v>7166.6686421989798</v>
      </c>
      <c r="H18" s="424">
        <v>1630.5405699999999</v>
      </c>
      <c r="I18" s="421">
        <v>6836.8562000000002</v>
      </c>
      <c r="J18" s="422">
        <v>-329.81244219897798</v>
      </c>
      <c r="K18" s="425">
        <v>0.397491529964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478.07203752829599</v>
      </c>
      <c r="G19" s="422">
        <v>199.19668230345701</v>
      </c>
      <c r="H19" s="424">
        <v>21.571020000000001</v>
      </c>
      <c r="I19" s="421">
        <v>147.54532</v>
      </c>
      <c r="J19" s="422">
        <v>-51.651362303455997</v>
      </c>
      <c r="K19" s="425">
        <v>0.30862570578800003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271.93581192845897</v>
      </c>
      <c r="G20" s="422">
        <v>113.306588303525</v>
      </c>
      <c r="H20" s="424">
        <v>24.488330000000001</v>
      </c>
      <c r="I20" s="421">
        <v>95.261690000000002</v>
      </c>
      <c r="J20" s="422">
        <v>-18.044898303524</v>
      </c>
      <c r="K20" s="425">
        <v>0.35030946944500002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434.00011963456097</v>
      </c>
      <c r="G21" s="422">
        <v>180.83338318106701</v>
      </c>
      <c r="H21" s="424">
        <v>32.844900000000003</v>
      </c>
      <c r="I21" s="421">
        <v>171.40906000000001</v>
      </c>
      <c r="J21" s="422">
        <v>-9.4243231810670007</v>
      </c>
      <c r="K21" s="425">
        <v>0.39495164228099999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22862</v>
      </c>
      <c r="G22" s="422">
        <v>9525.8333333333394</v>
      </c>
      <c r="H22" s="424">
        <v>1807.7433000000001</v>
      </c>
      <c r="I22" s="421">
        <v>8997.3850199999997</v>
      </c>
      <c r="J22" s="422">
        <v>-528.44831333333605</v>
      </c>
      <c r="K22" s="425">
        <v>0.393551964832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48.000013231472003</v>
      </c>
      <c r="G23" s="422">
        <v>20.000005513112999</v>
      </c>
      <c r="H23" s="424">
        <v>4.3689999999999998</v>
      </c>
      <c r="I23" s="421">
        <v>21.722000000000001</v>
      </c>
      <c r="J23" s="422">
        <v>1.721994486886</v>
      </c>
      <c r="K23" s="425">
        <v>0.45254154192099999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130.00003583523699</v>
      </c>
      <c r="G24" s="422">
        <v>54.166681598015003</v>
      </c>
      <c r="H24" s="424">
        <v>10.224</v>
      </c>
      <c r="I24" s="421">
        <v>52.823999999999998</v>
      </c>
      <c r="J24" s="422">
        <v>-1.342681598015</v>
      </c>
      <c r="K24" s="425">
        <v>0.40633834952800002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2114.0005827360901</v>
      </c>
      <c r="G25" s="427">
        <v>880.83357614003705</v>
      </c>
      <c r="H25" s="429">
        <v>156.67869999999999</v>
      </c>
      <c r="I25" s="426">
        <v>752.54215999999997</v>
      </c>
      <c r="J25" s="427">
        <v>-128.291416140037</v>
      </c>
      <c r="K25" s="434">
        <v>0.35598011000800001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2114.0005827360901</v>
      </c>
      <c r="G26" s="422">
        <v>880.83357614003705</v>
      </c>
      <c r="H26" s="424">
        <v>156.67869999999999</v>
      </c>
      <c r="I26" s="421">
        <v>752.54215999999997</v>
      </c>
      <c r="J26" s="422">
        <v>-128.291416140037</v>
      </c>
      <c r="K26" s="425">
        <v>0.35598011000800001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773.21301619301903</v>
      </c>
      <c r="G27" s="427">
        <v>322.17209008042499</v>
      </c>
      <c r="H27" s="429">
        <v>50.03116</v>
      </c>
      <c r="I27" s="426">
        <v>283.71642000000003</v>
      </c>
      <c r="J27" s="427">
        <v>-38.455670080423999</v>
      </c>
      <c r="K27" s="434">
        <v>0.366931769199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9.0862846445570007</v>
      </c>
      <c r="G28" s="422">
        <v>3.7859519352320001</v>
      </c>
      <c r="H28" s="424">
        <v>5.8664999999990002</v>
      </c>
      <c r="I28" s="421">
        <v>8.3347999999989995</v>
      </c>
      <c r="J28" s="422">
        <v>4.5488480647670002</v>
      </c>
      <c r="K28" s="425">
        <v>0.91729461777200005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53.751182668490003</v>
      </c>
      <c r="G29" s="422">
        <v>22.39632611187</v>
      </c>
      <c r="H29" s="424">
        <v>2.5818400000000001</v>
      </c>
      <c r="I29" s="421">
        <v>9.7784899999999997</v>
      </c>
      <c r="J29" s="422">
        <v>-12.61783611187</v>
      </c>
      <c r="K29" s="425">
        <v>0.18192139250700001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248.51851796887601</v>
      </c>
      <c r="G30" s="422">
        <v>103.549382487031</v>
      </c>
      <c r="H30" s="424">
        <v>15.756589999999999</v>
      </c>
      <c r="I30" s="421">
        <v>98.014189999999999</v>
      </c>
      <c r="J30" s="422">
        <v>-5.5351924870309999</v>
      </c>
      <c r="K30" s="425">
        <v>0.394393909963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246.826338392313</v>
      </c>
      <c r="G31" s="422">
        <v>102.84430766346399</v>
      </c>
      <c r="H31" s="424">
        <v>6.50284</v>
      </c>
      <c r="I31" s="421">
        <v>74.909819999999996</v>
      </c>
      <c r="J31" s="422">
        <v>-27.934487663462999</v>
      </c>
      <c r="K31" s="425">
        <v>0.30349200368099999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15.047391343871</v>
      </c>
      <c r="G32" s="422">
        <v>6.2697463932790001</v>
      </c>
      <c r="H32" s="424">
        <v>0</v>
      </c>
      <c r="I32" s="421">
        <v>5.6495300000000004</v>
      </c>
      <c r="J32" s="422">
        <v>-0.62021639327900002</v>
      </c>
      <c r="K32" s="425">
        <v>0.37544913074199998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0</v>
      </c>
      <c r="I33" s="421">
        <v>2.8379999999999999E-2</v>
      </c>
      <c r="J33" s="422">
        <v>2.8379999999999999E-2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11.193</v>
      </c>
      <c r="D34" s="422">
        <v>11.193</v>
      </c>
      <c r="E34" s="431" t="s">
        <v>261</v>
      </c>
      <c r="F34" s="421">
        <v>12.320505164435</v>
      </c>
      <c r="G34" s="422">
        <v>5.1335438185140001</v>
      </c>
      <c r="H34" s="424">
        <v>0</v>
      </c>
      <c r="I34" s="421">
        <v>0</v>
      </c>
      <c r="J34" s="422">
        <v>-5.1335438185140001</v>
      </c>
      <c r="K34" s="425">
        <v>0</v>
      </c>
    </row>
    <row r="35" spans="1:11" ht="14.4" customHeight="1" thickBot="1" x14ac:dyDescent="0.35">
      <c r="A35" s="443" t="s">
        <v>293</v>
      </c>
      <c r="B35" s="421">
        <v>40.840812057539999</v>
      </c>
      <c r="C35" s="421">
        <v>41.736190000000001</v>
      </c>
      <c r="D35" s="422">
        <v>0.89537794245900004</v>
      </c>
      <c r="E35" s="423">
        <v>1.0219236077180001</v>
      </c>
      <c r="F35" s="421">
        <v>41.803361815145003</v>
      </c>
      <c r="G35" s="422">
        <v>17.418067422977</v>
      </c>
      <c r="H35" s="424">
        <v>4.2107999999999999</v>
      </c>
      <c r="I35" s="421">
        <v>20.171790000000001</v>
      </c>
      <c r="J35" s="422">
        <v>2.7537225770220002</v>
      </c>
      <c r="K35" s="425">
        <v>0.48253989928300001</v>
      </c>
    </row>
    <row r="36" spans="1:11" ht="14.4" customHeight="1" thickBot="1" x14ac:dyDescent="0.35">
      <c r="A36" s="443" t="s">
        <v>294</v>
      </c>
      <c r="B36" s="421">
        <v>0</v>
      </c>
      <c r="C36" s="421">
        <v>39.223500000000001</v>
      </c>
      <c r="D36" s="422">
        <v>39.223500000000001</v>
      </c>
      <c r="E36" s="431" t="s">
        <v>271</v>
      </c>
      <c r="F36" s="421">
        <v>0</v>
      </c>
      <c r="G36" s="422">
        <v>0</v>
      </c>
      <c r="H36" s="424">
        <v>0</v>
      </c>
      <c r="I36" s="421">
        <v>0</v>
      </c>
      <c r="J36" s="422">
        <v>0</v>
      </c>
      <c r="K36" s="432" t="s">
        <v>261</v>
      </c>
    </row>
    <row r="37" spans="1:11" ht="14.4" customHeight="1" thickBot="1" x14ac:dyDescent="0.35">
      <c r="A37" s="443" t="s">
        <v>295</v>
      </c>
      <c r="B37" s="421">
        <v>110.999996503769</v>
      </c>
      <c r="C37" s="421">
        <v>146.06252000000001</v>
      </c>
      <c r="D37" s="422">
        <v>35.062523496231002</v>
      </c>
      <c r="E37" s="423">
        <v>1.315878600005</v>
      </c>
      <c r="F37" s="421">
        <v>145.859434195331</v>
      </c>
      <c r="G37" s="422">
        <v>60.774764248053998</v>
      </c>
      <c r="H37" s="424">
        <v>15.112590000000001</v>
      </c>
      <c r="I37" s="421">
        <v>66.829419999999999</v>
      </c>
      <c r="J37" s="422">
        <v>6.0546557519449999</v>
      </c>
      <c r="K37" s="425">
        <v>0.45817687672099999</v>
      </c>
    </row>
    <row r="38" spans="1:11" ht="14.4" customHeight="1" thickBot="1" x14ac:dyDescent="0.35">
      <c r="A38" s="443" t="s">
        <v>296</v>
      </c>
      <c r="B38" s="421">
        <v>0</v>
      </c>
      <c r="C38" s="421">
        <v>0.45500000000000002</v>
      </c>
      <c r="D38" s="422">
        <v>0.45500000000000002</v>
      </c>
      <c r="E38" s="431" t="s">
        <v>271</v>
      </c>
      <c r="F38" s="421">
        <v>0</v>
      </c>
      <c r="G38" s="422">
        <v>0</v>
      </c>
      <c r="H38" s="424">
        <v>0</v>
      </c>
      <c r="I38" s="421">
        <v>0</v>
      </c>
      <c r="J38" s="422">
        <v>0</v>
      </c>
      <c r="K38" s="432" t="s">
        <v>261</v>
      </c>
    </row>
    <row r="39" spans="1:11" ht="14.4" customHeight="1" thickBot="1" x14ac:dyDescent="0.35">
      <c r="A39" s="442" t="s">
        <v>297</v>
      </c>
      <c r="B39" s="426">
        <v>4.214471121461</v>
      </c>
      <c r="C39" s="426">
        <v>464.08521000000002</v>
      </c>
      <c r="D39" s="427">
        <v>459.87073887853899</v>
      </c>
      <c r="E39" s="433">
        <v>110.117069645284</v>
      </c>
      <c r="F39" s="426">
        <v>442.11543866170899</v>
      </c>
      <c r="G39" s="427">
        <v>184.214766109045</v>
      </c>
      <c r="H39" s="429">
        <v>3.91364</v>
      </c>
      <c r="I39" s="426">
        <v>267.90767</v>
      </c>
      <c r="J39" s="427">
        <v>83.692903890954</v>
      </c>
      <c r="K39" s="434">
        <v>0.60596768755899999</v>
      </c>
    </row>
    <row r="40" spans="1:11" ht="14.4" customHeight="1" thickBot="1" x14ac:dyDescent="0.35">
      <c r="A40" s="443" t="s">
        <v>298</v>
      </c>
      <c r="B40" s="421">
        <v>0</v>
      </c>
      <c r="C40" s="421">
        <v>0.98499999999999999</v>
      </c>
      <c r="D40" s="422">
        <v>0.98499999999999999</v>
      </c>
      <c r="E40" s="431" t="s">
        <v>261</v>
      </c>
      <c r="F40" s="421">
        <v>0</v>
      </c>
      <c r="G40" s="422">
        <v>0</v>
      </c>
      <c r="H40" s="424">
        <v>0</v>
      </c>
      <c r="I40" s="421">
        <v>0.7</v>
      </c>
      <c r="J40" s="422">
        <v>0.7</v>
      </c>
      <c r="K40" s="432" t="s">
        <v>261</v>
      </c>
    </row>
    <row r="41" spans="1:11" ht="14.4" customHeight="1" thickBot="1" x14ac:dyDescent="0.35">
      <c r="A41" s="443" t="s">
        <v>299</v>
      </c>
      <c r="B41" s="421">
        <v>0</v>
      </c>
      <c r="C41" s="421">
        <v>448.23171000000002</v>
      </c>
      <c r="D41" s="422">
        <v>448.23171000000002</v>
      </c>
      <c r="E41" s="431" t="s">
        <v>261</v>
      </c>
      <c r="F41" s="421">
        <v>424.22376708256701</v>
      </c>
      <c r="G41" s="422">
        <v>176.75990295106999</v>
      </c>
      <c r="H41" s="424">
        <v>0</v>
      </c>
      <c r="I41" s="421">
        <v>256.13261999999997</v>
      </c>
      <c r="J41" s="422">
        <v>79.372717048929999</v>
      </c>
      <c r="K41" s="425">
        <v>0.60376772796400002</v>
      </c>
    </row>
    <row r="42" spans="1:11" ht="14.4" customHeight="1" thickBot="1" x14ac:dyDescent="0.35">
      <c r="A42" s="443" t="s">
        <v>300</v>
      </c>
      <c r="B42" s="421">
        <v>0</v>
      </c>
      <c r="C42" s="421">
        <v>0.34</v>
      </c>
      <c r="D42" s="422">
        <v>0.34</v>
      </c>
      <c r="E42" s="431" t="s">
        <v>271</v>
      </c>
      <c r="F42" s="421">
        <v>0.306118144378</v>
      </c>
      <c r="G42" s="422">
        <v>0.12754922682399999</v>
      </c>
      <c r="H42" s="424">
        <v>0.2215</v>
      </c>
      <c r="I42" s="421">
        <v>4.2725200000000001</v>
      </c>
      <c r="J42" s="422">
        <v>4.1449707731750003</v>
      </c>
      <c r="K42" s="425">
        <v>0</v>
      </c>
    </row>
    <row r="43" spans="1:11" ht="14.4" customHeight="1" thickBot="1" x14ac:dyDescent="0.35">
      <c r="A43" s="443" t="s">
        <v>301</v>
      </c>
      <c r="B43" s="421">
        <v>0.21447124745099999</v>
      </c>
      <c r="C43" s="421">
        <v>3.2534900000000002</v>
      </c>
      <c r="D43" s="422">
        <v>3.0390187525479999</v>
      </c>
      <c r="E43" s="423">
        <v>15.169818978804001</v>
      </c>
      <c r="F43" s="421">
        <v>6.2742664824199998</v>
      </c>
      <c r="G43" s="422">
        <v>2.6142777010080001</v>
      </c>
      <c r="H43" s="424">
        <v>3.3121399999999999</v>
      </c>
      <c r="I43" s="421">
        <v>4.2075399999999998</v>
      </c>
      <c r="J43" s="422">
        <v>1.5932622989909999</v>
      </c>
      <c r="K43" s="425">
        <v>0.67060269304599995</v>
      </c>
    </row>
    <row r="44" spans="1:11" ht="14.4" customHeight="1" thickBot="1" x14ac:dyDescent="0.35">
      <c r="A44" s="443" t="s">
        <v>302</v>
      </c>
      <c r="B44" s="421">
        <v>0</v>
      </c>
      <c r="C44" s="421">
        <v>1.6721999999999999</v>
      </c>
      <c r="D44" s="422">
        <v>1.6721999999999999</v>
      </c>
      <c r="E44" s="431" t="s">
        <v>271</v>
      </c>
      <c r="F44" s="421">
        <v>0</v>
      </c>
      <c r="G44" s="422">
        <v>0</v>
      </c>
      <c r="H44" s="424">
        <v>0.38</v>
      </c>
      <c r="I44" s="421">
        <v>1.069</v>
      </c>
      <c r="J44" s="422">
        <v>1.069</v>
      </c>
      <c r="K44" s="432" t="s">
        <v>261</v>
      </c>
    </row>
    <row r="45" spans="1:11" ht="14.4" customHeight="1" thickBot="1" x14ac:dyDescent="0.35">
      <c r="A45" s="443" t="s">
        <v>303</v>
      </c>
      <c r="B45" s="421">
        <v>3.9999998740090001</v>
      </c>
      <c r="C45" s="421">
        <v>9.6028099999999998</v>
      </c>
      <c r="D45" s="422">
        <v>5.6028101259899996</v>
      </c>
      <c r="E45" s="423">
        <v>2.4007025756160001</v>
      </c>
      <c r="F45" s="421">
        <v>11.311286952342</v>
      </c>
      <c r="G45" s="422">
        <v>4.7130362301420003</v>
      </c>
      <c r="H45" s="424">
        <v>0</v>
      </c>
      <c r="I45" s="421">
        <v>1.52599</v>
      </c>
      <c r="J45" s="422">
        <v>-3.1870462301420002</v>
      </c>
      <c r="K45" s="425">
        <v>0.13490860999500001</v>
      </c>
    </row>
    <row r="46" spans="1:11" ht="14.4" customHeight="1" thickBot="1" x14ac:dyDescent="0.35">
      <c r="A46" s="442" t="s">
        <v>304</v>
      </c>
      <c r="B46" s="426">
        <v>149.99999527536301</v>
      </c>
      <c r="C46" s="426">
        <v>162.37412</v>
      </c>
      <c r="D46" s="427">
        <v>12.374124724636999</v>
      </c>
      <c r="E46" s="433">
        <v>1.0824941674290001</v>
      </c>
      <c r="F46" s="426">
        <v>131.755030295506</v>
      </c>
      <c r="G46" s="427">
        <v>54.897929289794</v>
      </c>
      <c r="H46" s="429">
        <v>18.87555</v>
      </c>
      <c r="I46" s="426">
        <v>68.512140000000002</v>
      </c>
      <c r="J46" s="427">
        <v>13.614210710205001</v>
      </c>
      <c r="K46" s="434">
        <v>0.51999638910400003</v>
      </c>
    </row>
    <row r="47" spans="1:11" ht="14.4" customHeight="1" thickBot="1" x14ac:dyDescent="0.35">
      <c r="A47" s="443" t="s">
        <v>305</v>
      </c>
      <c r="B47" s="421">
        <v>36.999998834589</v>
      </c>
      <c r="C47" s="421">
        <v>33.088000000000001</v>
      </c>
      <c r="D47" s="422">
        <v>-3.9119988345890002</v>
      </c>
      <c r="E47" s="423">
        <v>0.89427029843700001</v>
      </c>
      <c r="F47" s="421">
        <v>0</v>
      </c>
      <c r="G47" s="422">
        <v>0</v>
      </c>
      <c r="H47" s="424">
        <v>3.3791199999999999</v>
      </c>
      <c r="I47" s="421">
        <v>21.01885</v>
      </c>
      <c r="J47" s="422">
        <v>21.01885</v>
      </c>
      <c r="K47" s="432" t="s">
        <v>261</v>
      </c>
    </row>
    <row r="48" spans="1:11" ht="14.4" customHeight="1" thickBot="1" x14ac:dyDescent="0.35">
      <c r="A48" s="443" t="s">
        <v>306</v>
      </c>
      <c r="B48" s="421">
        <v>0.99999996850200001</v>
      </c>
      <c r="C48" s="421">
        <v>0</v>
      </c>
      <c r="D48" s="422">
        <v>-0.99999996850200001</v>
      </c>
      <c r="E48" s="423">
        <v>0</v>
      </c>
      <c r="F48" s="421">
        <v>0</v>
      </c>
      <c r="G48" s="422">
        <v>0</v>
      </c>
      <c r="H48" s="424">
        <v>0</v>
      </c>
      <c r="I48" s="421">
        <v>0</v>
      </c>
      <c r="J48" s="422">
        <v>0</v>
      </c>
      <c r="K48" s="425">
        <v>0</v>
      </c>
    </row>
    <row r="49" spans="1:11" ht="14.4" customHeight="1" thickBot="1" x14ac:dyDescent="0.35">
      <c r="A49" s="443" t="s">
        <v>307</v>
      </c>
      <c r="B49" s="421">
        <v>0</v>
      </c>
      <c r="C49" s="421">
        <v>0.42592000000000002</v>
      </c>
      <c r="D49" s="422">
        <v>0.42592000000000002</v>
      </c>
      <c r="E49" s="431" t="s">
        <v>271</v>
      </c>
      <c r="F49" s="421">
        <v>0.27639011983400003</v>
      </c>
      <c r="G49" s="422">
        <v>0.115162549931</v>
      </c>
      <c r="H49" s="424">
        <v>0</v>
      </c>
      <c r="I49" s="421">
        <v>0.73085</v>
      </c>
      <c r="J49" s="422">
        <v>0.61568745006799996</v>
      </c>
      <c r="K49" s="425">
        <v>2.6442696303209998</v>
      </c>
    </row>
    <row r="50" spans="1:11" ht="14.4" customHeight="1" thickBot="1" x14ac:dyDescent="0.35">
      <c r="A50" s="443" t="s">
        <v>308</v>
      </c>
      <c r="B50" s="421">
        <v>99.999996850241999</v>
      </c>
      <c r="C50" s="421">
        <v>116.96938</v>
      </c>
      <c r="D50" s="422">
        <v>16.969383149757</v>
      </c>
      <c r="E50" s="423">
        <v>1.169693836842</v>
      </c>
      <c r="F50" s="421">
        <v>117.000032251714</v>
      </c>
      <c r="G50" s="422">
        <v>48.750013438213998</v>
      </c>
      <c r="H50" s="424">
        <v>14.05532</v>
      </c>
      <c r="I50" s="421">
        <v>40.935870000000001</v>
      </c>
      <c r="J50" s="422">
        <v>-7.8141434382139998</v>
      </c>
      <c r="K50" s="425">
        <v>0.349879134323</v>
      </c>
    </row>
    <row r="51" spans="1:11" ht="14.4" customHeight="1" thickBot="1" x14ac:dyDescent="0.35">
      <c r="A51" s="443" t="s">
        <v>309</v>
      </c>
      <c r="B51" s="421">
        <v>11.999999622029</v>
      </c>
      <c r="C51" s="421">
        <v>11.89082</v>
      </c>
      <c r="D51" s="422">
        <v>-0.109179622029</v>
      </c>
      <c r="E51" s="423">
        <v>0.990901697877</v>
      </c>
      <c r="F51" s="421">
        <v>14.478607923957</v>
      </c>
      <c r="G51" s="422">
        <v>6.0327533016480004</v>
      </c>
      <c r="H51" s="424">
        <v>1.4411099999999999</v>
      </c>
      <c r="I51" s="421">
        <v>5.8265700000000002</v>
      </c>
      <c r="J51" s="422">
        <v>-0.206183301648</v>
      </c>
      <c r="K51" s="425">
        <v>0.40242611932</v>
      </c>
    </row>
    <row r="52" spans="1:11" ht="14.4" customHeight="1" thickBot="1" x14ac:dyDescent="0.35">
      <c r="A52" s="442" t="s">
        <v>310</v>
      </c>
      <c r="B52" s="426">
        <v>0</v>
      </c>
      <c r="C52" s="426">
        <v>21.913</v>
      </c>
      <c r="D52" s="427">
        <v>21.913</v>
      </c>
      <c r="E52" s="428" t="s">
        <v>261</v>
      </c>
      <c r="F52" s="426">
        <v>0</v>
      </c>
      <c r="G52" s="427">
        <v>0</v>
      </c>
      <c r="H52" s="429">
        <v>0</v>
      </c>
      <c r="I52" s="426">
        <v>31.533999999999999</v>
      </c>
      <c r="J52" s="427">
        <v>31.533999999999999</v>
      </c>
      <c r="K52" s="430" t="s">
        <v>261</v>
      </c>
    </row>
    <row r="53" spans="1:11" ht="14.4" customHeight="1" thickBot="1" x14ac:dyDescent="0.35">
      <c r="A53" s="443" t="s">
        <v>311</v>
      </c>
      <c r="B53" s="421">
        <v>0</v>
      </c>
      <c r="C53" s="421">
        <v>21.913</v>
      </c>
      <c r="D53" s="422">
        <v>21.913</v>
      </c>
      <c r="E53" s="431" t="s">
        <v>261</v>
      </c>
      <c r="F53" s="421">
        <v>0</v>
      </c>
      <c r="G53" s="422">
        <v>0</v>
      </c>
      <c r="H53" s="424">
        <v>0</v>
      </c>
      <c r="I53" s="421">
        <v>31.533999999999999</v>
      </c>
      <c r="J53" s="422">
        <v>31.533999999999999</v>
      </c>
      <c r="K53" s="432" t="s">
        <v>261</v>
      </c>
    </row>
    <row r="54" spans="1:11" ht="14.4" customHeight="1" thickBot="1" x14ac:dyDescent="0.35">
      <c r="A54" s="441" t="s">
        <v>42</v>
      </c>
      <c r="B54" s="421">
        <v>1385.8659329141001</v>
      </c>
      <c r="C54" s="421">
        <v>1370.482</v>
      </c>
      <c r="D54" s="422">
        <v>-15.383932914101999</v>
      </c>
      <c r="E54" s="423">
        <v>0.98889940754799999</v>
      </c>
      <c r="F54" s="421">
        <v>1349.6683636810701</v>
      </c>
      <c r="G54" s="422">
        <v>562.36181820044703</v>
      </c>
      <c r="H54" s="424">
        <v>99.063999999999993</v>
      </c>
      <c r="I54" s="421">
        <v>604.827</v>
      </c>
      <c r="J54" s="422">
        <v>42.465181799553001</v>
      </c>
      <c r="K54" s="425">
        <v>0.44813008608299998</v>
      </c>
    </row>
    <row r="55" spans="1:11" ht="14.4" customHeight="1" thickBot="1" x14ac:dyDescent="0.35">
      <c r="A55" s="442" t="s">
        <v>312</v>
      </c>
      <c r="B55" s="426">
        <v>1385.8659329141001</v>
      </c>
      <c r="C55" s="426">
        <v>1370.482</v>
      </c>
      <c r="D55" s="427">
        <v>-15.383932914101999</v>
      </c>
      <c r="E55" s="433">
        <v>0.98889940754799999</v>
      </c>
      <c r="F55" s="426">
        <v>1349.6683636810701</v>
      </c>
      <c r="G55" s="427">
        <v>562.36181820044703</v>
      </c>
      <c r="H55" s="429">
        <v>99.063999999999993</v>
      </c>
      <c r="I55" s="426">
        <v>604.827</v>
      </c>
      <c r="J55" s="427">
        <v>42.465181799553001</v>
      </c>
      <c r="K55" s="434">
        <v>0.44813008608299998</v>
      </c>
    </row>
    <row r="56" spans="1:11" ht="14.4" customHeight="1" thickBot="1" x14ac:dyDescent="0.35">
      <c r="A56" s="443" t="s">
        <v>313</v>
      </c>
      <c r="B56" s="421">
        <v>660.08408632263399</v>
      </c>
      <c r="C56" s="421">
        <v>661.15599999999995</v>
      </c>
      <c r="D56" s="422">
        <v>1.0719136773660001</v>
      </c>
      <c r="E56" s="423">
        <v>1.001623904741</v>
      </c>
      <c r="F56" s="421">
        <v>652.31150869772898</v>
      </c>
      <c r="G56" s="422">
        <v>271.79646195738701</v>
      </c>
      <c r="H56" s="424">
        <v>49.329000000000001</v>
      </c>
      <c r="I56" s="421">
        <v>243.315</v>
      </c>
      <c r="J56" s="422">
        <v>-28.481461957387001</v>
      </c>
      <c r="K56" s="425">
        <v>0.37300430355000003</v>
      </c>
    </row>
    <row r="57" spans="1:11" ht="14.4" customHeight="1" thickBot="1" x14ac:dyDescent="0.35">
      <c r="A57" s="443" t="s">
        <v>314</v>
      </c>
      <c r="B57" s="421">
        <v>349.999988975848</v>
      </c>
      <c r="C57" s="421">
        <v>312.50299999999999</v>
      </c>
      <c r="D57" s="422">
        <v>-37.496988975847998</v>
      </c>
      <c r="E57" s="423">
        <v>0.89286574240799998</v>
      </c>
      <c r="F57" s="421">
        <v>305.30126181985798</v>
      </c>
      <c r="G57" s="422">
        <v>127.208859091607</v>
      </c>
      <c r="H57" s="424">
        <v>29.55</v>
      </c>
      <c r="I57" s="421">
        <v>148.09299999999999</v>
      </c>
      <c r="J57" s="422">
        <v>20.884140908391998</v>
      </c>
      <c r="K57" s="425">
        <v>0.48507169317600002</v>
      </c>
    </row>
    <row r="58" spans="1:11" ht="14.4" customHeight="1" thickBot="1" x14ac:dyDescent="0.35">
      <c r="A58" s="443" t="s">
        <v>315</v>
      </c>
      <c r="B58" s="421">
        <v>370.99998831440098</v>
      </c>
      <c r="C58" s="421">
        <v>392.245</v>
      </c>
      <c r="D58" s="422">
        <v>21.245011685599</v>
      </c>
      <c r="E58" s="423">
        <v>1.057264184244</v>
      </c>
      <c r="F58" s="421">
        <v>387.101072880147</v>
      </c>
      <c r="G58" s="422">
        <v>161.29211370006101</v>
      </c>
      <c r="H58" s="424">
        <v>19.785</v>
      </c>
      <c r="I58" s="421">
        <v>214.03800000000001</v>
      </c>
      <c r="J58" s="422">
        <v>52.745886299938</v>
      </c>
      <c r="K58" s="425">
        <v>0.55292535979599999</v>
      </c>
    </row>
    <row r="59" spans="1:11" ht="14.4" customHeight="1" thickBot="1" x14ac:dyDescent="0.35">
      <c r="A59" s="443" t="s">
        <v>316</v>
      </c>
      <c r="B59" s="421">
        <v>4.7818693012200004</v>
      </c>
      <c r="C59" s="421">
        <v>4.5780000000000003</v>
      </c>
      <c r="D59" s="422">
        <v>-0.20386930121999999</v>
      </c>
      <c r="E59" s="423">
        <v>0.95736619125699995</v>
      </c>
      <c r="F59" s="421">
        <v>4.9545202833389999</v>
      </c>
      <c r="G59" s="422">
        <v>2.064383451391</v>
      </c>
      <c r="H59" s="424">
        <v>0.4</v>
      </c>
      <c r="I59" s="421">
        <v>-0.61899999999999999</v>
      </c>
      <c r="J59" s="422">
        <v>-2.6833834513910002</v>
      </c>
      <c r="K59" s="425">
        <v>-0.124936414546</v>
      </c>
    </row>
    <row r="60" spans="1:11" ht="14.4" customHeight="1" thickBot="1" x14ac:dyDescent="0.35">
      <c r="A60" s="441" t="s">
        <v>43</v>
      </c>
      <c r="B60" s="421">
        <v>0</v>
      </c>
      <c r="C60" s="421">
        <v>1.5040500000000001</v>
      </c>
      <c r="D60" s="422">
        <v>1.5040500000000001</v>
      </c>
      <c r="E60" s="431" t="s">
        <v>261</v>
      </c>
      <c r="F60" s="421">
        <v>0</v>
      </c>
      <c r="G60" s="422">
        <v>0</v>
      </c>
      <c r="H60" s="424">
        <v>0</v>
      </c>
      <c r="I60" s="421">
        <v>0</v>
      </c>
      <c r="J60" s="422">
        <v>0</v>
      </c>
      <c r="K60" s="432" t="s">
        <v>261</v>
      </c>
    </row>
    <row r="61" spans="1:11" ht="14.4" customHeight="1" thickBot="1" x14ac:dyDescent="0.35">
      <c r="A61" s="442" t="s">
        <v>317</v>
      </c>
      <c r="B61" s="426">
        <v>0</v>
      </c>
      <c r="C61" s="426">
        <v>1.5040500000000001</v>
      </c>
      <c r="D61" s="427">
        <v>1.5040500000000001</v>
      </c>
      <c r="E61" s="428" t="s">
        <v>261</v>
      </c>
      <c r="F61" s="426">
        <v>0</v>
      </c>
      <c r="G61" s="427">
        <v>0</v>
      </c>
      <c r="H61" s="429">
        <v>0</v>
      </c>
      <c r="I61" s="426">
        <v>0</v>
      </c>
      <c r="J61" s="427">
        <v>0</v>
      </c>
      <c r="K61" s="430" t="s">
        <v>261</v>
      </c>
    </row>
    <row r="62" spans="1:11" ht="14.4" customHeight="1" thickBot="1" x14ac:dyDescent="0.35">
      <c r="A62" s="443" t="s">
        <v>318</v>
      </c>
      <c r="B62" s="421">
        <v>0</v>
      </c>
      <c r="C62" s="421">
        <v>1.5040500000000001</v>
      </c>
      <c r="D62" s="422">
        <v>1.5040500000000001</v>
      </c>
      <c r="E62" s="431" t="s">
        <v>261</v>
      </c>
      <c r="F62" s="421">
        <v>0</v>
      </c>
      <c r="G62" s="422">
        <v>0</v>
      </c>
      <c r="H62" s="424">
        <v>0</v>
      </c>
      <c r="I62" s="421">
        <v>0</v>
      </c>
      <c r="J62" s="422">
        <v>0</v>
      </c>
      <c r="K62" s="432" t="s">
        <v>261</v>
      </c>
    </row>
    <row r="63" spans="1:11" ht="14.4" customHeight="1" thickBot="1" x14ac:dyDescent="0.35">
      <c r="A63" s="444" t="s">
        <v>319</v>
      </c>
      <c r="B63" s="426">
        <v>-105999.996661257</v>
      </c>
      <c r="C63" s="426">
        <v>-106553.04669</v>
      </c>
      <c r="D63" s="427">
        <v>-553.05002874252398</v>
      </c>
      <c r="E63" s="433">
        <v>1.005217453265</v>
      </c>
      <c r="F63" s="426">
        <v>-104660.028850123</v>
      </c>
      <c r="G63" s="427">
        <v>-43608.345354217701</v>
      </c>
      <c r="H63" s="429">
        <v>-8469.28089</v>
      </c>
      <c r="I63" s="426">
        <v>-43855.875670000001</v>
      </c>
      <c r="J63" s="427">
        <v>-247.53031578226401</v>
      </c>
      <c r="K63" s="434">
        <v>0.41903175597999998</v>
      </c>
    </row>
    <row r="64" spans="1:11" ht="14.4" customHeight="1" thickBot="1" x14ac:dyDescent="0.35">
      <c r="A64" s="442" t="s">
        <v>320</v>
      </c>
      <c r="B64" s="426">
        <v>-105999.996661257</v>
      </c>
      <c r="C64" s="426">
        <v>-106553.04669</v>
      </c>
      <c r="D64" s="427">
        <v>-553.05002874252398</v>
      </c>
      <c r="E64" s="433">
        <v>1.005217453265</v>
      </c>
      <c r="F64" s="426">
        <v>-104660.028850123</v>
      </c>
      <c r="G64" s="427">
        <v>-43608.345354217701</v>
      </c>
      <c r="H64" s="429">
        <v>-8469.28089</v>
      </c>
      <c r="I64" s="426">
        <v>-43855.875670000001</v>
      </c>
      <c r="J64" s="427">
        <v>-247.53031578226401</v>
      </c>
      <c r="K64" s="434">
        <v>0.41903175597999998</v>
      </c>
    </row>
    <row r="65" spans="1:11" ht="14.4" customHeight="1" thickBot="1" x14ac:dyDescent="0.35">
      <c r="A65" s="443" t="s">
        <v>321</v>
      </c>
      <c r="B65" s="421">
        <v>-105999.996661257</v>
      </c>
      <c r="C65" s="421">
        <v>-106553.04669</v>
      </c>
      <c r="D65" s="422">
        <v>-553.05002874252398</v>
      </c>
      <c r="E65" s="423">
        <v>1.005217453265</v>
      </c>
      <c r="F65" s="421">
        <v>-70783.019511735401</v>
      </c>
      <c r="G65" s="422">
        <v>-29492.924796556399</v>
      </c>
      <c r="H65" s="424">
        <v>-5307.8528399999996</v>
      </c>
      <c r="I65" s="421">
        <v>-28673.45767</v>
      </c>
      <c r="J65" s="422">
        <v>819.46712655641795</v>
      </c>
      <c r="K65" s="425">
        <v>0.40508949558500001</v>
      </c>
    </row>
    <row r="66" spans="1:11" ht="14.4" customHeight="1" thickBot="1" x14ac:dyDescent="0.35">
      <c r="A66" s="443" t="s">
        <v>322</v>
      </c>
      <c r="B66" s="421">
        <v>0</v>
      </c>
      <c r="C66" s="421">
        <v>0</v>
      </c>
      <c r="D66" s="422">
        <v>0</v>
      </c>
      <c r="E66" s="423">
        <v>1</v>
      </c>
      <c r="F66" s="421">
        <v>-33877.009338387201</v>
      </c>
      <c r="G66" s="422">
        <v>-14115.4205576613</v>
      </c>
      <c r="H66" s="424">
        <v>-3161.42805</v>
      </c>
      <c r="I66" s="421">
        <v>-15182.418</v>
      </c>
      <c r="J66" s="422">
        <v>-1066.99744233868</v>
      </c>
      <c r="K66" s="425">
        <v>0.44816287790699999</v>
      </c>
    </row>
    <row r="67" spans="1:11" ht="14.4" customHeight="1" thickBot="1" x14ac:dyDescent="0.35">
      <c r="A67" s="445" t="s">
        <v>323</v>
      </c>
      <c r="B67" s="426">
        <v>2642.2614911115002</v>
      </c>
      <c r="C67" s="426">
        <v>3513.0382599999998</v>
      </c>
      <c r="D67" s="427">
        <v>870.77676888850101</v>
      </c>
      <c r="E67" s="433">
        <v>1.329557377957</v>
      </c>
      <c r="F67" s="426">
        <v>2438.9130909863202</v>
      </c>
      <c r="G67" s="427">
        <v>1016.21378791097</v>
      </c>
      <c r="H67" s="429">
        <v>197.85767999999999</v>
      </c>
      <c r="I67" s="426">
        <v>1359.5634299999999</v>
      </c>
      <c r="J67" s="427">
        <v>343.34964208903398</v>
      </c>
      <c r="K67" s="434">
        <v>0.55744644408300004</v>
      </c>
    </row>
    <row r="68" spans="1:11" ht="14.4" customHeight="1" thickBot="1" x14ac:dyDescent="0.35">
      <c r="A68" s="441" t="s">
        <v>45</v>
      </c>
      <c r="B68" s="421">
        <v>565.11742633555696</v>
      </c>
      <c r="C68" s="421">
        <v>929.10572000000002</v>
      </c>
      <c r="D68" s="422">
        <v>363.98829366444301</v>
      </c>
      <c r="E68" s="423">
        <v>1.644093203822</v>
      </c>
      <c r="F68" s="421">
        <v>664.76882474691001</v>
      </c>
      <c r="G68" s="422">
        <v>276.98701031121198</v>
      </c>
      <c r="H68" s="424">
        <v>29.013190000000002</v>
      </c>
      <c r="I68" s="421">
        <v>411.00857999999999</v>
      </c>
      <c r="J68" s="422">
        <v>134.02156968878799</v>
      </c>
      <c r="K68" s="425">
        <v>0.61827294647300002</v>
      </c>
    </row>
    <row r="69" spans="1:11" ht="14.4" customHeight="1" thickBot="1" x14ac:dyDescent="0.35">
      <c r="A69" s="446" t="s">
        <v>324</v>
      </c>
      <c r="B69" s="421">
        <v>565.11742633555696</v>
      </c>
      <c r="C69" s="421">
        <v>929.10572000000002</v>
      </c>
      <c r="D69" s="422">
        <v>363.98829366444301</v>
      </c>
      <c r="E69" s="423">
        <v>1.644093203822</v>
      </c>
      <c r="F69" s="421">
        <v>664.76882474691001</v>
      </c>
      <c r="G69" s="422">
        <v>276.98701031121198</v>
      </c>
      <c r="H69" s="424">
        <v>29.013190000000002</v>
      </c>
      <c r="I69" s="421">
        <v>411.00857999999999</v>
      </c>
      <c r="J69" s="422">
        <v>134.02156968878799</v>
      </c>
      <c r="K69" s="425">
        <v>0.61827294647300002</v>
      </c>
    </row>
    <row r="70" spans="1:11" ht="14.4" customHeight="1" thickBot="1" x14ac:dyDescent="0.35">
      <c r="A70" s="443" t="s">
        <v>325</v>
      </c>
      <c r="B70" s="421">
        <v>185.05028930091001</v>
      </c>
      <c r="C70" s="421">
        <v>169.39524</v>
      </c>
      <c r="D70" s="422">
        <v>-15.655049300909999</v>
      </c>
      <c r="E70" s="423">
        <v>0.915401108746</v>
      </c>
      <c r="F70" s="421">
        <v>126.883349213955</v>
      </c>
      <c r="G70" s="422">
        <v>52.868062172480997</v>
      </c>
      <c r="H70" s="424">
        <v>14.98</v>
      </c>
      <c r="I70" s="421">
        <v>146.67124999999999</v>
      </c>
      <c r="J70" s="422">
        <v>93.803187827518002</v>
      </c>
      <c r="K70" s="425">
        <v>1.1559534872670001</v>
      </c>
    </row>
    <row r="71" spans="1:11" ht="14.4" customHeight="1" thickBot="1" x14ac:dyDescent="0.35">
      <c r="A71" s="443" t="s">
        <v>326</v>
      </c>
      <c r="B71" s="421">
        <v>1.2696191277569999</v>
      </c>
      <c r="C71" s="421">
        <v>0</v>
      </c>
      <c r="D71" s="422">
        <v>-1.2696191277569999</v>
      </c>
      <c r="E71" s="423">
        <v>0</v>
      </c>
      <c r="F71" s="421">
        <v>0</v>
      </c>
      <c r="G71" s="422">
        <v>0</v>
      </c>
      <c r="H71" s="424">
        <v>0</v>
      </c>
      <c r="I71" s="421">
        <v>0</v>
      </c>
      <c r="J71" s="422">
        <v>0</v>
      </c>
      <c r="K71" s="425">
        <v>0</v>
      </c>
    </row>
    <row r="72" spans="1:11" ht="14.4" customHeight="1" thickBot="1" x14ac:dyDescent="0.35">
      <c r="A72" s="443" t="s">
        <v>327</v>
      </c>
      <c r="B72" s="421">
        <v>95.820654050491001</v>
      </c>
      <c r="C72" s="421">
        <v>156.34264999999999</v>
      </c>
      <c r="D72" s="422">
        <v>60.521995949508003</v>
      </c>
      <c r="E72" s="423">
        <v>1.6316174372759999</v>
      </c>
      <c r="F72" s="421">
        <v>267.351413636328</v>
      </c>
      <c r="G72" s="422">
        <v>111.39642234847</v>
      </c>
      <c r="H72" s="424">
        <v>0</v>
      </c>
      <c r="I72" s="421">
        <v>53.203249999999997</v>
      </c>
      <c r="J72" s="422">
        <v>-58.19317234847</v>
      </c>
      <c r="K72" s="425">
        <v>0.19900119201300001</v>
      </c>
    </row>
    <row r="73" spans="1:11" ht="14.4" customHeight="1" thickBot="1" x14ac:dyDescent="0.35">
      <c r="A73" s="443" t="s">
        <v>328</v>
      </c>
      <c r="B73" s="421">
        <v>219.999993070534</v>
      </c>
      <c r="C73" s="421">
        <v>429.76161999999999</v>
      </c>
      <c r="D73" s="422">
        <v>209.76162692946599</v>
      </c>
      <c r="E73" s="423">
        <v>1.95346197062</v>
      </c>
      <c r="F73" s="421">
        <v>159.58257332177899</v>
      </c>
      <c r="G73" s="422">
        <v>66.492738884074001</v>
      </c>
      <c r="H73" s="424">
        <v>2.6598700000000002</v>
      </c>
      <c r="I73" s="421">
        <v>132.9401</v>
      </c>
      <c r="J73" s="422">
        <v>66.447361115925005</v>
      </c>
      <c r="K73" s="425">
        <v>0.833048980429</v>
      </c>
    </row>
    <row r="74" spans="1:11" ht="14.4" customHeight="1" thickBot="1" x14ac:dyDescent="0.35">
      <c r="A74" s="443" t="s">
        <v>329</v>
      </c>
      <c r="B74" s="421">
        <v>62.976870785862999</v>
      </c>
      <c r="C74" s="421">
        <v>173.60621</v>
      </c>
      <c r="D74" s="422">
        <v>110.629339214136</v>
      </c>
      <c r="E74" s="423">
        <v>2.7566661828950001</v>
      </c>
      <c r="F74" s="421">
        <v>110.951488574848</v>
      </c>
      <c r="G74" s="422">
        <v>46.229786906186</v>
      </c>
      <c r="H74" s="424">
        <v>11.37332</v>
      </c>
      <c r="I74" s="421">
        <v>74.682670000000002</v>
      </c>
      <c r="J74" s="422">
        <v>28.452883093813</v>
      </c>
      <c r="K74" s="425">
        <v>0.67311102319799998</v>
      </c>
    </row>
    <row r="75" spans="1:11" ht="14.4" customHeight="1" thickBot="1" x14ac:dyDescent="0.35">
      <c r="A75" s="443" t="s">
        <v>330</v>
      </c>
      <c r="B75" s="421">
        <v>0</v>
      </c>
      <c r="C75" s="421">
        <v>0</v>
      </c>
      <c r="D75" s="422">
        <v>0</v>
      </c>
      <c r="E75" s="423">
        <v>1</v>
      </c>
      <c r="F75" s="421">
        <v>0</v>
      </c>
      <c r="G75" s="422">
        <v>0</v>
      </c>
      <c r="H75" s="424">
        <v>0</v>
      </c>
      <c r="I75" s="421">
        <v>3.5113099999999999</v>
      </c>
      <c r="J75" s="422">
        <v>3.5113099999999999</v>
      </c>
      <c r="K75" s="432" t="s">
        <v>271</v>
      </c>
    </row>
    <row r="76" spans="1:11" ht="14.4" customHeight="1" thickBot="1" x14ac:dyDescent="0.35">
      <c r="A76" s="444" t="s">
        <v>46</v>
      </c>
      <c r="B76" s="426">
        <v>709.99997763672002</v>
      </c>
      <c r="C76" s="426">
        <v>728.36321999999996</v>
      </c>
      <c r="D76" s="427">
        <v>18.363242363278999</v>
      </c>
      <c r="E76" s="433">
        <v>1.0258637224530001</v>
      </c>
      <c r="F76" s="426">
        <v>0</v>
      </c>
      <c r="G76" s="427">
        <v>0</v>
      </c>
      <c r="H76" s="429">
        <v>69.075000000000003</v>
      </c>
      <c r="I76" s="426">
        <v>294.06299999999999</v>
      </c>
      <c r="J76" s="427">
        <v>294.06299999999999</v>
      </c>
      <c r="K76" s="430" t="s">
        <v>261</v>
      </c>
    </row>
    <row r="77" spans="1:11" ht="14.4" customHeight="1" thickBot="1" x14ac:dyDescent="0.35">
      <c r="A77" s="442" t="s">
        <v>331</v>
      </c>
      <c r="B77" s="426">
        <v>0</v>
      </c>
      <c r="C77" s="426">
        <v>54.719920000000002</v>
      </c>
      <c r="D77" s="427">
        <v>54.719920000000002</v>
      </c>
      <c r="E77" s="428" t="s">
        <v>261</v>
      </c>
      <c r="F77" s="426">
        <v>0</v>
      </c>
      <c r="G77" s="427">
        <v>0</v>
      </c>
      <c r="H77" s="429">
        <v>2.581</v>
      </c>
      <c r="I77" s="426">
        <v>20.265999999999998</v>
      </c>
      <c r="J77" s="427">
        <v>20.265999999999998</v>
      </c>
      <c r="K77" s="430" t="s">
        <v>261</v>
      </c>
    </row>
    <row r="78" spans="1:11" ht="14.4" customHeight="1" thickBot="1" x14ac:dyDescent="0.35">
      <c r="A78" s="443" t="s">
        <v>332</v>
      </c>
      <c r="B78" s="421">
        <v>0</v>
      </c>
      <c r="C78" s="421">
        <v>50.843000000000004</v>
      </c>
      <c r="D78" s="422">
        <v>50.843000000000004</v>
      </c>
      <c r="E78" s="431" t="s">
        <v>261</v>
      </c>
      <c r="F78" s="421">
        <v>0</v>
      </c>
      <c r="G78" s="422">
        <v>0</v>
      </c>
      <c r="H78" s="424">
        <v>2.581</v>
      </c>
      <c r="I78" s="421">
        <v>19.106000000000002</v>
      </c>
      <c r="J78" s="422">
        <v>19.106000000000002</v>
      </c>
      <c r="K78" s="432" t="s">
        <v>261</v>
      </c>
    </row>
    <row r="79" spans="1:11" ht="14.4" customHeight="1" thickBot="1" x14ac:dyDescent="0.35">
      <c r="A79" s="443" t="s">
        <v>333</v>
      </c>
      <c r="B79" s="421">
        <v>0</v>
      </c>
      <c r="C79" s="421">
        <v>3.8769200000000001</v>
      </c>
      <c r="D79" s="422">
        <v>3.8769200000000001</v>
      </c>
      <c r="E79" s="431" t="s">
        <v>261</v>
      </c>
      <c r="F79" s="421">
        <v>0</v>
      </c>
      <c r="G79" s="422">
        <v>0</v>
      </c>
      <c r="H79" s="424">
        <v>0</v>
      </c>
      <c r="I79" s="421">
        <v>1.1599999999999999</v>
      </c>
      <c r="J79" s="422">
        <v>1.1599999999999999</v>
      </c>
      <c r="K79" s="432" t="s">
        <v>261</v>
      </c>
    </row>
    <row r="80" spans="1:11" ht="14.4" customHeight="1" thickBot="1" x14ac:dyDescent="0.35">
      <c r="A80" s="442" t="s">
        <v>334</v>
      </c>
      <c r="B80" s="426">
        <v>709.99997763672002</v>
      </c>
      <c r="C80" s="426">
        <v>666.27200000000005</v>
      </c>
      <c r="D80" s="427">
        <v>-43.727977636719999</v>
      </c>
      <c r="E80" s="433">
        <v>0.93841129716299998</v>
      </c>
      <c r="F80" s="426">
        <v>0</v>
      </c>
      <c r="G80" s="427">
        <v>0</v>
      </c>
      <c r="H80" s="429">
        <v>66.494</v>
      </c>
      <c r="I80" s="426">
        <v>273.79700000000003</v>
      </c>
      <c r="J80" s="427">
        <v>273.79700000000003</v>
      </c>
      <c r="K80" s="430" t="s">
        <v>261</v>
      </c>
    </row>
    <row r="81" spans="1:11" ht="14.4" customHeight="1" thickBot="1" x14ac:dyDescent="0.35">
      <c r="A81" s="443" t="s">
        <v>335</v>
      </c>
      <c r="B81" s="421">
        <v>709.99997763672002</v>
      </c>
      <c r="C81" s="421">
        <v>666.27200000000005</v>
      </c>
      <c r="D81" s="422">
        <v>-43.727977636719999</v>
      </c>
      <c r="E81" s="423">
        <v>0.93841129716299998</v>
      </c>
      <c r="F81" s="421">
        <v>0</v>
      </c>
      <c r="G81" s="422">
        <v>0</v>
      </c>
      <c r="H81" s="424">
        <v>66.494</v>
      </c>
      <c r="I81" s="421">
        <v>273.79700000000003</v>
      </c>
      <c r="J81" s="422">
        <v>273.79700000000003</v>
      </c>
      <c r="K81" s="432" t="s">
        <v>261</v>
      </c>
    </row>
    <row r="82" spans="1:11" ht="14.4" customHeight="1" thickBot="1" x14ac:dyDescent="0.35">
      <c r="A82" s="442" t="s">
        <v>336</v>
      </c>
      <c r="B82" s="426">
        <v>0</v>
      </c>
      <c r="C82" s="426">
        <v>7.3712999999989997</v>
      </c>
      <c r="D82" s="427">
        <v>7.3712999999989997</v>
      </c>
      <c r="E82" s="428" t="s">
        <v>261</v>
      </c>
      <c r="F82" s="426">
        <v>0</v>
      </c>
      <c r="G82" s="427">
        <v>0</v>
      </c>
      <c r="H82" s="429">
        <v>0</v>
      </c>
      <c r="I82" s="426">
        <v>0</v>
      </c>
      <c r="J82" s="427">
        <v>0</v>
      </c>
      <c r="K82" s="430" t="s">
        <v>261</v>
      </c>
    </row>
    <row r="83" spans="1:11" ht="14.4" customHeight="1" thickBot="1" x14ac:dyDescent="0.35">
      <c r="A83" s="443" t="s">
        <v>337</v>
      </c>
      <c r="B83" s="421">
        <v>0</v>
      </c>
      <c r="C83" s="421">
        <v>2.9999999999E-2</v>
      </c>
      <c r="D83" s="422">
        <v>2.9999999999E-2</v>
      </c>
      <c r="E83" s="431" t="s">
        <v>261</v>
      </c>
      <c r="F83" s="421">
        <v>0</v>
      </c>
      <c r="G83" s="422">
        <v>0</v>
      </c>
      <c r="H83" s="424">
        <v>0</v>
      </c>
      <c r="I83" s="421">
        <v>0</v>
      </c>
      <c r="J83" s="422">
        <v>0</v>
      </c>
      <c r="K83" s="432" t="s">
        <v>261</v>
      </c>
    </row>
    <row r="84" spans="1:11" ht="14.4" customHeight="1" thickBot="1" x14ac:dyDescent="0.35">
      <c r="A84" s="443" t="s">
        <v>338</v>
      </c>
      <c r="B84" s="421">
        <v>0</v>
      </c>
      <c r="C84" s="421">
        <v>7.3413000000000004</v>
      </c>
      <c r="D84" s="422">
        <v>7.3413000000000004</v>
      </c>
      <c r="E84" s="431" t="s">
        <v>271</v>
      </c>
      <c r="F84" s="421">
        <v>0</v>
      </c>
      <c r="G84" s="422">
        <v>0</v>
      </c>
      <c r="H84" s="424">
        <v>0</v>
      </c>
      <c r="I84" s="421">
        <v>0</v>
      </c>
      <c r="J84" s="422">
        <v>0</v>
      </c>
      <c r="K84" s="432" t="s">
        <v>261</v>
      </c>
    </row>
    <row r="85" spans="1:11" ht="14.4" customHeight="1" thickBot="1" x14ac:dyDescent="0.35">
      <c r="A85" s="441" t="s">
        <v>47</v>
      </c>
      <c r="B85" s="421">
        <v>1367.1440871392199</v>
      </c>
      <c r="C85" s="421">
        <v>1855.5693200000001</v>
      </c>
      <c r="D85" s="422">
        <v>488.42523286077898</v>
      </c>
      <c r="E85" s="423">
        <v>1.3572595145270001</v>
      </c>
      <c r="F85" s="421">
        <v>1774.1442662394099</v>
      </c>
      <c r="G85" s="422">
        <v>739.22677759975397</v>
      </c>
      <c r="H85" s="424">
        <v>99.769490000000005</v>
      </c>
      <c r="I85" s="421">
        <v>654.49185</v>
      </c>
      <c r="J85" s="422">
        <v>-84.734927599752993</v>
      </c>
      <c r="K85" s="425">
        <v>0.36890565353299998</v>
      </c>
    </row>
    <row r="86" spans="1:11" ht="14.4" customHeight="1" thickBot="1" x14ac:dyDescent="0.35">
      <c r="A86" s="442" t="s">
        <v>339</v>
      </c>
      <c r="B86" s="426">
        <v>1.8076135617869999</v>
      </c>
      <c r="C86" s="426">
        <v>0.13700000000000001</v>
      </c>
      <c r="D86" s="427">
        <v>-1.6706135617869999</v>
      </c>
      <c r="E86" s="433">
        <v>7.5790535596000005E-2</v>
      </c>
      <c r="F86" s="426">
        <v>0.12627616106199999</v>
      </c>
      <c r="G86" s="427">
        <v>5.2615067108999998E-2</v>
      </c>
      <c r="H86" s="429">
        <v>0</v>
      </c>
      <c r="I86" s="426">
        <v>0</v>
      </c>
      <c r="J86" s="427">
        <v>-5.2615067108999998E-2</v>
      </c>
      <c r="K86" s="434">
        <v>0</v>
      </c>
    </row>
    <row r="87" spans="1:11" ht="14.4" customHeight="1" thickBot="1" x14ac:dyDescent="0.35">
      <c r="A87" s="443" t="s">
        <v>340</v>
      </c>
      <c r="B87" s="421">
        <v>1.8076135617869999</v>
      </c>
      <c r="C87" s="421">
        <v>0.13700000000000001</v>
      </c>
      <c r="D87" s="422">
        <v>-1.6706135617869999</v>
      </c>
      <c r="E87" s="423">
        <v>7.5790535596000005E-2</v>
      </c>
      <c r="F87" s="421">
        <v>0.12627616106199999</v>
      </c>
      <c r="G87" s="422">
        <v>5.2615067108999998E-2</v>
      </c>
      <c r="H87" s="424">
        <v>0</v>
      </c>
      <c r="I87" s="421">
        <v>0</v>
      </c>
      <c r="J87" s="422">
        <v>-5.2615067108999998E-2</v>
      </c>
      <c r="K87" s="425">
        <v>0</v>
      </c>
    </row>
    <row r="88" spans="1:11" ht="14.4" customHeight="1" thickBot="1" x14ac:dyDescent="0.35">
      <c r="A88" s="442" t="s">
        <v>341</v>
      </c>
      <c r="B88" s="426">
        <v>207.08989844924301</v>
      </c>
      <c r="C88" s="426">
        <v>159.93897999999999</v>
      </c>
      <c r="D88" s="427">
        <v>-47.150918449243001</v>
      </c>
      <c r="E88" s="433">
        <v>0.77231666632499996</v>
      </c>
      <c r="F88" s="426">
        <v>155.221983177315</v>
      </c>
      <c r="G88" s="427">
        <v>64.675826323880997</v>
      </c>
      <c r="H88" s="429">
        <v>12.9482</v>
      </c>
      <c r="I88" s="426">
        <v>61.40119</v>
      </c>
      <c r="J88" s="427">
        <v>-3.2746363238809999</v>
      </c>
      <c r="K88" s="434">
        <v>0.39557019400900001</v>
      </c>
    </row>
    <row r="89" spans="1:11" ht="14.4" customHeight="1" thickBot="1" x14ac:dyDescent="0.35">
      <c r="A89" s="443" t="s">
        <v>342</v>
      </c>
      <c r="B89" s="421">
        <v>52.889898449242999</v>
      </c>
      <c r="C89" s="421">
        <v>45.735700000000001</v>
      </c>
      <c r="D89" s="422">
        <v>-7.1541984492430002</v>
      </c>
      <c r="E89" s="423">
        <v>0.86473412392500004</v>
      </c>
      <c r="F89" s="421">
        <v>29.348784825814999</v>
      </c>
      <c r="G89" s="422">
        <v>12.228660344089</v>
      </c>
      <c r="H89" s="424">
        <v>3.2810999999999999</v>
      </c>
      <c r="I89" s="421">
        <v>18.186399999999999</v>
      </c>
      <c r="J89" s="422">
        <v>5.9577396559100002</v>
      </c>
      <c r="K89" s="425">
        <v>0.61966449745399999</v>
      </c>
    </row>
    <row r="90" spans="1:11" ht="14.4" customHeight="1" thickBot="1" x14ac:dyDescent="0.35">
      <c r="A90" s="443" t="s">
        <v>343</v>
      </c>
      <c r="B90" s="421">
        <v>154.19999999999999</v>
      </c>
      <c r="C90" s="421">
        <v>114.20328000000001</v>
      </c>
      <c r="D90" s="422">
        <v>-39.996720000000003</v>
      </c>
      <c r="E90" s="423">
        <v>0.74061789883200002</v>
      </c>
      <c r="F90" s="421">
        <v>125.873198351499</v>
      </c>
      <c r="G90" s="422">
        <v>52.447165979791002</v>
      </c>
      <c r="H90" s="424">
        <v>9.6670999999999996</v>
      </c>
      <c r="I90" s="421">
        <v>43.214790000000001</v>
      </c>
      <c r="J90" s="422">
        <v>-9.2323759797909997</v>
      </c>
      <c r="K90" s="425">
        <v>0.34332002813899998</v>
      </c>
    </row>
    <row r="91" spans="1:11" ht="14.4" customHeight="1" thickBot="1" x14ac:dyDescent="0.35">
      <c r="A91" s="442" t="s">
        <v>344</v>
      </c>
      <c r="B91" s="426">
        <v>8.9999997165209997</v>
      </c>
      <c r="C91" s="426">
        <v>9.7200000000000006</v>
      </c>
      <c r="D91" s="427">
        <v>0.72000028347800005</v>
      </c>
      <c r="E91" s="433">
        <v>1.080000034017</v>
      </c>
      <c r="F91" s="426">
        <v>16.00000441049</v>
      </c>
      <c r="G91" s="427">
        <v>6.6666685043709997</v>
      </c>
      <c r="H91" s="429">
        <v>0</v>
      </c>
      <c r="I91" s="426">
        <v>8.1</v>
      </c>
      <c r="J91" s="427">
        <v>1.4333314956280001</v>
      </c>
      <c r="K91" s="434">
        <v>0.506249860449</v>
      </c>
    </row>
    <row r="92" spans="1:11" ht="14.4" customHeight="1" thickBot="1" x14ac:dyDescent="0.35">
      <c r="A92" s="443" t="s">
        <v>345</v>
      </c>
      <c r="B92" s="421">
        <v>8.9999997165209997</v>
      </c>
      <c r="C92" s="421">
        <v>9.7200000000000006</v>
      </c>
      <c r="D92" s="422">
        <v>0.72000028347800005</v>
      </c>
      <c r="E92" s="423">
        <v>1.080000034017</v>
      </c>
      <c r="F92" s="421">
        <v>16.00000441049</v>
      </c>
      <c r="G92" s="422">
        <v>6.6666685043709997</v>
      </c>
      <c r="H92" s="424">
        <v>0</v>
      </c>
      <c r="I92" s="421">
        <v>8.1</v>
      </c>
      <c r="J92" s="422">
        <v>1.4333314956280001</v>
      </c>
      <c r="K92" s="425">
        <v>0.506249860449</v>
      </c>
    </row>
    <row r="93" spans="1:11" ht="14.4" customHeight="1" thickBot="1" x14ac:dyDescent="0.35">
      <c r="A93" s="442" t="s">
        <v>346</v>
      </c>
      <c r="B93" s="426">
        <v>0</v>
      </c>
      <c r="C93" s="426">
        <v>17.25</v>
      </c>
      <c r="D93" s="427">
        <v>17.25</v>
      </c>
      <c r="E93" s="428" t="s">
        <v>271</v>
      </c>
      <c r="F93" s="426">
        <v>8.2306316614699995</v>
      </c>
      <c r="G93" s="427">
        <v>3.4294298589459999</v>
      </c>
      <c r="H93" s="429">
        <v>0</v>
      </c>
      <c r="I93" s="426">
        <v>0.3</v>
      </c>
      <c r="J93" s="427">
        <v>-3.1294298589460001</v>
      </c>
      <c r="K93" s="434">
        <v>3.6449207343000001E-2</v>
      </c>
    </row>
    <row r="94" spans="1:11" ht="14.4" customHeight="1" thickBot="1" x14ac:dyDescent="0.35">
      <c r="A94" s="443" t="s">
        <v>347</v>
      </c>
      <c r="B94" s="421">
        <v>0</v>
      </c>
      <c r="C94" s="421">
        <v>17.25</v>
      </c>
      <c r="D94" s="422">
        <v>17.25</v>
      </c>
      <c r="E94" s="431" t="s">
        <v>271</v>
      </c>
      <c r="F94" s="421">
        <v>8.2306316614699995</v>
      </c>
      <c r="G94" s="422">
        <v>3.4294298589459999</v>
      </c>
      <c r="H94" s="424">
        <v>0</v>
      </c>
      <c r="I94" s="421">
        <v>0.3</v>
      </c>
      <c r="J94" s="422">
        <v>-3.1294298589460001</v>
      </c>
      <c r="K94" s="425">
        <v>3.6449207343000001E-2</v>
      </c>
    </row>
    <row r="95" spans="1:11" ht="14.4" customHeight="1" thickBot="1" x14ac:dyDescent="0.35">
      <c r="A95" s="442" t="s">
        <v>348</v>
      </c>
      <c r="B95" s="426">
        <v>246.13249959848301</v>
      </c>
      <c r="C95" s="426">
        <v>348.32454999999999</v>
      </c>
      <c r="D95" s="427">
        <v>102.19205040151699</v>
      </c>
      <c r="E95" s="433">
        <v>1.415191210296</v>
      </c>
      <c r="F95" s="426">
        <v>314.38178018368899</v>
      </c>
      <c r="G95" s="427">
        <v>130.99240840987</v>
      </c>
      <c r="H95" s="429">
        <v>21.5442</v>
      </c>
      <c r="I95" s="426">
        <v>107.76981000000001</v>
      </c>
      <c r="J95" s="427">
        <v>-23.222598409869999</v>
      </c>
      <c r="K95" s="434">
        <v>0.34279915947099998</v>
      </c>
    </row>
    <row r="96" spans="1:11" ht="14.4" customHeight="1" thickBot="1" x14ac:dyDescent="0.35">
      <c r="A96" s="443" t="s">
        <v>349</v>
      </c>
      <c r="B96" s="421">
        <v>25.317777534013</v>
      </c>
      <c r="C96" s="421">
        <v>87.331739999999996</v>
      </c>
      <c r="D96" s="422">
        <v>62.013962465985998</v>
      </c>
      <c r="E96" s="423">
        <v>3.4494236266459999</v>
      </c>
      <c r="F96" s="421">
        <v>88.787832556102998</v>
      </c>
      <c r="G96" s="422">
        <v>36.994930231708999</v>
      </c>
      <c r="H96" s="424">
        <v>1.6943900000000001</v>
      </c>
      <c r="I96" s="421">
        <v>8.4744700000000002</v>
      </c>
      <c r="J96" s="422">
        <v>-28.520460231708999</v>
      </c>
      <c r="K96" s="425">
        <v>9.5446298844999999E-2</v>
      </c>
    </row>
    <row r="97" spans="1:11" ht="14.4" customHeight="1" thickBot="1" x14ac:dyDescent="0.35">
      <c r="A97" s="443" t="s">
        <v>350</v>
      </c>
      <c r="B97" s="421">
        <v>0.74512271771899996</v>
      </c>
      <c r="C97" s="421">
        <v>1.573</v>
      </c>
      <c r="D97" s="422">
        <v>0.82787728228000002</v>
      </c>
      <c r="E97" s="423">
        <v>2.1110616581569999</v>
      </c>
      <c r="F97" s="421">
        <v>1.736678951419</v>
      </c>
      <c r="G97" s="422">
        <v>0.723616229758</v>
      </c>
      <c r="H97" s="424">
        <v>0.126</v>
      </c>
      <c r="I97" s="421">
        <v>0.36799999999999999</v>
      </c>
      <c r="J97" s="422">
        <v>-0.355616229758</v>
      </c>
      <c r="K97" s="425">
        <v>0.211898693019</v>
      </c>
    </row>
    <row r="98" spans="1:11" ht="14.4" customHeight="1" thickBot="1" x14ac:dyDescent="0.35">
      <c r="A98" s="443" t="s">
        <v>351</v>
      </c>
      <c r="B98" s="421">
        <v>220.06959934675001</v>
      </c>
      <c r="C98" s="421">
        <v>259.41980999999998</v>
      </c>
      <c r="D98" s="422">
        <v>39.350210653250002</v>
      </c>
      <c r="E98" s="423">
        <v>1.178808026052</v>
      </c>
      <c r="F98" s="421">
        <v>223.857268676166</v>
      </c>
      <c r="G98" s="422">
        <v>93.273861948402001</v>
      </c>
      <c r="H98" s="424">
        <v>19.72381</v>
      </c>
      <c r="I98" s="421">
        <v>98.927340000000001</v>
      </c>
      <c r="J98" s="422">
        <v>5.6534780515970002</v>
      </c>
      <c r="K98" s="425">
        <v>0.44192150018100002</v>
      </c>
    </row>
    <row r="99" spans="1:11" ht="14.4" customHeight="1" thickBot="1" x14ac:dyDescent="0.35">
      <c r="A99" s="442" t="s">
        <v>352</v>
      </c>
      <c r="B99" s="426">
        <v>663.11408337260502</v>
      </c>
      <c r="C99" s="426">
        <v>916.52211</v>
      </c>
      <c r="D99" s="427">
        <v>253.408026627396</v>
      </c>
      <c r="E99" s="433">
        <v>1.3821484612999999</v>
      </c>
      <c r="F99" s="426">
        <v>947.43579866055302</v>
      </c>
      <c r="G99" s="427">
        <v>394.76491610856402</v>
      </c>
      <c r="H99" s="429">
        <v>64.286090000000002</v>
      </c>
      <c r="I99" s="426">
        <v>334.43484999999998</v>
      </c>
      <c r="J99" s="427">
        <v>-60.330066108563003</v>
      </c>
      <c r="K99" s="434">
        <v>0.35298945899299999</v>
      </c>
    </row>
    <row r="100" spans="1:11" ht="14.4" customHeight="1" thickBot="1" x14ac:dyDescent="0.35">
      <c r="A100" s="443" t="s">
        <v>353</v>
      </c>
      <c r="B100" s="421">
        <v>14.247371690014999</v>
      </c>
      <c r="C100" s="421">
        <v>31.213999999999999</v>
      </c>
      <c r="D100" s="422">
        <v>16.966628309983999</v>
      </c>
      <c r="E100" s="423">
        <v>2.1908602287579999</v>
      </c>
      <c r="F100" s="421">
        <v>4.1450868797789999</v>
      </c>
      <c r="G100" s="422">
        <v>1.7271195332410001</v>
      </c>
      <c r="H100" s="424">
        <v>0</v>
      </c>
      <c r="I100" s="421">
        <v>0</v>
      </c>
      <c r="J100" s="422">
        <v>-1.7271195332410001</v>
      </c>
      <c r="K100" s="425">
        <v>0</v>
      </c>
    </row>
    <row r="101" spans="1:11" ht="14.4" customHeight="1" thickBot="1" x14ac:dyDescent="0.35">
      <c r="A101" s="443" t="s">
        <v>354</v>
      </c>
      <c r="B101" s="421">
        <v>425.90837682371802</v>
      </c>
      <c r="C101" s="421">
        <v>597.75521000000003</v>
      </c>
      <c r="D101" s="422">
        <v>171.84683317628199</v>
      </c>
      <c r="E101" s="423">
        <v>1.403483102299</v>
      </c>
      <c r="F101" s="421">
        <v>607.79165294498296</v>
      </c>
      <c r="G101" s="422">
        <v>253.24652206041</v>
      </c>
      <c r="H101" s="424">
        <v>35.12509</v>
      </c>
      <c r="I101" s="421">
        <v>253.04002</v>
      </c>
      <c r="J101" s="422">
        <v>-0.20650206040899999</v>
      </c>
      <c r="K101" s="425">
        <v>0.41632690869299999</v>
      </c>
    </row>
    <row r="102" spans="1:11" ht="14.4" customHeight="1" thickBot="1" x14ac:dyDescent="0.35">
      <c r="A102" s="443" t="s">
        <v>355</v>
      </c>
      <c r="B102" s="421">
        <v>11.999999622029</v>
      </c>
      <c r="C102" s="421">
        <v>13.6548</v>
      </c>
      <c r="D102" s="422">
        <v>1.65480037797</v>
      </c>
      <c r="E102" s="423">
        <v>1.1379000358410001</v>
      </c>
      <c r="F102" s="421">
        <v>15.000004134835001</v>
      </c>
      <c r="G102" s="422">
        <v>6.2500017228470002</v>
      </c>
      <c r="H102" s="424">
        <v>0</v>
      </c>
      <c r="I102" s="421">
        <v>5.9960000000000004</v>
      </c>
      <c r="J102" s="422">
        <v>-0.25400172284700001</v>
      </c>
      <c r="K102" s="425">
        <v>0.399733223144</v>
      </c>
    </row>
    <row r="103" spans="1:11" ht="14.4" customHeight="1" thickBot="1" x14ac:dyDescent="0.35">
      <c r="A103" s="443" t="s">
        <v>356</v>
      </c>
      <c r="B103" s="421">
        <v>204.077384383804</v>
      </c>
      <c r="C103" s="421">
        <v>269.15251000000001</v>
      </c>
      <c r="D103" s="422">
        <v>65.075125616196004</v>
      </c>
      <c r="E103" s="423">
        <v>1.3188747533809999</v>
      </c>
      <c r="F103" s="421">
        <v>305.52435585754898</v>
      </c>
      <c r="G103" s="422">
        <v>127.301814940646</v>
      </c>
      <c r="H103" s="424">
        <v>29.161000000000001</v>
      </c>
      <c r="I103" s="421">
        <v>67.031679999999994</v>
      </c>
      <c r="J103" s="422">
        <v>-60.270134940645001</v>
      </c>
      <c r="K103" s="425">
        <v>0.21939880966799999</v>
      </c>
    </row>
    <row r="104" spans="1:11" ht="14.4" customHeight="1" thickBot="1" x14ac:dyDescent="0.35">
      <c r="A104" s="443" t="s">
        <v>357</v>
      </c>
      <c r="B104" s="421">
        <v>6.8809508530389998</v>
      </c>
      <c r="C104" s="421">
        <v>4.74559</v>
      </c>
      <c r="D104" s="422">
        <v>-2.1353608530389998</v>
      </c>
      <c r="E104" s="423">
        <v>0.68967067217199995</v>
      </c>
      <c r="F104" s="421">
        <v>14.974698843405999</v>
      </c>
      <c r="G104" s="422">
        <v>6.239457851419</v>
      </c>
      <c r="H104" s="424">
        <v>0</v>
      </c>
      <c r="I104" s="421">
        <v>8.3671500000000005</v>
      </c>
      <c r="J104" s="422">
        <v>2.12769214858</v>
      </c>
      <c r="K104" s="425">
        <v>0.55875247225299995</v>
      </c>
    </row>
    <row r="105" spans="1:11" ht="14.4" customHeight="1" thickBot="1" x14ac:dyDescent="0.35">
      <c r="A105" s="442" t="s">
        <v>358</v>
      </c>
      <c r="B105" s="426">
        <v>239.999992440581</v>
      </c>
      <c r="C105" s="426">
        <v>232.71368000000001</v>
      </c>
      <c r="D105" s="427">
        <v>-7.2863124405809998</v>
      </c>
      <c r="E105" s="433">
        <v>0.96964036387399999</v>
      </c>
      <c r="F105" s="426">
        <v>332.74779198482798</v>
      </c>
      <c r="G105" s="427">
        <v>138.64491332701201</v>
      </c>
      <c r="H105" s="429">
        <v>0.99099999999999999</v>
      </c>
      <c r="I105" s="426">
        <v>126.68600000000001</v>
      </c>
      <c r="J105" s="427">
        <v>-11.958913327011</v>
      </c>
      <c r="K105" s="434">
        <v>0.38072679384000002</v>
      </c>
    </row>
    <row r="106" spans="1:11" ht="14.4" customHeight="1" thickBot="1" x14ac:dyDescent="0.35">
      <c r="A106" s="443" t="s">
        <v>359</v>
      </c>
      <c r="B106" s="421">
        <v>0</v>
      </c>
      <c r="C106" s="421">
        <v>4.84</v>
      </c>
      <c r="D106" s="422">
        <v>4.84</v>
      </c>
      <c r="E106" s="431" t="s">
        <v>271</v>
      </c>
      <c r="F106" s="421">
        <v>0</v>
      </c>
      <c r="G106" s="422">
        <v>0</v>
      </c>
      <c r="H106" s="424">
        <v>0</v>
      </c>
      <c r="I106" s="421">
        <v>0</v>
      </c>
      <c r="J106" s="422">
        <v>0</v>
      </c>
      <c r="K106" s="432" t="s">
        <v>261</v>
      </c>
    </row>
    <row r="107" spans="1:11" ht="14.4" customHeight="1" thickBot="1" x14ac:dyDescent="0.35">
      <c r="A107" s="443" t="s">
        <v>360</v>
      </c>
      <c r="B107" s="421">
        <v>0</v>
      </c>
      <c r="C107" s="421">
        <v>1.3720000000000001</v>
      </c>
      <c r="D107" s="422">
        <v>1.3720000000000001</v>
      </c>
      <c r="E107" s="431" t="s">
        <v>271</v>
      </c>
      <c r="F107" s="421">
        <v>0.71999761235799997</v>
      </c>
      <c r="G107" s="422">
        <v>0.29999900514900002</v>
      </c>
      <c r="H107" s="424">
        <v>0</v>
      </c>
      <c r="I107" s="421">
        <v>2.0529999999999999</v>
      </c>
      <c r="J107" s="422">
        <v>1.75300099485</v>
      </c>
      <c r="K107" s="425">
        <v>2.851398344608</v>
      </c>
    </row>
    <row r="108" spans="1:11" ht="14.4" customHeight="1" thickBot="1" x14ac:dyDescent="0.35">
      <c r="A108" s="443" t="s">
        <v>361</v>
      </c>
      <c r="B108" s="421">
        <v>154.99999511787499</v>
      </c>
      <c r="C108" s="421">
        <v>88.569680000000005</v>
      </c>
      <c r="D108" s="422">
        <v>-66.430315117874997</v>
      </c>
      <c r="E108" s="423">
        <v>0.57141730832000004</v>
      </c>
      <c r="F108" s="421">
        <v>177.02775164584099</v>
      </c>
      <c r="G108" s="422">
        <v>73.761563185767002</v>
      </c>
      <c r="H108" s="424">
        <v>0.99099999999999999</v>
      </c>
      <c r="I108" s="421">
        <v>38.872999999999998</v>
      </c>
      <c r="J108" s="422">
        <v>-34.888563185766998</v>
      </c>
      <c r="K108" s="425">
        <v>0.21958704010300001</v>
      </c>
    </row>
    <row r="109" spans="1:11" ht="14.4" customHeight="1" thickBot="1" x14ac:dyDescent="0.35">
      <c r="A109" s="443" t="s">
        <v>362</v>
      </c>
      <c r="B109" s="421">
        <v>84.999997322705994</v>
      </c>
      <c r="C109" s="421">
        <v>137.93199999999999</v>
      </c>
      <c r="D109" s="422">
        <v>52.932002677294001</v>
      </c>
      <c r="E109" s="423">
        <v>1.6227294628760001</v>
      </c>
      <c r="F109" s="421">
        <v>155.000042726629</v>
      </c>
      <c r="G109" s="422">
        <v>64.583351136095004</v>
      </c>
      <c r="H109" s="424">
        <v>0</v>
      </c>
      <c r="I109" s="421">
        <v>85.76</v>
      </c>
      <c r="J109" s="422">
        <v>21.176648863903999</v>
      </c>
      <c r="K109" s="425">
        <v>0.55329017006299996</v>
      </c>
    </row>
    <row r="110" spans="1:11" ht="14.4" customHeight="1" thickBot="1" x14ac:dyDescent="0.35">
      <c r="A110" s="442" t="s">
        <v>363</v>
      </c>
      <c r="B110" s="426">
        <v>0</v>
      </c>
      <c r="C110" s="426">
        <v>170.96299999999999</v>
      </c>
      <c r="D110" s="427">
        <v>170.96299999999999</v>
      </c>
      <c r="E110" s="428" t="s">
        <v>271</v>
      </c>
      <c r="F110" s="426">
        <v>0</v>
      </c>
      <c r="G110" s="427">
        <v>0</v>
      </c>
      <c r="H110" s="429">
        <v>0</v>
      </c>
      <c r="I110" s="426">
        <v>15.8</v>
      </c>
      <c r="J110" s="427">
        <v>15.8</v>
      </c>
      <c r="K110" s="430" t="s">
        <v>261</v>
      </c>
    </row>
    <row r="111" spans="1:11" ht="14.4" customHeight="1" thickBot="1" x14ac:dyDescent="0.35">
      <c r="A111" s="443" t="s">
        <v>364</v>
      </c>
      <c r="B111" s="421">
        <v>0</v>
      </c>
      <c r="C111" s="421">
        <v>170.96299999999999</v>
      </c>
      <c r="D111" s="422">
        <v>170.96299999999999</v>
      </c>
      <c r="E111" s="431" t="s">
        <v>271</v>
      </c>
      <c r="F111" s="421">
        <v>0</v>
      </c>
      <c r="G111" s="422">
        <v>0</v>
      </c>
      <c r="H111" s="424">
        <v>0</v>
      </c>
      <c r="I111" s="421">
        <v>15.8</v>
      </c>
      <c r="J111" s="422">
        <v>15.8</v>
      </c>
      <c r="K111" s="432" t="s">
        <v>261</v>
      </c>
    </row>
    <row r="112" spans="1:11" ht="14.4" customHeight="1" thickBot="1" x14ac:dyDescent="0.35">
      <c r="A112" s="440" t="s">
        <v>48</v>
      </c>
      <c r="B112" s="421">
        <v>32759.9989681394</v>
      </c>
      <c r="C112" s="421">
        <v>34432.568700000003</v>
      </c>
      <c r="D112" s="422">
        <v>1672.5697318606101</v>
      </c>
      <c r="E112" s="423">
        <v>1.0510552437280001</v>
      </c>
      <c r="F112" s="421">
        <v>33534.009243837601</v>
      </c>
      <c r="G112" s="422">
        <v>13972.503851599</v>
      </c>
      <c r="H112" s="424">
        <v>2963.0807300000001</v>
      </c>
      <c r="I112" s="421">
        <v>14523.375669999999</v>
      </c>
      <c r="J112" s="422">
        <v>550.87181840101198</v>
      </c>
      <c r="K112" s="425">
        <v>0.43309392457000001</v>
      </c>
    </row>
    <row r="113" spans="1:11" ht="14.4" customHeight="1" thickBot="1" x14ac:dyDescent="0.35">
      <c r="A113" s="444" t="s">
        <v>365</v>
      </c>
      <c r="B113" s="426">
        <v>24289.9992349239</v>
      </c>
      <c r="C113" s="426">
        <v>25582.157999999999</v>
      </c>
      <c r="D113" s="427">
        <v>1292.1587650761401</v>
      </c>
      <c r="E113" s="433">
        <v>1.0531971513280001</v>
      </c>
      <c r="F113" s="426">
        <v>24771.006828266902</v>
      </c>
      <c r="G113" s="427">
        <v>10321.252845111199</v>
      </c>
      <c r="H113" s="429">
        <v>2186.777</v>
      </c>
      <c r="I113" s="426">
        <v>10724.904</v>
      </c>
      <c r="J113" s="427">
        <v>403.65115488881202</v>
      </c>
      <c r="K113" s="434">
        <v>0.43296197342100001</v>
      </c>
    </row>
    <row r="114" spans="1:11" ht="14.4" customHeight="1" thickBot="1" x14ac:dyDescent="0.35">
      <c r="A114" s="442" t="s">
        <v>366</v>
      </c>
      <c r="B114" s="426">
        <v>24199.999237758599</v>
      </c>
      <c r="C114" s="426">
        <v>25433.687999999998</v>
      </c>
      <c r="D114" s="427">
        <v>1233.6887622413601</v>
      </c>
      <c r="E114" s="433">
        <v>1.0509788760779999</v>
      </c>
      <c r="F114" s="426">
        <v>24685.0068045605</v>
      </c>
      <c r="G114" s="427">
        <v>10285.4195019002</v>
      </c>
      <c r="H114" s="429">
        <v>2186.777</v>
      </c>
      <c r="I114" s="426">
        <v>10698.87</v>
      </c>
      <c r="J114" s="427">
        <v>413.450498099806</v>
      </c>
      <c r="K114" s="434">
        <v>0.43341572010500001</v>
      </c>
    </row>
    <row r="115" spans="1:11" ht="14.4" customHeight="1" thickBot="1" x14ac:dyDescent="0.35">
      <c r="A115" s="443" t="s">
        <v>367</v>
      </c>
      <c r="B115" s="421">
        <v>24199.999237758599</v>
      </c>
      <c r="C115" s="421">
        <v>25433.687999999998</v>
      </c>
      <c r="D115" s="422">
        <v>1233.6887622413601</v>
      </c>
      <c r="E115" s="423">
        <v>1.0509788760779999</v>
      </c>
      <c r="F115" s="421">
        <v>24685.0068045605</v>
      </c>
      <c r="G115" s="422">
        <v>10285.4195019002</v>
      </c>
      <c r="H115" s="424">
        <v>2186.777</v>
      </c>
      <c r="I115" s="421">
        <v>10698.87</v>
      </c>
      <c r="J115" s="422">
        <v>413.450498099806</v>
      </c>
      <c r="K115" s="425">
        <v>0.43341572010500001</v>
      </c>
    </row>
    <row r="116" spans="1:11" ht="14.4" customHeight="1" thickBot="1" x14ac:dyDescent="0.35">
      <c r="A116" s="442" t="s">
        <v>368</v>
      </c>
      <c r="B116" s="426">
        <v>14.999999527536</v>
      </c>
      <c r="C116" s="426">
        <v>43.1</v>
      </c>
      <c r="D116" s="427">
        <v>28.100000472463002</v>
      </c>
      <c r="E116" s="433">
        <v>2.8733334238360002</v>
      </c>
      <c r="F116" s="426">
        <v>15.000004134835001</v>
      </c>
      <c r="G116" s="427">
        <v>6.2500017228480003</v>
      </c>
      <c r="H116" s="429">
        <v>0</v>
      </c>
      <c r="I116" s="426">
        <v>0</v>
      </c>
      <c r="J116" s="427">
        <v>-6.2500017228480003</v>
      </c>
      <c r="K116" s="434">
        <v>0</v>
      </c>
    </row>
    <row r="117" spans="1:11" ht="14.4" customHeight="1" thickBot="1" x14ac:dyDescent="0.35">
      <c r="A117" s="443" t="s">
        <v>369</v>
      </c>
      <c r="B117" s="421">
        <v>14.999999527536</v>
      </c>
      <c r="C117" s="421">
        <v>43.1</v>
      </c>
      <c r="D117" s="422">
        <v>28.100000472463002</v>
      </c>
      <c r="E117" s="423">
        <v>2.8733334238360002</v>
      </c>
      <c r="F117" s="421">
        <v>15.000004134835001</v>
      </c>
      <c r="G117" s="422">
        <v>6.2500017228480003</v>
      </c>
      <c r="H117" s="424">
        <v>0</v>
      </c>
      <c r="I117" s="421">
        <v>0</v>
      </c>
      <c r="J117" s="422">
        <v>-6.2500017228480003</v>
      </c>
      <c r="K117" s="425">
        <v>0</v>
      </c>
    </row>
    <row r="118" spans="1:11" ht="14.4" customHeight="1" thickBot="1" x14ac:dyDescent="0.35">
      <c r="A118" s="442" t="s">
        <v>370</v>
      </c>
      <c r="B118" s="426">
        <v>74.999997637681005</v>
      </c>
      <c r="C118" s="426">
        <v>105.37</v>
      </c>
      <c r="D118" s="427">
        <v>30.370002362318001</v>
      </c>
      <c r="E118" s="433">
        <v>1.4049333775849999</v>
      </c>
      <c r="F118" s="426">
        <v>71.000019571552997</v>
      </c>
      <c r="G118" s="427">
        <v>29.583341488146999</v>
      </c>
      <c r="H118" s="429">
        <v>0</v>
      </c>
      <c r="I118" s="426">
        <v>26.033999999999999</v>
      </c>
      <c r="J118" s="427">
        <v>-3.5493414881469998</v>
      </c>
      <c r="K118" s="434">
        <v>0.366675955261</v>
      </c>
    </row>
    <row r="119" spans="1:11" ht="14.4" customHeight="1" thickBot="1" x14ac:dyDescent="0.35">
      <c r="A119" s="443" t="s">
        <v>371</v>
      </c>
      <c r="B119" s="421">
        <v>74.999997637681005</v>
      </c>
      <c r="C119" s="421">
        <v>105.37</v>
      </c>
      <c r="D119" s="422">
        <v>30.370002362318001</v>
      </c>
      <c r="E119" s="423">
        <v>1.4049333775849999</v>
      </c>
      <c r="F119" s="421">
        <v>71.000019571552997</v>
      </c>
      <c r="G119" s="422">
        <v>29.583341488146999</v>
      </c>
      <c r="H119" s="424">
        <v>0</v>
      </c>
      <c r="I119" s="421">
        <v>26.033999999999999</v>
      </c>
      <c r="J119" s="422">
        <v>-3.5493414881469998</v>
      </c>
      <c r="K119" s="425">
        <v>0.366675955261</v>
      </c>
    </row>
    <row r="120" spans="1:11" ht="14.4" customHeight="1" thickBot="1" x14ac:dyDescent="0.35">
      <c r="A120" s="441" t="s">
        <v>372</v>
      </c>
      <c r="B120" s="421">
        <v>8227.9997408379404</v>
      </c>
      <c r="C120" s="421">
        <v>8595.0204400000002</v>
      </c>
      <c r="D120" s="422">
        <v>367.02069916206199</v>
      </c>
      <c r="E120" s="423">
        <v>1.0446063090319999</v>
      </c>
      <c r="F120" s="421">
        <v>8392.0023133024697</v>
      </c>
      <c r="G120" s="422">
        <v>3496.6676305427</v>
      </c>
      <c r="H120" s="424">
        <v>743.50324999999998</v>
      </c>
      <c r="I120" s="421">
        <v>3637.6014</v>
      </c>
      <c r="J120" s="422">
        <v>140.93376945730401</v>
      </c>
      <c r="K120" s="425">
        <v>0.43346048585199998</v>
      </c>
    </row>
    <row r="121" spans="1:11" ht="14.4" customHeight="1" thickBot="1" x14ac:dyDescent="0.35">
      <c r="A121" s="442" t="s">
        <v>373</v>
      </c>
      <c r="B121" s="426">
        <v>2177.9999313982798</v>
      </c>
      <c r="C121" s="426">
        <v>2292.6139499999999</v>
      </c>
      <c r="D121" s="427">
        <v>114.61401860172199</v>
      </c>
      <c r="E121" s="433">
        <v>1.0526235180029999</v>
      </c>
      <c r="F121" s="426">
        <v>2221.0006122312702</v>
      </c>
      <c r="G121" s="427">
        <v>925.41692176302797</v>
      </c>
      <c r="H121" s="429">
        <v>196.809</v>
      </c>
      <c r="I121" s="426">
        <v>962.88390000000004</v>
      </c>
      <c r="J121" s="427">
        <v>37.466978236971997</v>
      </c>
      <c r="K121" s="434">
        <v>0.43353608040300001</v>
      </c>
    </row>
    <row r="122" spans="1:11" ht="14.4" customHeight="1" thickBot="1" x14ac:dyDescent="0.35">
      <c r="A122" s="443" t="s">
        <v>374</v>
      </c>
      <c r="B122" s="421">
        <v>2177.9999313982798</v>
      </c>
      <c r="C122" s="421">
        <v>2292.6139499999999</v>
      </c>
      <c r="D122" s="422">
        <v>114.61401860172199</v>
      </c>
      <c r="E122" s="423">
        <v>1.0526235180029999</v>
      </c>
      <c r="F122" s="421">
        <v>2221.0006122312702</v>
      </c>
      <c r="G122" s="422">
        <v>925.41692176302797</v>
      </c>
      <c r="H122" s="424">
        <v>196.809</v>
      </c>
      <c r="I122" s="421">
        <v>962.88390000000004</v>
      </c>
      <c r="J122" s="422">
        <v>37.466978236971997</v>
      </c>
      <c r="K122" s="425">
        <v>0.43353608040300001</v>
      </c>
    </row>
    <row r="123" spans="1:11" ht="14.4" customHeight="1" thickBot="1" x14ac:dyDescent="0.35">
      <c r="A123" s="442" t="s">
        <v>375</v>
      </c>
      <c r="B123" s="426">
        <v>6049.9998094396597</v>
      </c>
      <c r="C123" s="426">
        <v>6302.4064900000003</v>
      </c>
      <c r="D123" s="427">
        <v>252.406680560339</v>
      </c>
      <c r="E123" s="433">
        <v>1.0417201138029999</v>
      </c>
      <c r="F123" s="426">
        <v>6171.0017010711999</v>
      </c>
      <c r="G123" s="427">
        <v>2571.2507087796698</v>
      </c>
      <c r="H123" s="429">
        <v>546.69425000000001</v>
      </c>
      <c r="I123" s="426">
        <v>2674.7175000000002</v>
      </c>
      <c r="J123" s="427">
        <v>103.466791220332</v>
      </c>
      <c r="K123" s="434">
        <v>0.433433278674</v>
      </c>
    </row>
    <row r="124" spans="1:11" ht="14.4" customHeight="1" thickBot="1" x14ac:dyDescent="0.35">
      <c r="A124" s="443" t="s">
        <v>376</v>
      </c>
      <c r="B124" s="421">
        <v>6049.9998094396597</v>
      </c>
      <c r="C124" s="421">
        <v>6302.4064900000003</v>
      </c>
      <c r="D124" s="422">
        <v>252.406680560339</v>
      </c>
      <c r="E124" s="423">
        <v>1.0417201138029999</v>
      </c>
      <c r="F124" s="421">
        <v>6171.0017010711999</v>
      </c>
      <c r="G124" s="422">
        <v>2571.2507087796698</v>
      </c>
      <c r="H124" s="424">
        <v>546.69425000000001</v>
      </c>
      <c r="I124" s="421">
        <v>2674.7175000000002</v>
      </c>
      <c r="J124" s="422">
        <v>103.466791220332</v>
      </c>
      <c r="K124" s="425">
        <v>0.433433278674</v>
      </c>
    </row>
    <row r="125" spans="1:11" ht="14.4" customHeight="1" thickBot="1" x14ac:dyDescent="0.35">
      <c r="A125" s="441" t="s">
        <v>377</v>
      </c>
      <c r="B125" s="421">
        <v>241.99999237758601</v>
      </c>
      <c r="C125" s="421">
        <v>255.39026000000001</v>
      </c>
      <c r="D125" s="422">
        <v>13.390267622413001</v>
      </c>
      <c r="E125" s="423">
        <v>1.0553316861319999</v>
      </c>
      <c r="F125" s="421">
        <v>371.00010226825702</v>
      </c>
      <c r="G125" s="422">
        <v>154.58337594510701</v>
      </c>
      <c r="H125" s="424">
        <v>32.80048</v>
      </c>
      <c r="I125" s="421">
        <v>160.87027</v>
      </c>
      <c r="J125" s="422">
        <v>6.2868940548919996</v>
      </c>
      <c r="K125" s="425">
        <v>0.43361246807300002</v>
      </c>
    </row>
    <row r="126" spans="1:11" ht="14.4" customHeight="1" thickBot="1" x14ac:dyDescent="0.35">
      <c r="A126" s="442" t="s">
        <v>378</v>
      </c>
      <c r="B126" s="426">
        <v>241.99999237758601</v>
      </c>
      <c r="C126" s="426">
        <v>255.39026000000001</v>
      </c>
      <c r="D126" s="427">
        <v>13.390267622413001</v>
      </c>
      <c r="E126" s="433">
        <v>1.0553316861319999</v>
      </c>
      <c r="F126" s="426">
        <v>371.00010226825702</v>
      </c>
      <c r="G126" s="427">
        <v>154.58337594510701</v>
      </c>
      <c r="H126" s="429">
        <v>32.80048</v>
      </c>
      <c r="I126" s="426">
        <v>160.87027</v>
      </c>
      <c r="J126" s="427">
        <v>6.2868940548919996</v>
      </c>
      <c r="K126" s="434">
        <v>0.43361246807300002</v>
      </c>
    </row>
    <row r="127" spans="1:11" ht="14.4" customHeight="1" thickBot="1" x14ac:dyDescent="0.35">
      <c r="A127" s="443" t="s">
        <v>379</v>
      </c>
      <c r="B127" s="421">
        <v>241.99999237758601</v>
      </c>
      <c r="C127" s="421">
        <v>255.39026000000001</v>
      </c>
      <c r="D127" s="422">
        <v>13.390267622413001</v>
      </c>
      <c r="E127" s="423">
        <v>1.0553316861319999</v>
      </c>
      <c r="F127" s="421">
        <v>371.00010226825702</v>
      </c>
      <c r="G127" s="422">
        <v>154.58337594510701</v>
      </c>
      <c r="H127" s="424">
        <v>32.80048</v>
      </c>
      <c r="I127" s="421">
        <v>160.87027</v>
      </c>
      <c r="J127" s="422">
        <v>6.2868940548919996</v>
      </c>
      <c r="K127" s="425">
        <v>0.43361246807300002</v>
      </c>
    </row>
    <row r="128" spans="1:11" ht="14.4" customHeight="1" thickBot="1" x14ac:dyDescent="0.35">
      <c r="A128" s="440" t="s">
        <v>380</v>
      </c>
      <c r="B128" s="421">
        <v>0</v>
      </c>
      <c r="C128" s="421">
        <v>0</v>
      </c>
      <c r="D128" s="422">
        <v>0</v>
      </c>
      <c r="E128" s="423">
        <v>1</v>
      </c>
      <c r="F128" s="421">
        <v>0</v>
      </c>
      <c r="G128" s="422">
        <v>0</v>
      </c>
      <c r="H128" s="424">
        <v>0</v>
      </c>
      <c r="I128" s="421">
        <v>11</v>
      </c>
      <c r="J128" s="422">
        <v>11</v>
      </c>
      <c r="K128" s="432" t="s">
        <v>271</v>
      </c>
    </row>
    <row r="129" spans="1:11" ht="14.4" customHeight="1" thickBot="1" x14ac:dyDescent="0.35">
      <c r="A129" s="441" t="s">
        <v>381</v>
      </c>
      <c r="B129" s="421">
        <v>0</v>
      </c>
      <c r="C129" s="421">
        <v>0</v>
      </c>
      <c r="D129" s="422">
        <v>0</v>
      </c>
      <c r="E129" s="423">
        <v>1</v>
      </c>
      <c r="F129" s="421">
        <v>0</v>
      </c>
      <c r="G129" s="422">
        <v>0</v>
      </c>
      <c r="H129" s="424">
        <v>0</v>
      </c>
      <c r="I129" s="421">
        <v>11</v>
      </c>
      <c r="J129" s="422">
        <v>11</v>
      </c>
      <c r="K129" s="432" t="s">
        <v>271</v>
      </c>
    </row>
    <row r="130" spans="1:11" ht="14.4" customHeight="1" thickBot="1" x14ac:dyDescent="0.35">
      <c r="A130" s="442" t="s">
        <v>382</v>
      </c>
      <c r="B130" s="426">
        <v>0</v>
      </c>
      <c r="C130" s="426">
        <v>0</v>
      </c>
      <c r="D130" s="427">
        <v>0</v>
      </c>
      <c r="E130" s="433">
        <v>1</v>
      </c>
      <c r="F130" s="426">
        <v>0</v>
      </c>
      <c r="G130" s="427">
        <v>0</v>
      </c>
      <c r="H130" s="429">
        <v>0</v>
      </c>
      <c r="I130" s="426">
        <v>11</v>
      </c>
      <c r="J130" s="427">
        <v>11</v>
      </c>
      <c r="K130" s="430" t="s">
        <v>271</v>
      </c>
    </row>
    <row r="131" spans="1:11" ht="14.4" customHeight="1" thickBot="1" x14ac:dyDescent="0.35">
      <c r="A131" s="443" t="s">
        <v>383</v>
      </c>
      <c r="B131" s="421">
        <v>0</v>
      </c>
      <c r="C131" s="421">
        <v>0</v>
      </c>
      <c r="D131" s="422">
        <v>0</v>
      </c>
      <c r="E131" s="423">
        <v>1</v>
      </c>
      <c r="F131" s="421">
        <v>0</v>
      </c>
      <c r="G131" s="422">
        <v>0</v>
      </c>
      <c r="H131" s="424">
        <v>0</v>
      </c>
      <c r="I131" s="421">
        <v>11</v>
      </c>
      <c r="J131" s="422">
        <v>11</v>
      </c>
      <c r="K131" s="432" t="s">
        <v>271</v>
      </c>
    </row>
    <row r="132" spans="1:11" ht="14.4" customHeight="1" thickBot="1" x14ac:dyDescent="0.35">
      <c r="A132" s="440" t="s">
        <v>384</v>
      </c>
      <c r="B132" s="421">
        <v>50079.998422601602</v>
      </c>
      <c r="C132" s="421">
        <v>50820.563269999999</v>
      </c>
      <c r="D132" s="422">
        <v>740.56484739839698</v>
      </c>
      <c r="E132" s="423">
        <v>1.0147876371939999</v>
      </c>
      <c r="F132" s="421">
        <v>49739.947973610499</v>
      </c>
      <c r="G132" s="422">
        <v>20724.978322337702</v>
      </c>
      <c r="H132" s="424">
        <v>4370.6127200000001</v>
      </c>
      <c r="I132" s="421">
        <v>14504.273800000001</v>
      </c>
      <c r="J132" s="422">
        <v>-6220.7045223376999</v>
      </c>
      <c r="K132" s="425">
        <v>0.29160211039400002</v>
      </c>
    </row>
    <row r="133" spans="1:11" ht="14.4" customHeight="1" thickBot="1" x14ac:dyDescent="0.35">
      <c r="A133" s="441" t="s">
        <v>385</v>
      </c>
      <c r="B133" s="421">
        <v>49599.998437720402</v>
      </c>
      <c r="C133" s="421">
        <v>50199.464319999999</v>
      </c>
      <c r="D133" s="422">
        <v>599.46588227956101</v>
      </c>
      <c r="E133" s="423">
        <v>1.012086006071</v>
      </c>
      <c r="F133" s="421">
        <v>49150.013548476301</v>
      </c>
      <c r="G133" s="422">
        <v>20479.172311865099</v>
      </c>
      <c r="H133" s="424">
        <v>4333.8627200000001</v>
      </c>
      <c r="I133" s="421">
        <v>14326.7209</v>
      </c>
      <c r="J133" s="422">
        <v>-6152.4514118651095</v>
      </c>
      <c r="K133" s="425">
        <v>0.29148966329100001</v>
      </c>
    </row>
    <row r="134" spans="1:11" ht="14.4" customHeight="1" thickBot="1" x14ac:dyDescent="0.35">
      <c r="A134" s="442" t="s">
        <v>386</v>
      </c>
      <c r="B134" s="426">
        <v>49599.998437720402</v>
      </c>
      <c r="C134" s="426">
        <v>50199.464319999999</v>
      </c>
      <c r="D134" s="427">
        <v>599.46588227956101</v>
      </c>
      <c r="E134" s="433">
        <v>1.012086006071</v>
      </c>
      <c r="F134" s="426">
        <v>49150.013548476301</v>
      </c>
      <c r="G134" s="427">
        <v>20479.172311865099</v>
      </c>
      <c r="H134" s="429">
        <v>4333.8627200000001</v>
      </c>
      <c r="I134" s="426">
        <v>14326.7209</v>
      </c>
      <c r="J134" s="427">
        <v>-6152.4514118651095</v>
      </c>
      <c r="K134" s="434">
        <v>0.29148966329100001</v>
      </c>
    </row>
    <row r="135" spans="1:11" ht="14.4" customHeight="1" thickBot="1" x14ac:dyDescent="0.35">
      <c r="A135" s="443" t="s">
        <v>387</v>
      </c>
      <c r="B135" s="421">
        <v>14499.999543285199</v>
      </c>
      <c r="C135" s="421">
        <v>13720.55257</v>
      </c>
      <c r="D135" s="422">
        <v>-779.44697328520897</v>
      </c>
      <c r="E135" s="423">
        <v>0.94624503463200005</v>
      </c>
      <c r="F135" s="421">
        <v>14000.0038591794</v>
      </c>
      <c r="G135" s="422">
        <v>5833.3349413247497</v>
      </c>
      <c r="H135" s="424">
        <v>1119.8989999999999</v>
      </c>
      <c r="I135" s="421">
        <v>5482.5649999999996</v>
      </c>
      <c r="J135" s="422">
        <v>-350.76994132474999</v>
      </c>
      <c r="K135" s="425">
        <v>0.39161167776400002</v>
      </c>
    </row>
    <row r="136" spans="1:11" ht="14.4" customHeight="1" thickBot="1" x14ac:dyDescent="0.35">
      <c r="A136" s="443" t="s">
        <v>388</v>
      </c>
      <c r="B136" s="421">
        <v>34999.998897584999</v>
      </c>
      <c r="C136" s="421">
        <v>36302.172050000001</v>
      </c>
      <c r="D136" s="422">
        <v>1302.17315241502</v>
      </c>
      <c r="E136" s="423">
        <v>1.0372049483829999</v>
      </c>
      <c r="F136" s="421">
        <v>35000.0096479485</v>
      </c>
      <c r="G136" s="422">
        <v>14583.337353311899</v>
      </c>
      <c r="H136" s="424">
        <v>3213.9637200000002</v>
      </c>
      <c r="I136" s="421">
        <v>8789.6057999999994</v>
      </c>
      <c r="J136" s="422">
        <v>-5793.7315533118699</v>
      </c>
      <c r="K136" s="425">
        <v>0.25113152505899999</v>
      </c>
    </row>
    <row r="137" spans="1:11" ht="14.4" customHeight="1" thickBot="1" x14ac:dyDescent="0.35">
      <c r="A137" s="443" t="s">
        <v>389</v>
      </c>
      <c r="B137" s="421">
        <v>99.999996850241999</v>
      </c>
      <c r="C137" s="421">
        <v>176.7397</v>
      </c>
      <c r="D137" s="422">
        <v>76.739703149757005</v>
      </c>
      <c r="E137" s="423">
        <v>1.7673970556680001</v>
      </c>
      <c r="F137" s="421">
        <v>150.000041348351</v>
      </c>
      <c r="G137" s="422">
        <v>62.500017228479003</v>
      </c>
      <c r="H137" s="424">
        <v>0</v>
      </c>
      <c r="I137" s="421">
        <v>54.5501</v>
      </c>
      <c r="J137" s="422">
        <v>-7.9499172284790003</v>
      </c>
      <c r="K137" s="425">
        <v>0.36366723308600002</v>
      </c>
    </row>
    <row r="138" spans="1:11" ht="14.4" customHeight="1" thickBot="1" x14ac:dyDescent="0.35">
      <c r="A138" s="441" t="s">
        <v>390</v>
      </c>
      <c r="B138" s="421">
        <v>479.99998488116597</v>
      </c>
      <c r="C138" s="421">
        <v>621.09894999999995</v>
      </c>
      <c r="D138" s="422">
        <v>141.098965118834</v>
      </c>
      <c r="E138" s="423">
        <v>1.2939561865889999</v>
      </c>
      <c r="F138" s="421">
        <v>589.93442513422997</v>
      </c>
      <c r="G138" s="422">
        <v>245.806010472596</v>
      </c>
      <c r="H138" s="424">
        <v>36.75</v>
      </c>
      <c r="I138" s="421">
        <v>177.55289999999999</v>
      </c>
      <c r="J138" s="422">
        <v>-68.253110472594997</v>
      </c>
      <c r="K138" s="425">
        <v>0.30097056966800001</v>
      </c>
    </row>
    <row r="139" spans="1:11" ht="14.4" customHeight="1" thickBot="1" x14ac:dyDescent="0.35">
      <c r="A139" s="442" t="s">
        <v>391</v>
      </c>
      <c r="B139" s="426">
        <v>0</v>
      </c>
      <c r="C139" s="426">
        <v>84.748949999999994</v>
      </c>
      <c r="D139" s="427">
        <v>84.748949999999994</v>
      </c>
      <c r="E139" s="428" t="s">
        <v>261</v>
      </c>
      <c r="F139" s="426">
        <v>24.406430802595001</v>
      </c>
      <c r="G139" s="427">
        <v>10.169346167747999</v>
      </c>
      <c r="H139" s="429">
        <v>0</v>
      </c>
      <c r="I139" s="426">
        <v>9.5428999999999995</v>
      </c>
      <c r="J139" s="427">
        <v>-0.62644616774799999</v>
      </c>
      <c r="K139" s="434">
        <v>0.39099940819599999</v>
      </c>
    </row>
    <row r="140" spans="1:11" ht="14.4" customHeight="1" thickBot="1" x14ac:dyDescent="0.35">
      <c r="A140" s="443" t="s">
        <v>392</v>
      </c>
      <c r="B140" s="421">
        <v>0</v>
      </c>
      <c r="C140" s="421">
        <v>4.0338500000000002</v>
      </c>
      <c r="D140" s="422">
        <v>4.0338500000000002</v>
      </c>
      <c r="E140" s="431" t="s">
        <v>261</v>
      </c>
      <c r="F140" s="421">
        <v>0</v>
      </c>
      <c r="G140" s="422">
        <v>0</v>
      </c>
      <c r="H140" s="424">
        <v>0</v>
      </c>
      <c r="I140" s="421">
        <v>0.22040000000000001</v>
      </c>
      <c r="J140" s="422">
        <v>0.22040000000000001</v>
      </c>
      <c r="K140" s="432" t="s">
        <v>261</v>
      </c>
    </row>
    <row r="141" spans="1:11" ht="14.4" customHeight="1" thickBot="1" x14ac:dyDescent="0.35">
      <c r="A141" s="443" t="s">
        <v>393</v>
      </c>
      <c r="B141" s="421">
        <v>0</v>
      </c>
      <c r="C141" s="421">
        <v>63.025199999999998</v>
      </c>
      <c r="D141" s="422">
        <v>63.025199999999998</v>
      </c>
      <c r="E141" s="431" t="s">
        <v>271</v>
      </c>
      <c r="F141" s="421">
        <v>0.41850492854299998</v>
      </c>
      <c r="G141" s="422">
        <v>0.17437705355899999</v>
      </c>
      <c r="H141" s="424">
        <v>0</v>
      </c>
      <c r="I141" s="421">
        <v>7.5625</v>
      </c>
      <c r="J141" s="422">
        <v>7.3881229464400002</v>
      </c>
      <c r="K141" s="425">
        <v>0</v>
      </c>
    </row>
    <row r="142" spans="1:11" ht="14.4" customHeight="1" thickBot="1" x14ac:dyDescent="0.35">
      <c r="A142" s="443" t="s">
        <v>394</v>
      </c>
      <c r="B142" s="421">
        <v>0</v>
      </c>
      <c r="C142" s="421">
        <v>16.2989</v>
      </c>
      <c r="D142" s="422">
        <v>16.2989</v>
      </c>
      <c r="E142" s="431" t="s">
        <v>261</v>
      </c>
      <c r="F142" s="421">
        <v>22.861021111947998</v>
      </c>
      <c r="G142" s="422">
        <v>9.5254254633110005</v>
      </c>
      <c r="H142" s="424">
        <v>0</v>
      </c>
      <c r="I142" s="421">
        <v>0</v>
      </c>
      <c r="J142" s="422">
        <v>-9.5254254633110005</v>
      </c>
      <c r="K142" s="425">
        <v>0</v>
      </c>
    </row>
    <row r="143" spans="1:11" ht="14.4" customHeight="1" thickBot="1" x14ac:dyDescent="0.35">
      <c r="A143" s="443" t="s">
        <v>395</v>
      </c>
      <c r="B143" s="421">
        <v>0</v>
      </c>
      <c r="C143" s="421">
        <v>0.4</v>
      </c>
      <c r="D143" s="422">
        <v>0.4</v>
      </c>
      <c r="E143" s="431" t="s">
        <v>261</v>
      </c>
      <c r="F143" s="421">
        <v>0</v>
      </c>
      <c r="G143" s="422">
        <v>0</v>
      </c>
      <c r="H143" s="424">
        <v>0</v>
      </c>
      <c r="I143" s="421">
        <v>1.76</v>
      </c>
      <c r="J143" s="422">
        <v>1.76</v>
      </c>
      <c r="K143" s="432" t="s">
        <v>261</v>
      </c>
    </row>
    <row r="144" spans="1:11" ht="14.4" customHeight="1" thickBot="1" x14ac:dyDescent="0.35">
      <c r="A144" s="443" t="s">
        <v>396</v>
      </c>
      <c r="B144" s="421">
        <v>0</v>
      </c>
      <c r="C144" s="421">
        <v>0.99099999999999999</v>
      </c>
      <c r="D144" s="422">
        <v>0.99099999999999999</v>
      </c>
      <c r="E144" s="431" t="s">
        <v>271</v>
      </c>
      <c r="F144" s="421">
        <v>1.1269047621029999</v>
      </c>
      <c r="G144" s="422">
        <v>0.46954365087599997</v>
      </c>
      <c r="H144" s="424">
        <v>0</v>
      </c>
      <c r="I144" s="421">
        <v>0</v>
      </c>
      <c r="J144" s="422">
        <v>-0.46954365087599997</v>
      </c>
      <c r="K144" s="425">
        <v>0</v>
      </c>
    </row>
    <row r="145" spans="1:11" ht="14.4" customHeight="1" thickBot="1" x14ac:dyDescent="0.35">
      <c r="A145" s="442" t="s">
        <v>397</v>
      </c>
      <c r="B145" s="426">
        <v>479.99998488116597</v>
      </c>
      <c r="C145" s="426">
        <v>513</v>
      </c>
      <c r="D145" s="427">
        <v>33.000015118834</v>
      </c>
      <c r="E145" s="433">
        <v>1.068750033663</v>
      </c>
      <c r="F145" s="426">
        <v>548.00868294351596</v>
      </c>
      <c r="G145" s="427">
        <v>228.336951226465</v>
      </c>
      <c r="H145" s="429">
        <v>35.549999999999997</v>
      </c>
      <c r="I145" s="426">
        <v>162</v>
      </c>
      <c r="J145" s="427">
        <v>-66.336951226463995</v>
      </c>
      <c r="K145" s="434">
        <v>0.29561575398700002</v>
      </c>
    </row>
    <row r="146" spans="1:11" ht="14.4" customHeight="1" thickBot="1" x14ac:dyDescent="0.35">
      <c r="A146" s="443" t="s">
        <v>398</v>
      </c>
      <c r="B146" s="421">
        <v>479.99998488116597</v>
      </c>
      <c r="C146" s="421">
        <v>513</v>
      </c>
      <c r="D146" s="422">
        <v>33.000015118834</v>
      </c>
      <c r="E146" s="423">
        <v>1.068750033663</v>
      </c>
      <c r="F146" s="421">
        <v>548.00868294351596</v>
      </c>
      <c r="G146" s="422">
        <v>228.336951226465</v>
      </c>
      <c r="H146" s="424">
        <v>35.549999999999997</v>
      </c>
      <c r="I146" s="421">
        <v>162</v>
      </c>
      <c r="J146" s="422">
        <v>-66.336951226463995</v>
      </c>
      <c r="K146" s="425">
        <v>0.29561575398700002</v>
      </c>
    </row>
    <row r="147" spans="1:11" ht="14.4" customHeight="1" thickBot="1" x14ac:dyDescent="0.35">
      <c r="A147" s="446" t="s">
        <v>399</v>
      </c>
      <c r="B147" s="421">
        <v>0</v>
      </c>
      <c r="C147" s="421">
        <v>12.3</v>
      </c>
      <c r="D147" s="422">
        <v>12.3</v>
      </c>
      <c r="E147" s="431" t="s">
        <v>271</v>
      </c>
      <c r="F147" s="421">
        <v>10.623414346001001</v>
      </c>
      <c r="G147" s="422">
        <v>4.4264226441670003</v>
      </c>
      <c r="H147" s="424">
        <v>0</v>
      </c>
      <c r="I147" s="421">
        <v>0.2</v>
      </c>
      <c r="J147" s="422">
        <v>-4.2264226441670001</v>
      </c>
      <c r="K147" s="425">
        <v>1.8826339017E-2</v>
      </c>
    </row>
    <row r="148" spans="1:11" ht="14.4" customHeight="1" thickBot="1" x14ac:dyDescent="0.35">
      <c r="A148" s="443" t="s">
        <v>400</v>
      </c>
      <c r="B148" s="421">
        <v>0</v>
      </c>
      <c r="C148" s="421">
        <v>12.3</v>
      </c>
      <c r="D148" s="422">
        <v>12.3</v>
      </c>
      <c r="E148" s="431" t="s">
        <v>271</v>
      </c>
      <c r="F148" s="421">
        <v>10.623414346001001</v>
      </c>
      <c r="G148" s="422">
        <v>4.4264226441670003</v>
      </c>
      <c r="H148" s="424">
        <v>0</v>
      </c>
      <c r="I148" s="421">
        <v>0.2</v>
      </c>
      <c r="J148" s="422">
        <v>-4.2264226441670001</v>
      </c>
      <c r="K148" s="425">
        <v>1.8826339017E-2</v>
      </c>
    </row>
    <row r="149" spans="1:11" ht="14.4" customHeight="1" thickBot="1" x14ac:dyDescent="0.35">
      <c r="A149" s="446" t="s">
        <v>401</v>
      </c>
      <c r="B149" s="421">
        <v>0</v>
      </c>
      <c r="C149" s="421">
        <v>11.05</v>
      </c>
      <c r="D149" s="422">
        <v>11.05</v>
      </c>
      <c r="E149" s="431" t="s">
        <v>261</v>
      </c>
      <c r="F149" s="421">
        <v>6.8958970421160002</v>
      </c>
      <c r="G149" s="422">
        <v>2.8732904342149999</v>
      </c>
      <c r="H149" s="424">
        <v>1.2</v>
      </c>
      <c r="I149" s="421">
        <v>5.81</v>
      </c>
      <c r="J149" s="422">
        <v>2.9367095657840001</v>
      </c>
      <c r="K149" s="425">
        <v>0.84252998043799998</v>
      </c>
    </row>
    <row r="150" spans="1:11" ht="14.4" customHeight="1" thickBot="1" x14ac:dyDescent="0.35">
      <c r="A150" s="443" t="s">
        <v>402</v>
      </c>
      <c r="B150" s="421">
        <v>0</v>
      </c>
      <c r="C150" s="421">
        <v>11.05</v>
      </c>
      <c r="D150" s="422">
        <v>11.05</v>
      </c>
      <c r="E150" s="431" t="s">
        <v>261</v>
      </c>
      <c r="F150" s="421">
        <v>6.8958970421160002</v>
      </c>
      <c r="G150" s="422">
        <v>2.8732904342149999</v>
      </c>
      <c r="H150" s="424">
        <v>1.2</v>
      </c>
      <c r="I150" s="421">
        <v>5.81</v>
      </c>
      <c r="J150" s="422">
        <v>2.9367095657840001</v>
      </c>
      <c r="K150" s="425">
        <v>0.84252998043799998</v>
      </c>
    </row>
    <row r="151" spans="1:11" ht="14.4" customHeight="1" thickBot="1" x14ac:dyDescent="0.35">
      <c r="A151" s="440" t="s">
        <v>403</v>
      </c>
      <c r="B151" s="421">
        <v>3844.9998727789002</v>
      </c>
      <c r="C151" s="421">
        <v>4447.88238</v>
      </c>
      <c r="D151" s="422">
        <v>602.88250722109797</v>
      </c>
      <c r="E151" s="423">
        <v>1.1567964960120001</v>
      </c>
      <c r="F151" s="421">
        <v>3888.0096143281198</v>
      </c>
      <c r="G151" s="422">
        <v>1620.00400597005</v>
      </c>
      <c r="H151" s="424">
        <v>398.4049</v>
      </c>
      <c r="I151" s="421">
        <v>1693.03901</v>
      </c>
      <c r="J151" s="422">
        <v>73.035004029950997</v>
      </c>
      <c r="K151" s="425">
        <v>0.435451343474</v>
      </c>
    </row>
    <row r="152" spans="1:11" ht="14.4" customHeight="1" thickBot="1" x14ac:dyDescent="0.35">
      <c r="A152" s="441" t="s">
        <v>404</v>
      </c>
      <c r="B152" s="421">
        <v>3647.9998727789002</v>
      </c>
      <c r="C152" s="421">
        <v>3727.3690000000001</v>
      </c>
      <c r="D152" s="422">
        <v>79.369127221097997</v>
      </c>
      <c r="E152" s="423">
        <v>1.021756888703</v>
      </c>
      <c r="F152" s="421">
        <v>3854.0096143281198</v>
      </c>
      <c r="G152" s="422">
        <v>1605.8373393033801</v>
      </c>
      <c r="H152" s="424">
        <v>321.17200000000003</v>
      </c>
      <c r="I152" s="421">
        <v>1608.92</v>
      </c>
      <c r="J152" s="422">
        <v>3.0826606966179999</v>
      </c>
      <c r="K152" s="425">
        <v>0.41746652473700002</v>
      </c>
    </row>
    <row r="153" spans="1:11" ht="14.4" customHeight="1" thickBot="1" x14ac:dyDescent="0.35">
      <c r="A153" s="442" t="s">
        <v>405</v>
      </c>
      <c r="B153" s="426">
        <v>3647.9998727789002</v>
      </c>
      <c r="C153" s="426">
        <v>3657.7150000000001</v>
      </c>
      <c r="D153" s="427">
        <v>9.7151272210979993</v>
      </c>
      <c r="E153" s="433">
        <v>1.0026631380369999</v>
      </c>
      <c r="F153" s="426">
        <v>3854.0096143281198</v>
      </c>
      <c r="G153" s="427">
        <v>1605.8373393033801</v>
      </c>
      <c r="H153" s="429">
        <v>321.17200000000003</v>
      </c>
      <c r="I153" s="426">
        <v>1608.92</v>
      </c>
      <c r="J153" s="427">
        <v>3.0826606966179999</v>
      </c>
      <c r="K153" s="434">
        <v>0.41746652473700002</v>
      </c>
    </row>
    <row r="154" spans="1:11" ht="14.4" customHeight="1" thickBot="1" x14ac:dyDescent="0.35">
      <c r="A154" s="443" t="s">
        <v>406</v>
      </c>
      <c r="B154" s="421">
        <v>552.99998258182995</v>
      </c>
      <c r="C154" s="421">
        <v>554.01700000000005</v>
      </c>
      <c r="D154" s="422">
        <v>1.01701741817</v>
      </c>
      <c r="E154" s="423">
        <v>1.0018390912299999</v>
      </c>
      <c r="F154" s="421">
        <v>555.00138452312001</v>
      </c>
      <c r="G154" s="422">
        <v>231.25057688463301</v>
      </c>
      <c r="H154" s="424">
        <v>46.268000000000001</v>
      </c>
      <c r="I154" s="421">
        <v>231.34</v>
      </c>
      <c r="J154" s="422">
        <v>8.9423115366000006E-2</v>
      </c>
      <c r="K154" s="425">
        <v>0.416827788995</v>
      </c>
    </row>
    <row r="155" spans="1:11" ht="14.4" customHeight="1" thickBot="1" x14ac:dyDescent="0.35">
      <c r="A155" s="443" t="s">
        <v>407</v>
      </c>
      <c r="B155" s="421">
        <v>2355.9999257916502</v>
      </c>
      <c r="C155" s="421">
        <v>2366.7249999999999</v>
      </c>
      <c r="D155" s="422">
        <v>10.725074208354</v>
      </c>
      <c r="E155" s="423">
        <v>1.004552238771</v>
      </c>
      <c r="F155" s="421">
        <v>2585.0064486347101</v>
      </c>
      <c r="G155" s="422">
        <v>1077.0860202644601</v>
      </c>
      <c r="H155" s="424">
        <v>215.428</v>
      </c>
      <c r="I155" s="421">
        <v>1077.1469999999999</v>
      </c>
      <c r="J155" s="422">
        <v>6.0979735536000002E-2</v>
      </c>
      <c r="K155" s="425">
        <v>0.41669025644699997</v>
      </c>
    </row>
    <row r="156" spans="1:11" ht="14.4" customHeight="1" thickBot="1" x14ac:dyDescent="0.35">
      <c r="A156" s="443" t="s">
        <v>408</v>
      </c>
      <c r="B156" s="421">
        <v>693.99997814066899</v>
      </c>
      <c r="C156" s="421">
        <v>691.93399999999997</v>
      </c>
      <c r="D156" s="422">
        <v>-2.0659781406679998</v>
      </c>
      <c r="E156" s="423">
        <v>0.99702308615799995</v>
      </c>
      <c r="F156" s="421">
        <v>672.00167639556105</v>
      </c>
      <c r="G156" s="422">
        <v>280.000698498151</v>
      </c>
      <c r="H156" s="424">
        <v>55.811</v>
      </c>
      <c r="I156" s="421">
        <v>282.108</v>
      </c>
      <c r="J156" s="422">
        <v>2.1073015018489998</v>
      </c>
      <c r="K156" s="425">
        <v>0.41980252417300001</v>
      </c>
    </row>
    <row r="157" spans="1:11" ht="14.4" customHeight="1" thickBot="1" x14ac:dyDescent="0.35">
      <c r="A157" s="443" t="s">
        <v>409</v>
      </c>
      <c r="B157" s="421">
        <v>0.99998765065200002</v>
      </c>
      <c r="C157" s="421">
        <v>0.91200000000000003</v>
      </c>
      <c r="D157" s="422">
        <v>-8.7987650651999996E-2</v>
      </c>
      <c r="E157" s="423">
        <v>0.91201126274300004</v>
      </c>
      <c r="F157" s="421">
        <v>1.000002494636</v>
      </c>
      <c r="G157" s="422">
        <v>0.41666770609800002</v>
      </c>
      <c r="H157" s="424">
        <v>7.5999999999999998E-2</v>
      </c>
      <c r="I157" s="421">
        <v>0.38</v>
      </c>
      <c r="J157" s="422">
        <v>-3.6667706097999998E-2</v>
      </c>
      <c r="K157" s="425">
        <v>0.37999905204000001</v>
      </c>
    </row>
    <row r="158" spans="1:11" ht="14.4" customHeight="1" thickBot="1" x14ac:dyDescent="0.35">
      <c r="A158" s="443" t="s">
        <v>410</v>
      </c>
      <c r="B158" s="421">
        <v>43.999998614105003</v>
      </c>
      <c r="C158" s="421">
        <v>44.127000000000002</v>
      </c>
      <c r="D158" s="422">
        <v>0.12700138589500001</v>
      </c>
      <c r="E158" s="423">
        <v>1.0028863952239999</v>
      </c>
      <c r="F158" s="421">
        <v>41.000102280085997</v>
      </c>
      <c r="G158" s="422">
        <v>17.083375950036</v>
      </c>
      <c r="H158" s="424">
        <v>3.589</v>
      </c>
      <c r="I158" s="421">
        <v>17.945</v>
      </c>
      <c r="J158" s="422">
        <v>0.86162404996399999</v>
      </c>
      <c r="K158" s="425">
        <v>0.43768183497199997</v>
      </c>
    </row>
    <row r="159" spans="1:11" ht="14.4" customHeight="1" thickBot="1" x14ac:dyDescent="0.35">
      <c r="A159" s="442" t="s">
        <v>411</v>
      </c>
      <c r="B159" s="426">
        <v>0</v>
      </c>
      <c r="C159" s="426">
        <v>69.653999999999996</v>
      </c>
      <c r="D159" s="427">
        <v>69.653999999999996</v>
      </c>
      <c r="E159" s="428" t="s">
        <v>271</v>
      </c>
      <c r="F159" s="426">
        <v>0</v>
      </c>
      <c r="G159" s="427">
        <v>0</v>
      </c>
      <c r="H159" s="429">
        <v>0</v>
      </c>
      <c r="I159" s="426">
        <v>0</v>
      </c>
      <c r="J159" s="427">
        <v>0</v>
      </c>
      <c r="K159" s="430" t="s">
        <v>261</v>
      </c>
    </row>
    <row r="160" spans="1:11" ht="14.4" customHeight="1" thickBot="1" x14ac:dyDescent="0.35">
      <c r="A160" s="443" t="s">
        <v>412</v>
      </c>
      <c r="B160" s="421">
        <v>0</v>
      </c>
      <c r="C160" s="421">
        <v>68.426000000000002</v>
      </c>
      <c r="D160" s="422">
        <v>68.426000000000002</v>
      </c>
      <c r="E160" s="431" t="s">
        <v>271</v>
      </c>
      <c r="F160" s="421">
        <v>0</v>
      </c>
      <c r="G160" s="422">
        <v>0</v>
      </c>
      <c r="H160" s="424">
        <v>0</v>
      </c>
      <c r="I160" s="421">
        <v>0</v>
      </c>
      <c r="J160" s="422">
        <v>0</v>
      </c>
      <c r="K160" s="432" t="s">
        <v>261</v>
      </c>
    </row>
    <row r="161" spans="1:11" ht="14.4" customHeight="1" thickBot="1" x14ac:dyDescent="0.35">
      <c r="A161" s="443" t="s">
        <v>413</v>
      </c>
      <c r="B161" s="421">
        <v>0</v>
      </c>
      <c r="C161" s="421">
        <v>1.228</v>
      </c>
      <c r="D161" s="422">
        <v>1.228</v>
      </c>
      <c r="E161" s="431" t="s">
        <v>271</v>
      </c>
      <c r="F161" s="421">
        <v>0</v>
      </c>
      <c r="G161" s="422">
        <v>0</v>
      </c>
      <c r="H161" s="424">
        <v>0</v>
      </c>
      <c r="I161" s="421">
        <v>0</v>
      </c>
      <c r="J161" s="422">
        <v>0</v>
      </c>
      <c r="K161" s="425">
        <v>0</v>
      </c>
    </row>
    <row r="162" spans="1:11" ht="14.4" customHeight="1" thickBot="1" x14ac:dyDescent="0.35">
      <c r="A162" s="441" t="s">
        <v>414</v>
      </c>
      <c r="B162" s="421">
        <v>197</v>
      </c>
      <c r="C162" s="421">
        <v>720.51337999999998</v>
      </c>
      <c r="D162" s="422">
        <v>523.51337999999998</v>
      </c>
      <c r="E162" s="423">
        <v>3.657428324873</v>
      </c>
      <c r="F162" s="421">
        <v>34</v>
      </c>
      <c r="G162" s="422">
        <v>14.166666666666</v>
      </c>
      <c r="H162" s="424">
        <v>77.232900000000001</v>
      </c>
      <c r="I162" s="421">
        <v>84.119010000000003</v>
      </c>
      <c r="J162" s="422">
        <v>69.952343333333005</v>
      </c>
      <c r="K162" s="425">
        <v>2.474088529411</v>
      </c>
    </row>
    <row r="163" spans="1:11" ht="14.4" customHeight="1" thickBot="1" x14ac:dyDescent="0.35">
      <c r="A163" s="442" t="s">
        <v>415</v>
      </c>
      <c r="B163" s="426">
        <v>197</v>
      </c>
      <c r="C163" s="426">
        <v>288.82747999999998</v>
      </c>
      <c r="D163" s="427">
        <v>91.827479999999994</v>
      </c>
      <c r="E163" s="433">
        <v>1.466129340101</v>
      </c>
      <c r="F163" s="426">
        <v>2</v>
      </c>
      <c r="G163" s="427">
        <v>0.83333333333299997</v>
      </c>
      <c r="H163" s="429">
        <v>0</v>
      </c>
      <c r="I163" s="426">
        <v>0</v>
      </c>
      <c r="J163" s="427">
        <v>-0.83333333333299997</v>
      </c>
      <c r="K163" s="434">
        <v>0</v>
      </c>
    </row>
    <row r="164" spans="1:11" ht="14.4" customHeight="1" thickBot="1" x14ac:dyDescent="0.35">
      <c r="A164" s="443" t="s">
        <v>416</v>
      </c>
      <c r="B164" s="421">
        <v>197</v>
      </c>
      <c r="C164" s="421">
        <v>288.82747999999998</v>
      </c>
      <c r="D164" s="422">
        <v>91.827479999999994</v>
      </c>
      <c r="E164" s="423">
        <v>1.466129340101</v>
      </c>
      <c r="F164" s="421">
        <v>2</v>
      </c>
      <c r="G164" s="422">
        <v>0.83333333333299997</v>
      </c>
      <c r="H164" s="424">
        <v>0</v>
      </c>
      <c r="I164" s="421">
        <v>0</v>
      </c>
      <c r="J164" s="422">
        <v>-0.83333333333299997</v>
      </c>
      <c r="K164" s="425">
        <v>0</v>
      </c>
    </row>
    <row r="165" spans="1:11" ht="14.4" customHeight="1" thickBot="1" x14ac:dyDescent="0.35">
      <c r="A165" s="442" t="s">
        <v>417</v>
      </c>
      <c r="B165" s="426">
        <v>0</v>
      </c>
      <c r="C165" s="426">
        <v>31.89029</v>
      </c>
      <c r="D165" s="427">
        <v>31.89029</v>
      </c>
      <c r="E165" s="428" t="s">
        <v>271</v>
      </c>
      <c r="F165" s="426">
        <v>0</v>
      </c>
      <c r="G165" s="427">
        <v>0</v>
      </c>
      <c r="H165" s="429">
        <v>3.2563</v>
      </c>
      <c r="I165" s="426">
        <v>3.2563</v>
      </c>
      <c r="J165" s="427">
        <v>3.2563</v>
      </c>
      <c r="K165" s="430" t="s">
        <v>261</v>
      </c>
    </row>
    <row r="166" spans="1:11" ht="14.4" customHeight="1" thickBot="1" x14ac:dyDescent="0.35">
      <c r="A166" s="443" t="s">
        <v>418</v>
      </c>
      <c r="B166" s="421">
        <v>0</v>
      </c>
      <c r="C166" s="421">
        <v>10.8779</v>
      </c>
      <c r="D166" s="422">
        <v>10.8779</v>
      </c>
      <c r="E166" s="431" t="s">
        <v>271</v>
      </c>
      <c r="F166" s="421">
        <v>0</v>
      </c>
      <c r="G166" s="422">
        <v>0</v>
      </c>
      <c r="H166" s="424">
        <v>0</v>
      </c>
      <c r="I166" s="421">
        <v>0</v>
      </c>
      <c r="J166" s="422">
        <v>0</v>
      </c>
      <c r="K166" s="425">
        <v>0</v>
      </c>
    </row>
    <row r="167" spans="1:11" ht="14.4" customHeight="1" thickBot="1" x14ac:dyDescent="0.35">
      <c r="A167" s="443" t="s">
        <v>419</v>
      </c>
      <c r="B167" s="421">
        <v>0</v>
      </c>
      <c r="C167" s="421">
        <v>21.01239</v>
      </c>
      <c r="D167" s="422">
        <v>21.01239</v>
      </c>
      <c r="E167" s="431" t="s">
        <v>271</v>
      </c>
      <c r="F167" s="421">
        <v>0</v>
      </c>
      <c r="G167" s="422">
        <v>0</v>
      </c>
      <c r="H167" s="424">
        <v>3.2563</v>
      </c>
      <c r="I167" s="421">
        <v>3.2563</v>
      </c>
      <c r="J167" s="422">
        <v>3.2563</v>
      </c>
      <c r="K167" s="432" t="s">
        <v>261</v>
      </c>
    </row>
    <row r="168" spans="1:11" ht="14.4" customHeight="1" thickBot="1" x14ac:dyDescent="0.35">
      <c r="A168" s="442" t="s">
        <v>420</v>
      </c>
      <c r="B168" s="426">
        <v>0</v>
      </c>
      <c r="C168" s="426">
        <v>33.11</v>
      </c>
      <c r="D168" s="427">
        <v>33.11</v>
      </c>
      <c r="E168" s="428" t="s">
        <v>271</v>
      </c>
      <c r="F168" s="426">
        <v>32</v>
      </c>
      <c r="G168" s="427">
        <v>13.333333333333</v>
      </c>
      <c r="H168" s="429">
        <v>0</v>
      </c>
      <c r="I168" s="426">
        <v>0</v>
      </c>
      <c r="J168" s="427">
        <v>-13.333333333333</v>
      </c>
      <c r="K168" s="434">
        <v>0</v>
      </c>
    </row>
    <row r="169" spans="1:11" ht="14.4" customHeight="1" thickBot="1" x14ac:dyDescent="0.35">
      <c r="A169" s="443" t="s">
        <v>421</v>
      </c>
      <c r="B169" s="421">
        <v>0</v>
      </c>
      <c r="C169" s="421">
        <v>33.11</v>
      </c>
      <c r="D169" s="422">
        <v>33.11</v>
      </c>
      <c r="E169" s="431" t="s">
        <v>271</v>
      </c>
      <c r="F169" s="421">
        <v>32</v>
      </c>
      <c r="G169" s="422">
        <v>13.333333333333</v>
      </c>
      <c r="H169" s="424">
        <v>0</v>
      </c>
      <c r="I169" s="421">
        <v>0</v>
      </c>
      <c r="J169" s="422">
        <v>-13.333333333333</v>
      </c>
      <c r="K169" s="425">
        <v>0</v>
      </c>
    </row>
    <row r="170" spans="1:11" ht="14.4" customHeight="1" thickBot="1" x14ac:dyDescent="0.35">
      <c r="A170" s="442" t="s">
        <v>422</v>
      </c>
      <c r="B170" s="426">
        <v>0</v>
      </c>
      <c r="C170" s="426">
        <v>210.13621000000001</v>
      </c>
      <c r="D170" s="427">
        <v>210.13621000000001</v>
      </c>
      <c r="E170" s="428" t="s">
        <v>261</v>
      </c>
      <c r="F170" s="426">
        <v>0</v>
      </c>
      <c r="G170" s="427">
        <v>0</v>
      </c>
      <c r="H170" s="429">
        <v>14.387</v>
      </c>
      <c r="I170" s="426">
        <v>21.273109999999999</v>
      </c>
      <c r="J170" s="427">
        <v>21.273109999999999</v>
      </c>
      <c r="K170" s="430" t="s">
        <v>261</v>
      </c>
    </row>
    <row r="171" spans="1:11" ht="14.4" customHeight="1" thickBot="1" x14ac:dyDescent="0.35">
      <c r="A171" s="443" t="s">
        <v>423</v>
      </c>
      <c r="B171" s="421">
        <v>0</v>
      </c>
      <c r="C171" s="421">
        <v>210.13621000000001</v>
      </c>
      <c r="D171" s="422">
        <v>210.13621000000001</v>
      </c>
      <c r="E171" s="431" t="s">
        <v>261</v>
      </c>
      <c r="F171" s="421">
        <v>0</v>
      </c>
      <c r="G171" s="422">
        <v>0</v>
      </c>
      <c r="H171" s="424">
        <v>14.387</v>
      </c>
      <c r="I171" s="421">
        <v>21.273109999999999</v>
      </c>
      <c r="J171" s="422">
        <v>21.273109999999999</v>
      </c>
      <c r="K171" s="432" t="s">
        <v>261</v>
      </c>
    </row>
    <row r="172" spans="1:11" ht="14.4" customHeight="1" thickBot="1" x14ac:dyDescent="0.35">
      <c r="A172" s="442" t="s">
        <v>424</v>
      </c>
      <c r="B172" s="426">
        <v>0</v>
      </c>
      <c r="C172" s="426">
        <v>156.54939999999999</v>
      </c>
      <c r="D172" s="427">
        <v>156.54939999999999</v>
      </c>
      <c r="E172" s="428" t="s">
        <v>261</v>
      </c>
      <c r="F172" s="426">
        <v>0</v>
      </c>
      <c r="G172" s="427">
        <v>0</v>
      </c>
      <c r="H172" s="429">
        <v>59.589599999999997</v>
      </c>
      <c r="I172" s="426">
        <v>59.589599999999997</v>
      </c>
      <c r="J172" s="427">
        <v>59.589599999999997</v>
      </c>
      <c r="K172" s="430" t="s">
        <v>261</v>
      </c>
    </row>
    <row r="173" spans="1:11" ht="14.4" customHeight="1" thickBot="1" x14ac:dyDescent="0.35">
      <c r="A173" s="443" t="s">
        <v>425</v>
      </c>
      <c r="B173" s="421">
        <v>0</v>
      </c>
      <c r="C173" s="421">
        <v>156.54939999999999</v>
      </c>
      <c r="D173" s="422">
        <v>156.54939999999999</v>
      </c>
      <c r="E173" s="431" t="s">
        <v>261</v>
      </c>
      <c r="F173" s="421">
        <v>0</v>
      </c>
      <c r="G173" s="422">
        <v>0</v>
      </c>
      <c r="H173" s="424">
        <v>59.589599999999997</v>
      </c>
      <c r="I173" s="421">
        <v>59.589599999999997</v>
      </c>
      <c r="J173" s="422">
        <v>59.589599999999997</v>
      </c>
      <c r="K173" s="432" t="s">
        <v>261</v>
      </c>
    </row>
    <row r="174" spans="1:11" ht="14.4" customHeight="1" thickBot="1" x14ac:dyDescent="0.35">
      <c r="A174" s="440" t="s">
        <v>426</v>
      </c>
      <c r="B174" s="421">
        <v>0</v>
      </c>
      <c r="C174" s="421">
        <v>0.50527</v>
      </c>
      <c r="D174" s="422">
        <v>0.50527</v>
      </c>
      <c r="E174" s="431" t="s">
        <v>271</v>
      </c>
      <c r="F174" s="421">
        <v>0</v>
      </c>
      <c r="G174" s="422">
        <v>0</v>
      </c>
      <c r="H174" s="424">
        <v>0</v>
      </c>
      <c r="I174" s="421">
        <v>0</v>
      </c>
      <c r="J174" s="422">
        <v>0</v>
      </c>
      <c r="K174" s="432" t="s">
        <v>261</v>
      </c>
    </row>
    <row r="175" spans="1:11" ht="14.4" customHeight="1" thickBot="1" x14ac:dyDescent="0.35">
      <c r="A175" s="441" t="s">
        <v>427</v>
      </c>
      <c r="B175" s="421">
        <v>0</v>
      </c>
      <c r="C175" s="421">
        <v>0.50527</v>
      </c>
      <c r="D175" s="422">
        <v>0.50527</v>
      </c>
      <c r="E175" s="431" t="s">
        <v>271</v>
      </c>
      <c r="F175" s="421">
        <v>0</v>
      </c>
      <c r="G175" s="422">
        <v>0</v>
      </c>
      <c r="H175" s="424">
        <v>0</v>
      </c>
      <c r="I175" s="421">
        <v>0</v>
      </c>
      <c r="J175" s="422">
        <v>0</v>
      </c>
      <c r="K175" s="432" t="s">
        <v>261</v>
      </c>
    </row>
    <row r="176" spans="1:11" ht="14.4" customHeight="1" thickBot="1" x14ac:dyDescent="0.35">
      <c r="A176" s="442" t="s">
        <v>428</v>
      </c>
      <c r="B176" s="426">
        <v>0</v>
      </c>
      <c r="C176" s="426">
        <v>0.50527</v>
      </c>
      <c r="D176" s="427">
        <v>0.50527</v>
      </c>
      <c r="E176" s="428" t="s">
        <v>271</v>
      </c>
      <c r="F176" s="426">
        <v>0</v>
      </c>
      <c r="G176" s="427">
        <v>0</v>
      </c>
      <c r="H176" s="429">
        <v>0</v>
      </c>
      <c r="I176" s="426">
        <v>0</v>
      </c>
      <c r="J176" s="427">
        <v>0</v>
      </c>
      <c r="K176" s="430" t="s">
        <v>261</v>
      </c>
    </row>
    <row r="177" spans="1:11" ht="14.4" customHeight="1" thickBot="1" x14ac:dyDescent="0.35">
      <c r="A177" s="443" t="s">
        <v>429</v>
      </c>
      <c r="B177" s="421">
        <v>0</v>
      </c>
      <c r="C177" s="421">
        <v>0.50527</v>
      </c>
      <c r="D177" s="422">
        <v>0.50527</v>
      </c>
      <c r="E177" s="431" t="s">
        <v>271</v>
      </c>
      <c r="F177" s="421">
        <v>0</v>
      </c>
      <c r="G177" s="422">
        <v>0</v>
      </c>
      <c r="H177" s="424">
        <v>0</v>
      </c>
      <c r="I177" s="421">
        <v>0</v>
      </c>
      <c r="J177" s="422">
        <v>0</v>
      </c>
      <c r="K177" s="432" t="s">
        <v>261</v>
      </c>
    </row>
    <row r="178" spans="1:11" ht="14.4" customHeight="1" thickBot="1" x14ac:dyDescent="0.35">
      <c r="A178" s="439" t="s">
        <v>430</v>
      </c>
      <c r="B178" s="421">
        <v>82782.445597111393</v>
      </c>
      <c r="C178" s="421">
        <v>89667.396489999999</v>
      </c>
      <c r="D178" s="422">
        <v>6884.9508928886098</v>
      </c>
      <c r="E178" s="423">
        <v>1.083169213511</v>
      </c>
      <c r="F178" s="421">
        <v>87121.653031867303</v>
      </c>
      <c r="G178" s="422">
        <v>36300.688763277998</v>
      </c>
      <c r="H178" s="424">
        <v>7554.3653700000004</v>
      </c>
      <c r="I178" s="421">
        <v>30075.921770000001</v>
      </c>
      <c r="J178" s="422">
        <v>-6224.76699327805</v>
      </c>
      <c r="K178" s="425">
        <v>0.34521752886099999</v>
      </c>
    </row>
    <row r="179" spans="1:11" ht="14.4" customHeight="1" thickBot="1" x14ac:dyDescent="0.35">
      <c r="A179" s="440" t="s">
        <v>431</v>
      </c>
      <c r="B179" s="421">
        <v>28429.8512248267</v>
      </c>
      <c r="C179" s="421">
        <v>30812.93014</v>
      </c>
      <c r="D179" s="422">
        <v>2383.0789151733402</v>
      </c>
      <c r="E179" s="423">
        <v>1.0838231229669999</v>
      </c>
      <c r="F179" s="421">
        <v>33017.2947602762</v>
      </c>
      <c r="G179" s="422">
        <v>13757.2061501151</v>
      </c>
      <c r="H179" s="424">
        <v>2697.3242</v>
      </c>
      <c r="I179" s="421">
        <v>13179.35072</v>
      </c>
      <c r="J179" s="422">
        <v>-577.85543011508901</v>
      </c>
      <c r="K179" s="425">
        <v>0.39916506835799997</v>
      </c>
    </row>
    <row r="180" spans="1:11" ht="14.4" customHeight="1" thickBot="1" x14ac:dyDescent="0.35">
      <c r="A180" s="441" t="s">
        <v>432</v>
      </c>
      <c r="B180" s="421">
        <v>28429.8512248267</v>
      </c>
      <c r="C180" s="421">
        <v>30811.426090000001</v>
      </c>
      <c r="D180" s="422">
        <v>2381.5748651733402</v>
      </c>
      <c r="E180" s="423">
        <v>1.083770219067</v>
      </c>
      <c r="F180" s="421">
        <v>33017.2947602762</v>
      </c>
      <c r="G180" s="422">
        <v>13757.2061501151</v>
      </c>
      <c r="H180" s="424">
        <v>2697.3242</v>
      </c>
      <c r="I180" s="421">
        <v>13179.35072</v>
      </c>
      <c r="J180" s="422">
        <v>-577.85543011508901</v>
      </c>
      <c r="K180" s="425">
        <v>0.39916506835799997</v>
      </c>
    </row>
    <row r="181" spans="1:11" ht="14.4" customHeight="1" thickBot="1" x14ac:dyDescent="0.35">
      <c r="A181" s="442" t="s">
        <v>433</v>
      </c>
      <c r="B181" s="426">
        <v>167.90989657524599</v>
      </c>
      <c r="C181" s="426">
        <v>161.47389000000001</v>
      </c>
      <c r="D181" s="427">
        <v>-6.436006575245</v>
      </c>
      <c r="E181" s="433">
        <v>0.961669879462</v>
      </c>
      <c r="F181" s="426">
        <v>147.40255206331901</v>
      </c>
      <c r="G181" s="427">
        <v>61.417730026382003</v>
      </c>
      <c r="H181" s="429">
        <v>0.73040000000000005</v>
      </c>
      <c r="I181" s="426">
        <v>100.4213</v>
      </c>
      <c r="J181" s="427">
        <v>39.003569973616997</v>
      </c>
      <c r="K181" s="434">
        <v>0.68127246505700001</v>
      </c>
    </row>
    <row r="182" spans="1:11" ht="14.4" customHeight="1" thickBot="1" x14ac:dyDescent="0.35">
      <c r="A182" s="443" t="s">
        <v>434</v>
      </c>
      <c r="B182" s="421">
        <v>109.09219658251899</v>
      </c>
      <c r="C182" s="421">
        <v>89.946399999999997</v>
      </c>
      <c r="D182" s="422">
        <v>-19.145796582519001</v>
      </c>
      <c r="E182" s="423">
        <v>0.82449893592400003</v>
      </c>
      <c r="F182" s="421">
        <v>95.161976833321006</v>
      </c>
      <c r="G182" s="422">
        <v>39.650823680549998</v>
      </c>
      <c r="H182" s="424">
        <v>-0.19800000000000001</v>
      </c>
      <c r="I182" s="421">
        <v>82.509299999999996</v>
      </c>
      <c r="J182" s="422">
        <v>42.858476319448997</v>
      </c>
      <c r="K182" s="425">
        <v>0.86704062636799994</v>
      </c>
    </row>
    <row r="183" spans="1:11" ht="14.4" customHeight="1" thickBot="1" x14ac:dyDescent="0.35">
      <c r="A183" s="443" t="s">
        <v>435</v>
      </c>
      <c r="B183" s="421">
        <v>0</v>
      </c>
      <c r="C183" s="421">
        <v>0</v>
      </c>
      <c r="D183" s="422">
        <v>0</v>
      </c>
      <c r="E183" s="423">
        <v>1</v>
      </c>
      <c r="F183" s="421">
        <v>0</v>
      </c>
      <c r="G183" s="422">
        <v>0</v>
      </c>
      <c r="H183" s="424">
        <v>0</v>
      </c>
      <c r="I183" s="421">
        <v>6.6119999999999998E-2</v>
      </c>
      <c r="J183" s="422">
        <v>6.6119999999999998E-2</v>
      </c>
      <c r="K183" s="432" t="s">
        <v>271</v>
      </c>
    </row>
    <row r="184" spans="1:11" ht="14.4" customHeight="1" thickBot="1" x14ac:dyDescent="0.35">
      <c r="A184" s="443" t="s">
        <v>436</v>
      </c>
      <c r="B184" s="421">
        <v>20.945817971783999</v>
      </c>
      <c r="C184" s="421">
        <v>55.030659999999997</v>
      </c>
      <c r="D184" s="422">
        <v>34.084842028215</v>
      </c>
      <c r="E184" s="423">
        <v>2.627286271375</v>
      </c>
      <c r="F184" s="421">
        <v>42.793963827187</v>
      </c>
      <c r="G184" s="422">
        <v>17.830818261328002</v>
      </c>
      <c r="H184" s="424">
        <v>0.9284</v>
      </c>
      <c r="I184" s="421">
        <v>12.556380000000001</v>
      </c>
      <c r="J184" s="422">
        <v>-5.2744382613280001</v>
      </c>
      <c r="K184" s="425">
        <v>0.29341474537599999</v>
      </c>
    </row>
    <row r="185" spans="1:11" ht="14.4" customHeight="1" thickBot="1" x14ac:dyDescent="0.35">
      <c r="A185" s="443" t="s">
        <v>437</v>
      </c>
      <c r="B185" s="421">
        <v>37.871882020942003</v>
      </c>
      <c r="C185" s="421">
        <v>16.496829999999999</v>
      </c>
      <c r="D185" s="422">
        <v>-21.375052020942</v>
      </c>
      <c r="E185" s="423">
        <v>0.43559572748100001</v>
      </c>
      <c r="F185" s="421">
        <v>9.4466114028099994</v>
      </c>
      <c r="G185" s="422">
        <v>3.9360880845040001</v>
      </c>
      <c r="H185" s="424">
        <v>0</v>
      </c>
      <c r="I185" s="421">
        <v>5.2895000000000003</v>
      </c>
      <c r="J185" s="422">
        <v>1.353411915495</v>
      </c>
      <c r="K185" s="425">
        <v>0.55993623262900005</v>
      </c>
    </row>
    <row r="186" spans="1:11" ht="14.4" customHeight="1" thickBot="1" x14ac:dyDescent="0.35">
      <c r="A186" s="442" t="s">
        <v>438</v>
      </c>
      <c r="B186" s="426">
        <v>33.000000000008001</v>
      </c>
      <c r="C186" s="426">
        <v>109.21032</v>
      </c>
      <c r="D186" s="427">
        <v>76.210319999991</v>
      </c>
      <c r="E186" s="433">
        <v>3.3094036363620001</v>
      </c>
      <c r="F186" s="426">
        <v>92.890697573132996</v>
      </c>
      <c r="G186" s="427">
        <v>38.704457322139</v>
      </c>
      <c r="H186" s="429">
        <v>5.9072699999999996</v>
      </c>
      <c r="I186" s="426">
        <v>28.718119999999999</v>
      </c>
      <c r="J186" s="427">
        <v>-9.9863373221390006</v>
      </c>
      <c r="K186" s="434">
        <v>0.30916034382599999</v>
      </c>
    </row>
    <row r="187" spans="1:11" ht="14.4" customHeight="1" thickBot="1" x14ac:dyDescent="0.35">
      <c r="A187" s="443" t="s">
        <v>439</v>
      </c>
      <c r="B187" s="421">
        <v>24.000000000006001</v>
      </c>
      <c r="C187" s="421">
        <v>104.33951999999999</v>
      </c>
      <c r="D187" s="422">
        <v>80.339519999993001</v>
      </c>
      <c r="E187" s="423">
        <v>4.3474799999979998</v>
      </c>
      <c r="F187" s="421">
        <v>87.000008723373</v>
      </c>
      <c r="G187" s="422">
        <v>36.250003634738</v>
      </c>
      <c r="H187" s="424">
        <v>5.1867700000000001</v>
      </c>
      <c r="I187" s="421">
        <v>27.105519999999999</v>
      </c>
      <c r="J187" s="422">
        <v>-9.1444836347380001</v>
      </c>
      <c r="K187" s="425">
        <v>0.31155766990900002</v>
      </c>
    </row>
    <row r="188" spans="1:11" ht="14.4" customHeight="1" thickBot="1" x14ac:dyDescent="0.35">
      <c r="A188" s="443" t="s">
        <v>440</v>
      </c>
      <c r="B188" s="421">
        <v>9.0000000000020002</v>
      </c>
      <c r="C188" s="421">
        <v>4.8708</v>
      </c>
      <c r="D188" s="422">
        <v>-4.1292000000020002</v>
      </c>
      <c r="E188" s="423">
        <v>0.54119999999900004</v>
      </c>
      <c r="F188" s="421">
        <v>5.8906888497600001</v>
      </c>
      <c r="G188" s="422">
        <v>2.4544536874</v>
      </c>
      <c r="H188" s="424">
        <v>0.72050000000000003</v>
      </c>
      <c r="I188" s="421">
        <v>1.6126</v>
      </c>
      <c r="J188" s="422">
        <v>-0.84185368739999999</v>
      </c>
      <c r="K188" s="425">
        <v>0.273754061898</v>
      </c>
    </row>
    <row r="189" spans="1:11" ht="14.4" customHeight="1" thickBot="1" x14ac:dyDescent="0.35">
      <c r="A189" s="442" t="s">
        <v>441</v>
      </c>
      <c r="B189" s="426">
        <v>52.941328244030998</v>
      </c>
      <c r="C189" s="426">
        <v>46.957520000000002</v>
      </c>
      <c r="D189" s="427">
        <v>-5.9838082440309996</v>
      </c>
      <c r="E189" s="433">
        <v>0.88697283497500001</v>
      </c>
      <c r="F189" s="426">
        <v>82.997231455176006</v>
      </c>
      <c r="G189" s="427">
        <v>34.582179772990003</v>
      </c>
      <c r="H189" s="429">
        <v>4.9481599999999997</v>
      </c>
      <c r="I189" s="426">
        <v>9.2651599999999998</v>
      </c>
      <c r="J189" s="427">
        <v>-25.317019772990001</v>
      </c>
      <c r="K189" s="434">
        <v>0.11163215733200001</v>
      </c>
    </row>
    <row r="190" spans="1:11" ht="14.4" customHeight="1" thickBot="1" x14ac:dyDescent="0.35">
      <c r="A190" s="443" t="s">
        <v>442</v>
      </c>
      <c r="B190" s="421">
        <v>0.94132824401699999</v>
      </c>
      <c r="C190" s="421">
        <v>2.76952</v>
      </c>
      <c r="D190" s="422">
        <v>1.828191755982</v>
      </c>
      <c r="E190" s="423">
        <v>2.9421405525659998</v>
      </c>
      <c r="F190" s="421">
        <v>1.9972233334139999</v>
      </c>
      <c r="G190" s="422">
        <v>0.83217638892199997</v>
      </c>
      <c r="H190" s="424">
        <v>0</v>
      </c>
      <c r="I190" s="421">
        <v>0</v>
      </c>
      <c r="J190" s="422">
        <v>-0.83217638892199997</v>
      </c>
      <c r="K190" s="425">
        <v>0</v>
      </c>
    </row>
    <row r="191" spans="1:11" ht="14.4" customHeight="1" thickBot="1" x14ac:dyDescent="0.35">
      <c r="A191" s="443" t="s">
        <v>443</v>
      </c>
      <c r="B191" s="421">
        <v>52.000000000013003</v>
      </c>
      <c r="C191" s="421">
        <v>44.188000000000002</v>
      </c>
      <c r="D191" s="422">
        <v>-7.8120000000129997</v>
      </c>
      <c r="E191" s="423">
        <v>0.84976923076900002</v>
      </c>
      <c r="F191" s="421">
        <v>81.000008121760999</v>
      </c>
      <c r="G191" s="422">
        <v>33.750003384067</v>
      </c>
      <c r="H191" s="424">
        <v>4.9481599999999997</v>
      </c>
      <c r="I191" s="421">
        <v>9.2651599999999998</v>
      </c>
      <c r="J191" s="422">
        <v>-24.484843384066998</v>
      </c>
      <c r="K191" s="425">
        <v>0.114384679888</v>
      </c>
    </row>
    <row r="192" spans="1:11" ht="14.4" customHeight="1" thickBot="1" x14ac:dyDescent="0.35">
      <c r="A192" s="442" t="s">
        <v>444</v>
      </c>
      <c r="B192" s="426">
        <v>0</v>
      </c>
      <c r="C192" s="426">
        <v>-4.2368600000000001</v>
      </c>
      <c r="D192" s="427">
        <v>-4.2368600000000001</v>
      </c>
      <c r="E192" s="428" t="s">
        <v>271</v>
      </c>
      <c r="F192" s="426">
        <v>0</v>
      </c>
      <c r="G192" s="427">
        <v>0</v>
      </c>
      <c r="H192" s="429">
        <v>0</v>
      </c>
      <c r="I192" s="426">
        <v>-6.51</v>
      </c>
      <c r="J192" s="427">
        <v>-6.51</v>
      </c>
      <c r="K192" s="430" t="s">
        <v>261</v>
      </c>
    </row>
    <row r="193" spans="1:11" ht="14.4" customHeight="1" thickBot="1" x14ac:dyDescent="0.35">
      <c r="A193" s="443" t="s">
        <v>445</v>
      </c>
      <c r="B193" s="421">
        <v>0</v>
      </c>
      <c r="C193" s="421">
        <v>-4.2368600000000001</v>
      </c>
      <c r="D193" s="422">
        <v>-4.2368600000000001</v>
      </c>
      <c r="E193" s="431" t="s">
        <v>271</v>
      </c>
      <c r="F193" s="421">
        <v>0</v>
      </c>
      <c r="G193" s="422">
        <v>0</v>
      </c>
      <c r="H193" s="424">
        <v>0</v>
      </c>
      <c r="I193" s="421">
        <v>-6.51</v>
      </c>
      <c r="J193" s="422">
        <v>-6.51</v>
      </c>
      <c r="K193" s="432" t="s">
        <v>261</v>
      </c>
    </row>
    <row r="194" spans="1:11" ht="14.4" customHeight="1" thickBot="1" x14ac:dyDescent="0.35">
      <c r="A194" s="442" t="s">
        <v>446</v>
      </c>
      <c r="B194" s="426">
        <v>0</v>
      </c>
      <c r="C194" s="426">
        <v>0.58409999999999995</v>
      </c>
      <c r="D194" s="427">
        <v>0.58409999999999995</v>
      </c>
      <c r="E194" s="428" t="s">
        <v>271</v>
      </c>
      <c r="F194" s="426">
        <v>1.00100110137</v>
      </c>
      <c r="G194" s="427">
        <v>0.41708379223699998</v>
      </c>
      <c r="H194" s="429">
        <v>0</v>
      </c>
      <c r="I194" s="426">
        <v>0.52200000000000002</v>
      </c>
      <c r="J194" s="427">
        <v>0.104916207762</v>
      </c>
      <c r="K194" s="434">
        <v>0.52147794771199996</v>
      </c>
    </row>
    <row r="195" spans="1:11" ht="14.4" customHeight="1" thickBot="1" x14ac:dyDescent="0.35">
      <c r="A195" s="443" t="s">
        <v>447</v>
      </c>
      <c r="B195" s="421">
        <v>0</v>
      </c>
      <c r="C195" s="421">
        <v>0.58409999999999995</v>
      </c>
      <c r="D195" s="422">
        <v>0.58409999999999995</v>
      </c>
      <c r="E195" s="431" t="s">
        <v>271</v>
      </c>
      <c r="F195" s="421">
        <v>1.00100110137</v>
      </c>
      <c r="G195" s="422">
        <v>0.41708379223699998</v>
      </c>
      <c r="H195" s="424">
        <v>0</v>
      </c>
      <c r="I195" s="421">
        <v>0.52200000000000002</v>
      </c>
      <c r="J195" s="422">
        <v>0.104916207762</v>
      </c>
      <c r="K195" s="425">
        <v>0.52147794771199996</v>
      </c>
    </row>
    <row r="196" spans="1:11" ht="14.4" customHeight="1" thickBot="1" x14ac:dyDescent="0.35">
      <c r="A196" s="442" t="s">
        <v>448</v>
      </c>
      <c r="B196" s="426">
        <v>28176.0000000074</v>
      </c>
      <c r="C196" s="426">
        <v>29042.698400000001</v>
      </c>
      <c r="D196" s="427">
        <v>866.69839999263104</v>
      </c>
      <c r="E196" s="433">
        <v>1.030760164678</v>
      </c>
      <c r="F196" s="426">
        <v>32693.003278083201</v>
      </c>
      <c r="G196" s="427">
        <v>13622.084699201299</v>
      </c>
      <c r="H196" s="429">
        <v>2382.6507299999998</v>
      </c>
      <c r="I196" s="426">
        <v>12572.435750000001</v>
      </c>
      <c r="J196" s="427">
        <v>-1049.64894920133</v>
      </c>
      <c r="K196" s="434">
        <v>0.384560440748</v>
      </c>
    </row>
    <row r="197" spans="1:11" ht="14.4" customHeight="1" thickBot="1" x14ac:dyDescent="0.35">
      <c r="A197" s="443" t="s">
        <v>449</v>
      </c>
      <c r="B197" s="421">
        <v>13255.0000000035</v>
      </c>
      <c r="C197" s="421">
        <v>13394.855390000001</v>
      </c>
      <c r="D197" s="422">
        <v>139.85538999653201</v>
      </c>
      <c r="E197" s="423">
        <v>1.01055114221</v>
      </c>
      <c r="F197" s="421">
        <v>16371.0016414982</v>
      </c>
      <c r="G197" s="422">
        <v>6821.2506839575799</v>
      </c>
      <c r="H197" s="424">
        <v>1212.7555400000001</v>
      </c>
      <c r="I197" s="421">
        <v>6045.6617299999998</v>
      </c>
      <c r="J197" s="422">
        <v>-775.58895395757895</v>
      </c>
      <c r="K197" s="425">
        <v>0.36929088777699998</v>
      </c>
    </row>
    <row r="198" spans="1:11" ht="14.4" customHeight="1" thickBot="1" x14ac:dyDescent="0.35">
      <c r="A198" s="443" t="s">
        <v>450</v>
      </c>
      <c r="B198" s="421">
        <v>14921.0000000039</v>
      </c>
      <c r="C198" s="421">
        <v>15647.843010000001</v>
      </c>
      <c r="D198" s="422">
        <v>726.843009996099</v>
      </c>
      <c r="E198" s="423">
        <v>1.048712754506</v>
      </c>
      <c r="F198" s="421">
        <v>16322.001636585001</v>
      </c>
      <c r="G198" s="422">
        <v>6800.8340152437604</v>
      </c>
      <c r="H198" s="424">
        <v>1169.89519</v>
      </c>
      <c r="I198" s="421">
        <v>6526.7740199999998</v>
      </c>
      <c r="J198" s="422">
        <v>-274.05999524375801</v>
      </c>
      <c r="K198" s="425">
        <v>0.399875834185</v>
      </c>
    </row>
    <row r="199" spans="1:11" ht="14.4" customHeight="1" thickBot="1" x14ac:dyDescent="0.35">
      <c r="A199" s="442" t="s">
        <v>451</v>
      </c>
      <c r="B199" s="426">
        <v>0</v>
      </c>
      <c r="C199" s="426">
        <v>1454.7387200000001</v>
      </c>
      <c r="D199" s="427">
        <v>1454.7387200000001</v>
      </c>
      <c r="E199" s="428" t="s">
        <v>261</v>
      </c>
      <c r="F199" s="426">
        <v>0</v>
      </c>
      <c r="G199" s="427">
        <v>0</v>
      </c>
      <c r="H199" s="429">
        <v>303.08764000000002</v>
      </c>
      <c r="I199" s="426">
        <v>474.49838999999997</v>
      </c>
      <c r="J199" s="427">
        <v>474.49838999999997</v>
      </c>
      <c r="K199" s="430" t="s">
        <v>261</v>
      </c>
    </row>
    <row r="200" spans="1:11" ht="14.4" customHeight="1" thickBot="1" x14ac:dyDescent="0.35">
      <c r="A200" s="443" t="s">
        <v>452</v>
      </c>
      <c r="B200" s="421">
        <v>0</v>
      </c>
      <c r="C200" s="421">
        <v>323.94276000000002</v>
      </c>
      <c r="D200" s="422">
        <v>323.94276000000002</v>
      </c>
      <c r="E200" s="431" t="s">
        <v>261</v>
      </c>
      <c r="F200" s="421">
        <v>0</v>
      </c>
      <c r="G200" s="422">
        <v>0</v>
      </c>
      <c r="H200" s="424">
        <v>255.50808000000001</v>
      </c>
      <c r="I200" s="421">
        <v>255.50808000000001</v>
      </c>
      <c r="J200" s="422">
        <v>255.50808000000001</v>
      </c>
      <c r="K200" s="432" t="s">
        <v>261</v>
      </c>
    </row>
    <row r="201" spans="1:11" ht="14.4" customHeight="1" thickBot="1" x14ac:dyDescent="0.35">
      <c r="A201" s="443" t="s">
        <v>453</v>
      </c>
      <c r="B201" s="421">
        <v>0</v>
      </c>
      <c r="C201" s="421">
        <v>1130.7959599999999</v>
      </c>
      <c r="D201" s="422">
        <v>1130.7959599999999</v>
      </c>
      <c r="E201" s="431" t="s">
        <v>261</v>
      </c>
      <c r="F201" s="421">
        <v>0</v>
      </c>
      <c r="G201" s="422">
        <v>0</v>
      </c>
      <c r="H201" s="424">
        <v>47.579560000000001</v>
      </c>
      <c r="I201" s="421">
        <v>218.99030999999999</v>
      </c>
      <c r="J201" s="422">
        <v>218.99030999999999</v>
      </c>
      <c r="K201" s="432" t="s">
        <v>261</v>
      </c>
    </row>
    <row r="202" spans="1:11" ht="14.4" customHeight="1" thickBot="1" x14ac:dyDescent="0.35">
      <c r="A202" s="441" t="s">
        <v>454</v>
      </c>
      <c r="B202" s="421">
        <v>0</v>
      </c>
      <c r="C202" s="421">
        <v>1.5040500000000001</v>
      </c>
      <c r="D202" s="422">
        <v>1.5040500000000001</v>
      </c>
      <c r="E202" s="431" t="s">
        <v>261</v>
      </c>
      <c r="F202" s="421">
        <v>0</v>
      </c>
      <c r="G202" s="422">
        <v>0</v>
      </c>
      <c r="H202" s="424">
        <v>0</v>
      </c>
      <c r="I202" s="421">
        <v>0</v>
      </c>
      <c r="J202" s="422">
        <v>0</v>
      </c>
      <c r="K202" s="432" t="s">
        <v>261</v>
      </c>
    </row>
    <row r="203" spans="1:11" ht="14.4" customHeight="1" thickBot="1" x14ac:dyDescent="0.35">
      <c r="A203" s="442" t="s">
        <v>455</v>
      </c>
      <c r="B203" s="426">
        <v>0</v>
      </c>
      <c r="C203" s="426">
        <v>1.5040500000000001</v>
      </c>
      <c r="D203" s="427">
        <v>1.5040500000000001</v>
      </c>
      <c r="E203" s="428" t="s">
        <v>261</v>
      </c>
      <c r="F203" s="426">
        <v>0</v>
      </c>
      <c r="G203" s="427">
        <v>0</v>
      </c>
      <c r="H203" s="429">
        <v>0</v>
      </c>
      <c r="I203" s="426">
        <v>0</v>
      </c>
      <c r="J203" s="427">
        <v>0</v>
      </c>
      <c r="K203" s="430" t="s">
        <v>261</v>
      </c>
    </row>
    <row r="204" spans="1:11" ht="14.4" customHeight="1" thickBot="1" x14ac:dyDescent="0.35">
      <c r="A204" s="443" t="s">
        <v>456</v>
      </c>
      <c r="B204" s="421">
        <v>0</v>
      </c>
      <c r="C204" s="421">
        <v>1.5040500000000001</v>
      </c>
      <c r="D204" s="422">
        <v>1.5040500000000001</v>
      </c>
      <c r="E204" s="431" t="s">
        <v>261</v>
      </c>
      <c r="F204" s="421">
        <v>0</v>
      </c>
      <c r="G204" s="422">
        <v>0</v>
      </c>
      <c r="H204" s="424">
        <v>0</v>
      </c>
      <c r="I204" s="421">
        <v>0</v>
      </c>
      <c r="J204" s="422">
        <v>0</v>
      </c>
      <c r="K204" s="432" t="s">
        <v>261</v>
      </c>
    </row>
    <row r="205" spans="1:11" ht="14.4" customHeight="1" thickBot="1" x14ac:dyDescent="0.35">
      <c r="A205" s="440" t="s">
        <v>457</v>
      </c>
      <c r="B205" s="421">
        <v>54212.594372284701</v>
      </c>
      <c r="C205" s="421">
        <v>58518.898569999998</v>
      </c>
      <c r="D205" s="422">
        <v>4306.3041977152998</v>
      </c>
      <c r="E205" s="423">
        <v>1.0794336490909999</v>
      </c>
      <c r="F205" s="421">
        <v>53807.957099081199</v>
      </c>
      <c r="G205" s="422">
        <v>22419.9821246172</v>
      </c>
      <c r="H205" s="424">
        <v>4857.0411700000004</v>
      </c>
      <c r="I205" s="421">
        <v>16896.571049999999</v>
      </c>
      <c r="J205" s="422">
        <v>-5523.41107461716</v>
      </c>
      <c r="K205" s="425">
        <v>0.31401621546199998</v>
      </c>
    </row>
    <row r="206" spans="1:11" ht="14.4" customHeight="1" thickBot="1" x14ac:dyDescent="0.35">
      <c r="A206" s="441" t="s">
        <v>458</v>
      </c>
      <c r="B206" s="421">
        <v>53825.000000014399</v>
      </c>
      <c r="C206" s="421">
        <v>56467.74207</v>
      </c>
      <c r="D206" s="422">
        <v>2642.7420699855602</v>
      </c>
      <c r="E206" s="423">
        <v>1.049098784393</v>
      </c>
      <c r="F206" s="421">
        <v>53350.005349332903</v>
      </c>
      <c r="G206" s="422">
        <v>22229.168895555398</v>
      </c>
      <c r="H206" s="424">
        <v>4822.6712500000003</v>
      </c>
      <c r="I206" s="421">
        <v>15876.805350000001</v>
      </c>
      <c r="J206" s="422">
        <v>-6352.3635455553604</v>
      </c>
      <c r="K206" s="425">
        <v>0.29759707137800001</v>
      </c>
    </row>
    <row r="207" spans="1:11" ht="14.4" customHeight="1" thickBot="1" x14ac:dyDescent="0.35">
      <c r="A207" s="442" t="s">
        <v>459</v>
      </c>
      <c r="B207" s="426">
        <v>53825.000000014399</v>
      </c>
      <c r="C207" s="426">
        <v>56467.74207</v>
      </c>
      <c r="D207" s="427">
        <v>2642.7420699855602</v>
      </c>
      <c r="E207" s="433">
        <v>1.049098784393</v>
      </c>
      <c r="F207" s="426">
        <v>53350.005349332903</v>
      </c>
      <c r="G207" s="427">
        <v>22229.168895555398</v>
      </c>
      <c r="H207" s="429">
        <v>4822.6712500000003</v>
      </c>
      <c r="I207" s="426">
        <v>15876.805350000001</v>
      </c>
      <c r="J207" s="427">
        <v>-6352.3635455553604</v>
      </c>
      <c r="K207" s="434">
        <v>0.29759707137800001</v>
      </c>
    </row>
    <row r="208" spans="1:11" ht="14.4" customHeight="1" thickBot="1" x14ac:dyDescent="0.35">
      <c r="A208" s="443" t="s">
        <v>460</v>
      </c>
      <c r="B208" s="421">
        <v>15225.0000000041</v>
      </c>
      <c r="C208" s="421">
        <v>14628.84657</v>
      </c>
      <c r="D208" s="422">
        <v>-596.15343000408598</v>
      </c>
      <c r="E208" s="423">
        <v>0.96084378128000003</v>
      </c>
      <c r="F208" s="421">
        <v>14700.0014739493</v>
      </c>
      <c r="G208" s="422">
        <v>6125.0006141455297</v>
      </c>
      <c r="H208" s="424">
        <v>1197.9390000000001</v>
      </c>
      <c r="I208" s="421">
        <v>5826.7619999999997</v>
      </c>
      <c r="J208" s="422">
        <v>-298.23861414552499</v>
      </c>
      <c r="K208" s="425">
        <v>0.39637832760199998</v>
      </c>
    </row>
    <row r="209" spans="1:11" ht="14.4" customHeight="1" thickBot="1" x14ac:dyDescent="0.35">
      <c r="A209" s="443" t="s">
        <v>461</v>
      </c>
      <c r="B209" s="421">
        <v>38500.000000010303</v>
      </c>
      <c r="C209" s="421">
        <v>41662.1558</v>
      </c>
      <c r="D209" s="422">
        <v>3162.15579998968</v>
      </c>
      <c r="E209" s="423">
        <v>1.0821339168819999</v>
      </c>
      <c r="F209" s="421">
        <v>38500.003860343299</v>
      </c>
      <c r="G209" s="422">
        <v>16041.668275143</v>
      </c>
      <c r="H209" s="424">
        <v>3624.73225</v>
      </c>
      <c r="I209" s="421">
        <v>10000.641250000001</v>
      </c>
      <c r="J209" s="422">
        <v>-6041.0270251430402</v>
      </c>
      <c r="K209" s="425">
        <v>0.25975688953800002</v>
      </c>
    </row>
    <row r="210" spans="1:11" ht="14.4" customHeight="1" thickBot="1" x14ac:dyDescent="0.35">
      <c r="A210" s="443" t="s">
        <v>462</v>
      </c>
      <c r="B210" s="421">
        <v>100.000000000027</v>
      </c>
      <c r="C210" s="421">
        <v>176.7397</v>
      </c>
      <c r="D210" s="422">
        <v>76.739699999972999</v>
      </c>
      <c r="E210" s="423">
        <v>1.767396999999</v>
      </c>
      <c r="F210" s="421">
        <v>150.00001504029899</v>
      </c>
      <c r="G210" s="422">
        <v>62.500006266790997</v>
      </c>
      <c r="H210" s="424">
        <v>0</v>
      </c>
      <c r="I210" s="421">
        <v>49.402099999999997</v>
      </c>
      <c r="J210" s="422">
        <v>-13.097906266791</v>
      </c>
      <c r="K210" s="425">
        <v>0.32934730030999998</v>
      </c>
    </row>
    <row r="211" spans="1:11" ht="14.4" customHeight="1" thickBot="1" x14ac:dyDescent="0.35">
      <c r="A211" s="441" t="s">
        <v>463</v>
      </c>
      <c r="B211" s="421">
        <v>0</v>
      </c>
      <c r="C211" s="421">
        <v>170.96299999999999</v>
      </c>
      <c r="D211" s="422">
        <v>170.96299999999999</v>
      </c>
      <c r="E211" s="431" t="s">
        <v>271</v>
      </c>
      <c r="F211" s="421">
        <v>0</v>
      </c>
      <c r="G211" s="422">
        <v>0</v>
      </c>
      <c r="H211" s="424">
        <v>0</v>
      </c>
      <c r="I211" s="421">
        <v>15.8</v>
      </c>
      <c r="J211" s="422">
        <v>15.8</v>
      </c>
      <c r="K211" s="432" t="s">
        <v>261</v>
      </c>
    </row>
    <row r="212" spans="1:11" ht="14.4" customHeight="1" thickBot="1" x14ac:dyDescent="0.35">
      <c r="A212" s="442" t="s">
        <v>464</v>
      </c>
      <c r="B212" s="426">
        <v>0</v>
      </c>
      <c r="C212" s="426">
        <v>170.96299999999999</v>
      </c>
      <c r="D212" s="427">
        <v>170.96299999999999</v>
      </c>
      <c r="E212" s="428" t="s">
        <v>271</v>
      </c>
      <c r="F212" s="426">
        <v>0</v>
      </c>
      <c r="G212" s="427">
        <v>0</v>
      </c>
      <c r="H212" s="429">
        <v>0</v>
      </c>
      <c r="I212" s="426">
        <v>15.8</v>
      </c>
      <c r="J212" s="427">
        <v>15.8</v>
      </c>
      <c r="K212" s="430" t="s">
        <v>261</v>
      </c>
    </row>
    <row r="213" spans="1:11" ht="14.4" customHeight="1" thickBot="1" x14ac:dyDescent="0.35">
      <c r="A213" s="443" t="s">
        <v>465</v>
      </c>
      <c r="B213" s="421">
        <v>0</v>
      </c>
      <c r="C213" s="421">
        <v>170.96299999999999</v>
      </c>
      <c r="D213" s="422">
        <v>170.96299999999999</v>
      </c>
      <c r="E213" s="431" t="s">
        <v>271</v>
      </c>
      <c r="F213" s="421">
        <v>0</v>
      </c>
      <c r="G213" s="422">
        <v>0</v>
      </c>
      <c r="H213" s="424">
        <v>0</v>
      </c>
      <c r="I213" s="421">
        <v>15.8</v>
      </c>
      <c r="J213" s="422">
        <v>15.8</v>
      </c>
      <c r="K213" s="432" t="s">
        <v>261</v>
      </c>
    </row>
    <row r="214" spans="1:11" ht="14.4" customHeight="1" thickBot="1" x14ac:dyDescent="0.35">
      <c r="A214" s="444" t="s">
        <v>466</v>
      </c>
      <c r="B214" s="426">
        <v>387.59437227027797</v>
      </c>
      <c r="C214" s="426">
        <v>1880.1935000000001</v>
      </c>
      <c r="D214" s="427">
        <v>1492.5991277297201</v>
      </c>
      <c r="E214" s="433">
        <v>4.8509308558499997</v>
      </c>
      <c r="F214" s="426">
        <v>457.95174974832798</v>
      </c>
      <c r="G214" s="427">
        <v>190.81322906180301</v>
      </c>
      <c r="H214" s="429">
        <v>34.36992</v>
      </c>
      <c r="I214" s="426">
        <v>1003.9657</v>
      </c>
      <c r="J214" s="427">
        <v>813.15247093819698</v>
      </c>
      <c r="K214" s="434">
        <v>2.1922958052929999</v>
      </c>
    </row>
    <row r="215" spans="1:11" ht="14.4" customHeight="1" thickBot="1" x14ac:dyDescent="0.35">
      <c r="A215" s="442" t="s">
        <v>467</v>
      </c>
      <c r="B215" s="426">
        <v>0</v>
      </c>
      <c r="C215" s="426">
        <v>1417.8266900000001</v>
      </c>
      <c r="D215" s="427">
        <v>1417.8266900000001</v>
      </c>
      <c r="E215" s="428" t="s">
        <v>261</v>
      </c>
      <c r="F215" s="426">
        <v>0</v>
      </c>
      <c r="G215" s="427">
        <v>0</v>
      </c>
      <c r="H215" s="429">
        <v>-4.8000000000000001E-4</v>
      </c>
      <c r="I215" s="426">
        <v>799.80705999999998</v>
      </c>
      <c r="J215" s="427">
        <v>799.80705999999998</v>
      </c>
      <c r="K215" s="430" t="s">
        <v>261</v>
      </c>
    </row>
    <row r="216" spans="1:11" ht="14.4" customHeight="1" thickBot="1" x14ac:dyDescent="0.35">
      <c r="A216" s="443" t="s">
        <v>468</v>
      </c>
      <c r="B216" s="421">
        <v>0</v>
      </c>
      <c r="C216" s="421">
        <v>2.6900000000000001E-3</v>
      </c>
      <c r="D216" s="422">
        <v>2.6900000000000001E-3</v>
      </c>
      <c r="E216" s="431" t="s">
        <v>261</v>
      </c>
      <c r="F216" s="421">
        <v>0</v>
      </c>
      <c r="G216" s="422">
        <v>0</v>
      </c>
      <c r="H216" s="424">
        <v>-4.8000000000000001E-4</v>
      </c>
      <c r="I216" s="421">
        <v>4.8000000000000001E-4</v>
      </c>
      <c r="J216" s="422">
        <v>4.8000000000000001E-4</v>
      </c>
      <c r="K216" s="432" t="s">
        <v>261</v>
      </c>
    </row>
    <row r="217" spans="1:11" ht="14.4" customHeight="1" thickBot="1" x14ac:dyDescent="0.35">
      <c r="A217" s="443" t="s">
        <v>469</v>
      </c>
      <c r="B217" s="421">
        <v>0</v>
      </c>
      <c r="C217" s="421">
        <v>1417.8240000000001</v>
      </c>
      <c r="D217" s="422">
        <v>1417.8240000000001</v>
      </c>
      <c r="E217" s="431" t="s">
        <v>271</v>
      </c>
      <c r="F217" s="421">
        <v>0</v>
      </c>
      <c r="G217" s="422">
        <v>0</v>
      </c>
      <c r="H217" s="424">
        <v>0</v>
      </c>
      <c r="I217" s="421">
        <v>799.80658000000005</v>
      </c>
      <c r="J217" s="422">
        <v>799.80658000000005</v>
      </c>
      <c r="K217" s="432" t="s">
        <v>271</v>
      </c>
    </row>
    <row r="218" spans="1:11" ht="14.4" customHeight="1" thickBot="1" x14ac:dyDescent="0.35">
      <c r="A218" s="442" t="s">
        <v>470</v>
      </c>
      <c r="B218" s="426">
        <v>387.59437227027797</v>
      </c>
      <c r="C218" s="426">
        <v>440.45380999999998</v>
      </c>
      <c r="D218" s="427">
        <v>52.859437729722003</v>
      </c>
      <c r="E218" s="433">
        <v>1.1363782384659999</v>
      </c>
      <c r="F218" s="426">
        <v>457.95174974832798</v>
      </c>
      <c r="G218" s="427">
        <v>190.81322906180301</v>
      </c>
      <c r="H218" s="429">
        <v>34.370399999999997</v>
      </c>
      <c r="I218" s="426">
        <v>172.62464</v>
      </c>
      <c r="J218" s="427">
        <v>-18.188589061803</v>
      </c>
      <c r="K218" s="434">
        <v>0.37694940590300002</v>
      </c>
    </row>
    <row r="219" spans="1:11" ht="14.4" customHeight="1" thickBot="1" x14ac:dyDescent="0.35">
      <c r="A219" s="443" t="s">
        <v>471</v>
      </c>
      <c r="B219" s="421">
        <v>330.00000000008703</v>
      </c>
      <c r="C219" s="421">
        <v>318.28300000000002</v>
      </c>
      <c r="D219" s="422">
        <v>-11.717000000085999</v>
      </c>
      <c r="E219" s="423">
        <v>0.96449393939299999</v>
      </c>
      <c r="F219" s="421">
        <v>340.00003409134303</v>
      </c>
      <c r="G219" s="422">
        <v>141.666680871393</v>
      </c>
      <c r="H219" s="424">
        <v>31.863</v>
      </c>
      <c r="I219" s="421">
        <v>166.13</v>
      </c>
      <c r="J219" s="422">
        <v>24.463319128605999</v>
      </c>
      <c r="K219" s="425">
        <v>0.48861759806499999</v>
      </c>
    </row>
    <row r="220" spans="1:11" ht="14.4" customHeight="1" thickBot="1" x14ac:dyDescent="0.35">
      <c r="A220" s="443" t="s">
        <v>472</v>
      </c>
      <c r="B220" s="421">
        <v>0</v>
      </c>
      <c r="C220" s="421">
        <v>0.878</v>
      </c>
      <c r="D220" s="422">
        <v>0.878</v>
      </c>
      <c r="E220" s="431" t="s">
        <v>261</v>
      </c>
      <c r="F220" s="421">
        <v>0.94274670335800004</v>
      </c>
      <c r="G220" s="422">
        <v>0.39281112639900001</v>
      </c>
      <c r="H220" s="424">
        <v>0.27600000000000002</v>
      </c>
      <c r="I220" s="421">
        <v>0.69299999999999995</v>
      </c>
      <c r="J220" s="422">
        <v>0.30018887360000002</v>
      </c>
      <c r="K220" s="425">
        <v>0.73508610269399999</v>
      </c>
    </row>
    <row r="221" spans="1:11" ht="14.4" customHeight="1" thickBot="1" x14ac:dyDescent="0.35">
      <c r="A221" s="443" t="s">
        <v>473</v>
      </c>
      <c r="B221" s="421">
        <v>39.594372270191002</v>
      </c>
      <c r="C221" s="421">
        <v>73.201999999999998</v>
      </c>
      <c r="D221" s="422">
        <v>33.607627729808002</v>
      </c>
      <c r="E221" s="423">
        <v>1.8487980943469999</v>
      </c>
      <c r="F221" s="421">
        <v>74.123746884333002</v>
      </c>
      <c r="G221" s="422">
        <v>30.884894535137999</v>
      </c>
      <c r="H221" s="424">
        <v>0</v>
      </c>
      <c r="I221" s="421">
        <v>0</v>
      </c>
      <c r="J221" s="422">
        <v>-30.884894535137999</v>
      </c>
      <c r="K221" s="425">
        <v>0</v>
      </c>
    </row>
    <row r="222" spans="1:11" ht="14.4" customHeight="1" thickBot="1" x14ac:dyDescent="0.35">
      <c r="A222" s="443" t="s">
        <v>474</v>
      </c>
      <c r="B222" s="421">
        <v>18</v>
      </c>
      <c r="C222" s="421">
        <v>48.090809999999998</v>
      </c>
      <c r="D222" s="422">
        <v>30.090810000000001</v>
      </c>
      <c r="E222" s="423">
        <v>2.6717116666659999</v>
      </c>
      <c r="F222" s="421">
        <v>42.885222069291999</v>
      </c>
      <c r="G222" s="422">
        <v>17.868842528872001</v>
      </c>
      <c r="H222" s="424">
        <v>2.2313999999999998</v>
      </c>
      <c r="I222" s="421">
        <v>5.8016399999999999</v>
      </c>
      <c r="J222" s="422">
        <v>-12.067202528872</v>
      </c>
      <c r="K222" s="425">
        <v>0.135282965088</v>
      </c>
    </row>
    <row r="223" spans="1:11" ht="14.4" customHeight="1" thickBot="1" x14ac:dyDescent="0.35">
      <c r="A223" s="442" t="s">
        <v>475</v>
      </c>
      <c r="B223" s="426">
        <v>0</v>
      </c>
      <c r="C223" s="426">
        <v>21.913</v>
      </c>
      <c r="D223" s="427">
        <v>21.913</v>
      </c>
      <c r="E223" s="428" t="s">
        <v>261</v>
      </c>
      <c r="F223" s="426">
        <v>0</v>
      </c>
      <c r="G223" s="427">
        <v>0</v>
      </c>
      <c r="H223" s="429">
        <v>0</v>
      </c>
      <c r="I223" s="426">
        <v>31.533999999999999</v>
      </c>
      <c r="J223" s="427">
        <v>31.533999999999999</v>
      </c>
      <c r="K223" s="430" t="s">
        <v>261</v>
      </c>
    </row>
    <row r="224" spans="1:11" ht="14.4" customHeight="1" thickBot="1" x14ac:dyDescent="0.35">
      <c r="A224" s="443" t="s">
        <v>476</v>
      </c>
      <c r="B224" s="421">
        <v>0</v>
      </c>
      <c r="C224" s="421">
        <v>21.913</v>
      </c>
      <c r="D224" s="422">
        <v>21.913</v>
      </c>
      <c r="E224" s="431" t="s">
        <v>261</v>
      </c>
      <c r="F224" s="421">
        <v>0</v>
      </c>
      <c r="G224" s="422">
        <v>0</v>
      </c>
      <c r="H224" s="424">
        <v>0</v>
      </c>
      <c r="I224" s="421">
        <v>31.533999999999999</v>
      </c>
      <c r="J224" s="422">
        <v>31.533999999999999</v>
      </c>
      <c r="K224" s="432" t="s">
        <v>261</v>
      </c>
    </row>
    <row r="225" spans="1:11" ht="14.4" customHeight="1" thickBot="1" x14ac:dyDescent="0.35">
      <c r="A225" s="440" t="s">
        <v>477</v>
      </c>
      <c r="B225" s="421">
        <v>0</v>
      </c>
      <c r="C225" s="421">
        <v>6.7780000000000007E-2</v>
      </c>
      <c r="D225" s="422">
        <v>6.7780000000000007E-2</v>
      </c>
      <c r="E225" s="431" t="s">
        <v>271</v>
      </c>
      <c r="F225" s="421">
        <v>0</v>
      </c>
      <c r="G225" s="422">
        <v>0</v>
      </c>
      <c r="H225" s="424">
        <v>0</v>
      </c>
      <c r="I225" s="421">
        <v>0</v>
      </c>
      <c r="J225" s="422">
        <v>0</v>
      </c>
      <c r="K225" s="432" t="s">
        <v>261</v>
      </c>
    </row>
    <row r="226" spans="1:11" ht="14.4" customHeight="1" thickBot="1" x14ac:dyDescent="0.35">
      <c r="A226" s="444" t="s">
        <v>478</v>
      </c>
      <c r="B226" s="426">
        <v>0</v>
      </c>
      <c r="C226" s="426">
        <v>6.7780000000000007E-2</v>
      </c>
      <c r="D226" s="427">
        <v>6.7780000000000007E-2</v>
      </c>
      <c r="E226" s="428" t="s">
        <v>271</v>
      </c>
      <c r="F226" s="426">
        <v>0</v>
      </c>
      <c r="G226" s="427">
        <v>0</v>
      </c>
      <c r="H226" s="429">
        <v>0</v>
      </c>
      <c r="I226" s="426">
        <v>0</v>
      </c>
      <c r="J226" s="427">
        <v>0</v>
      </c>
      <c r="K226" s="430" t="s">
        <v>261</v>
      </c>
    </row>
    <row r="227" spans="1:11" ht="14.4" customHeight="1" thickBot="1" x14ac:dyDescent="0.35">
      <c r="A227" s="442" t="s">
        <v>479</v>
      </c>
      <c r="B227" s="426">
        <v>0</v>
      </c>
      <c r="C227" s="426">
        <v>6.7780000000000007E-2</v>
      </c>
      <c r="D227" s="427">
        <v>6.7780000000000007E-2</v>
      </c>
      <c r="E227" s="428" t="s">
        <v>271</v>
      </c>
      <c r="F227" s="426">
        <v>0</v>
      </c>
      <c r="G227" s="427">
        <v>0</v>
      </c>
      <c r="H227" s="429">
        <v>0</v>
      </c>
      <c r="I227" s="426">
        <v>0</v>
      </c>
      <c r="J227" s="427">
        <v>0</v>
      </c>
      <c r="K227" s="430" t="s">
        <v>261</v>
      </c>
    </row>
    <row r="228" spans="1:11" ht="14.4" customHeight="1" thickBot="1" x14ac:dyDescent="0.35">
      <c r="A228" s="443" t="s">
        <v>480</v>
      </c>
      <c r="B228" s="421">
        <v>0</v>
      </c>
      <c r="C228" s="421">
        <v>6.7780000000000007E-2</v>
      </c>
      <c r="D228" s="422">
        <v>6.7780000000000007E-2</v>
      </c>
      <c r="E228" s="431" t="s">
        <v>271</v>
      </c>
      <c r="F228" s="421">
        <v>0</v>
      </c>
      <c r="G228" s="422">
        <v>0</v>
      </c>
      <c r="H228" s="424">
        <v>0</v>
      </c>
      <c r="I228" s="421">
        <v>0</v>
      </c>
      <c r="J228" s="422">
        <v>0</v>
      </c>
      <c r="K228" s="432" t="s">
        <v>261</v>
      </c>
    </row>
    <row r="229" spans="1:11" ht="14.4" customHeight="1" thickBot="1" x14ac:dyDescent="0.35">
      <c r="A229" s="440" t="s">
        <v>481</v>
      </c>
      <c r="B229" s="421">
        <v>140.00000000003701</v>
      </c>
      <c r="C229" s="421">
        <v>335.5</v>
      </c>
      <c r="D229" s="422">
        <v>195.49999999996299</v>
      </c>
      <c r="E229" s="423">
        <v>2.3964285714270002</v>
      </c>
      <c r="F229" s="421">
        <v>296.40117250991301</v>
      </c>
      <c r="G229" s="422">
        <v>123.500488545797</v>
      </c>
      <c r="H229" s="424">
        <v>0</v>
      </c>
      <c r="I229" s="421">
        <v>0</v>
      </c>
      <c r="J229" s="422">
        <v>-123.500488545797</v>
      </c>
      <c r="K229" s="425">
        <v>0</v>
      </c>
    </row>
    <row r="230" spans="1:11" ht="14.4" customHeight="1" thickBot="1" x14ac:dyDescent="0.35">
      <c r="A230" s="444" t="s">
        <v>482</v>
      </c>
      <c r="B230" s="426">
        <v>140.00000000003701</v>
      </c>
      <c r="C230" s="426">
        <v>335.5</v>
      </c>
      <c r="D230" s="427">
        <v>195.49999999996299</v>
      </c>
      <c r="E230" s="433">
        <v>2.3964285714270002</v>
      </c>
      <c r="F230" s="426">
        <v>296.40117250991301</v>
      </c>
      <c r="G230" s="427">
        <v>123.500488545797</v>
      </c>
      <c r="H230" s="429">
        <v>0</v>
      </c>
      <c r="I230" s="426">
        <v>0</v>
      </c>
      <c r="J230" s="427">
        <v>-123.500488545797</v>
      </c>
      <c r="K230" s="434">
        <v>0</v>
      </c>
    </row>
    <row r="231" spans="1:11" ht="14.4" customHeight="1" thickBot="1" x14ac:dyDescent="0.35">
      <c r="A231" s="442" t="s">
        <v>483</v>
      </c>
      <c r="B231" s="426">
        <v>140.00000000003701</v>
      </c>
      <c r="C231" s="426">
        <v>335.5</v>
      </c>
      <c r="D231" s="427">
        <v>195.49999999996299</v>
      </c>
      <c r="E231" s="433">
        <v>2.3964285714270002</v>
      </c>
      <c r="F231" s="426">
        <v>296.40117250991301</v>
      </c>
      <c r="G231" s="427">
        <v>123.500488545797</v>
      </c>
      <c r="H231" s="429">
        <v>0</v>
      </c>
      <c r="I231" s="426">
        <v>0</v>
      </c>
      <c r="J231" s="427">
        <v>-123.500488545797</v>
      </c>
      <c r="K231" s="434">
        <v>0</v>
      </c>
    </row>
    <row r="232" spans="1:11" ht="14.4" customHeight="1" thickBot="1" x14ac:dyDescent="0.35">
      <c r="A232" s="443" t="s">
        <v>484</v>
      </c>
      <c r="B232" s="421">
        <v>140.00000000003701</v>
      </c>
      <c r="C232" s="421">
        <v>335.5</v>
      </c>
      <c r="D232" s="422">
        <v>195.49999999996299</v>
      </c>
      <c r="E232" s="423">
        <v>2.3964285714270002</v>
      </c>
      <c r="F232" s="421">
        <v>296.40117250991301</v>
      </c>
      <c r="G232" s="422">
        <v>123.500488545797</v>
      </c>
      <c r="H232" s="424">
        <v>0</v>
      </c>
      <c r="I232" s="421">
        <v>0</v>
      </c>
      <c r="J232" s="422">
        <v>-123.500488545797</v>
      </c>
      <c r="K232" s="425">
        <v>0</v>
      </c>
    </row>
    <row r="233" spans="1:11" ht="14.4" customHeight="1" thickBot="1" x14ac:dyDescent="0.35">
      <c r="A233" s="439" t="s">
        <v>485</v>
      </c>
      <c r="B233" s="421">
        <v>5781.2236331171898</v>
      </c>
      <c r="C233" s="421">
        <v>6063.3632700000098</v>
      </c>
      <c r="D233" s="422">
        <v>282.13963688281501</v>
      </c>
      <c r="E233" s="423">
        <v>1.048802754362</v>
      </c>
      <c r="F233" s="421">
        <v>0</v>
      </c>
      <c r="G233" s="422">
        <v>0</v>
      </c>
      <c r="H233" s="424">
        <v>432.66748000000001</v>
      </c>
      <c r="I233" s="421">
        <v>2281.7858999999999</v>
      </c>
      <c r="J233" s="422">
        <v>2281.7858999999999</v>
      </c>
      <c r="K233" s="432" t="s">
        <v>271</v>
      </c>
    </row>
    <row r="234" spans="1:11" ht="14.4" customHeight="1" thickBot="1" x14ac:dyDescent="0.35">
      <c r="A234" s="445" t="s">
        <v>486</v>
      </c>
      <c r="B234" s="426">
        <v>5781.2236331171898</v>
      </c>
      <c r="C234" s="426">
        <v>6063.3632700000098</v>
      </c>
      <c r="D234" s="427">
        <v>282.13963688281501</v>
      </c>
      <c r="E234" s="433">
        <v>1.048802754362</v>
      </c>
      <c r="F234" s="426">
        <v>0</v>
      </c>
      <c r="G234" s="427">
        <v>0</v>
      </c>
      <c r="H234" s="429">
        <v>432.66748000000001</v>
      </c>
      <c r="I234" s="426">
        <v>2281.7858999999999</v>
      </c>
      <c r="J234" s="427">
        <v>2281.7858999999999</v>
      </c>
      <c r="K234" s="430" t="s">
        <v>271</v>
      </c>
    </row>
    <row r="235" spans="1:11" ht="14.4" customHeight="1" thickBot="1" x14ac:dyDescent="0.35">
      <c r="A235" s="444" t="s">
        <v>54</v>
      </c>
      <c r="B235" s="426">
        <v>5781.2236331171898</v>
      </c>
      <c r="C235" s="426">
        <v>6063.3632700000098</v>
      </c>
      <c r="D235" s="427">
        <v>282.13963688281501</v>
      </c>
      <c r="E235" s="433">
        <v>1.048802754362</v>
      </c>
      <c r="F235" s="426">
        <v>0</v>
      </c>
      <c r="G235" s="427">
        <v>0</v>
      </c>
      <c r="H235" s="429">
        <v>432.66748000000001</v>
      </c>
      <c r="I235" s="426">
        <v>2281.7858999999999</v>
      </c>
      <c r="J235" s="427">
        <v>2281.7858999999999</v>
      </c>
      <c r="K235" s="430" t="s">
        <v>271</v>
      </c>
    </row>
    <row r="236" spans="1:11" ht="14.4" customHeight="1" thickBot="1" x14ac:dyDescent="0.35">
      <c r="A236" s="442" t="s">
        <v>487</v>
      </c>
      <c r="B236" s="426">
        <v>58.356994981267</v>
      </c>
      <c r="C236" s="426">
        <v>59.569749999999999</v>
      </c>
      <c r="D236" s="427">
        <v>1.212755018732</v>
      </c>
      <c r="E236" s="433">
        <v>1.0207816564079999</v>
      </c>
      <c r="F236" s="426">
        <v>0</v>
      </c>
      <c r="G236" s="427">
        <v>0</v>
      </c>
      <c r="H236" s="429">
        <v>4.9630000000000001</v>
      </c>
      <c r="I236" s="426">
        <v>24.815000000000001</v>
      </c>
      <c r="J236" s="427">
        <v>24.815000000000001</v>
      </c>
      <c r="K236" s="430" t="s">
        <v>271</v>
      </c>
    </row>
    <row r="237" spans="1:11" ht="14.4" customHeight="1" thickBot="1" x14ac:dyDescent="0.35">
      <c r="A237" s="443" t="s">
        <v>488</v>
      </c>
      <c r="B237" s="421">
        <v>58.356994981267</v>
      </c>
      <c r="C237" s="421">
        <v>59.569749999999999</v>
      </c>
      <c r="D237" s="422">
        <v>1.212755018732</v>
      </c>
      <c r="E237" s="423">
        <v>1.0207816564079999</v>
      </c>
      <c r="F237" s="421">
        <v>0</v>
      </c>
      <c r="G237" s="422">
        <v>0</v>
      </c>
      <c r="H237" s="424">
        <v>4.9630000000000001</v>
      </c>
      <c r="I237" s="421">
        <v>24.815000000000001</v>
      </c>
      <c r="J237" s="422">
        <v>24.815000000000001</v>
      </c>
      <c r="K237" s="432" t="s">
        <v>271</v>
      </c>
    </row>
    <row r="238" spans="1:11" ht="14.4" customHeight="1" thickBot="1" x14ac:dyDescent="0.35">
      <c r="A238" s="442" t="s">
        <v>489</v>
      </c>
      <c r="B238" s="426">
        <v>424.38287574380098</v>
      </c>
      <c r="C238" s="426">
        <v>489.8252</v>
      </c>
      <c r="D238" s="427">
        <v>65.442324256199001</v>
      </c>
      <c r="E238" s="433">
        <v>1.154205855129</v>
      </c>
      <c r="F238" s="426">
        <v>0</v>
      </c>
      <c r="G238" s="427">
        <v>0</v>
      </c>
      <c r="H238" s="429">
        <v>41.381250000000001</v>
      </c>
      <c r="I238" s="426">
        <v>210.14595</v>
      </c>
      <c r="J238" s="427">
        <v>210.14595</v>
      </c>
      <c r="K238" s="430" t="s">
        <v>271</v>
      </c>
    </row>
    <row r="239" spans="1:11" ht="14.4" customHeight="1" thickBot="1" x14ac:dyDescent="0.35">
      <c r="A239" s="443" t="s">
        <v>490</v>
      </c>
      <c r="B239" s="421">
        <v>1.2942322681209999</v>
      </c>
      <c r="C239" s="421">
        <v>13.262</v>
      </c>
      <c r="D239" s="422">
        <v>11.967767731878</v>
      </c>
      <c r="E239" s="423">
        <v>10.247001505569999</v>
      </c>
      <c r="F239" s="421">
        <v>0</v>
      </c>
      <c r="G239" s="422">
        <v>0</v>
      </c>
      <c r="H239" s="424">
        <v>0</v>
      </c>
      <c r="I239" s="421">
        <v>0</v>
      </c>
      <c r="J239" s="422">
        <v>0</v>
      </c>
      <c r="K239" s="425">
        <v>0</v>
      </c>
    </row>
    <row r="240" spans="1:11" ht="14.4" customHeight="1" thickBot="1" x14ac:dyDescent="0.35">
      <c r="A240" s="443" t="s">
        <v>491</v>
      </c>
      <c r="B240" s="421">
        <v>29.236520488856002</v>
      </c>
      <c r="C240" s="421">
        <v>16.220800000000001</v>
      </c>
      <c r="D240" s="422">
        <v>-13.015720488855999</v>
      </c>
      <c r="E240" s="423">
        <v>0.55481294383699997</v>
      </c>
      <c r="F240" s="421">
        <v>0</v>
      </c>
      <c r="G240" s="422">
        <v>0</v>
      </c>
      <c r="H240" s="424">
        <v>2.0781000000000001</v>
      </c>
      <c r="I240" s="421">
        <v>2.0781000000000001</v>
      </c>
      <c r="J240" s="422">
        <v>2.0781000000000001</v>
      </c>
      <c r="K240" s="432" t="s">
        <v>271</v>
      </c>
    </row>
    <row r="241" spans="1:11" ht="14.4" customHeight="1" thickBot="1" x14ac:dyDescent="0.35">
      <c r="A241" s="443" t="s">
        <v>492</v>
      </c>
      <c r="B241" s="421">
        <v>393.85212298682302</v>
      </c>
      <c r="C241" s="421">
        <v>460.3424</v>
      </c>
      <c r="D241" s="422">
        <v>66.490277013177007</v>
      </c>
      <c r="E241" s="423">
        <v>1.168820410333</v>
      </c>
      <c r="F241" s="421">
        <v>0</v>
      </c>
      <c r="G241" s="422">
        <v>0</v>
      </c>
      <c r="H241" s="424">
        <v>39.303150000000002</v>
      </c>
      <c r="I241" s="421">
        <v>208.06784999999999</v>
      </c>
      <c r="J241" s="422">
        <v>208.06784999999999</v>
      </c>
      <c r="K241" s="432" t="s">
        <v>271</v>
      </c>
    </row>
    <row r="242" spans="1:11" ht="14.4" customHeight="1" thickBot="1" x14ac:dyDescent="0.35">
      <c r="A242" s="442" t="s">
        <v>493</v>
      </c>
      <c r="B242" s="426">
        <v>138.72079401207</v>
      </c>
      <c r="C242" s="426">
        <v>149.92846</v>
      </c>
      <c r="D242" s="427">
        <v>11.207665987928999</v>
      </c>
      <c r="E242" s="433">
        <v>1.0807929774889999</v>
      </c>
      <c r="F242" s="426">
        <v>0</v>
      </c>
      <c r="G242" s="427">
        <v>0</v>
      </c>
      <c r="H242" s="429">
        <v>15.09024</v>
      </c>
      <c r="I242" s="426">
        <v>69.53443</v>
      </c>
      <c r="J242" s="427">
        <v>69.53443</v>
      </c>
      <c r="K242" s="430" t="s">
        <v>271</v>
      </c>
    </row>
    <row r="243" spans="1:11" ht="14.4" customHeight="1" thickBot="1" x14ac:dyDescent="0.35">
      <c r="A243" s="443" t="s">
        <v>494</v>
      </c>
      <c r="B243" s="421">
        <v>138.72079401207</v>
      </c>
      <c r="C243" s="421">
        <v>149.92846</v>
      </c>
      <c r="D243" s="422">
        <v>11.207665987928999</v>
      </c>
      <c r="E243" s="423">
        <v>1.0807929774889999</v>
      </c>
      <c r="F243" s="421">
        <v>0</v>
      </c>
      <c r="G243" s="422">
        <v>0</v>
      </c>
      <c r="H243" s="424">
        <v>15.09024</v>
      </c>
      <c r="I243" s="421">
        <v>69.53443</v>
      </c>
      <c r="J243" s="422">
        <v>69.53443</v>
      </c>
      <c r="K243" s="432" t="s">
        <v>271</v>
      </c>
    </row>
    <row r="244" spans="1:11" ht="14.4" customHeight="1" thickBot="1" x14ac:dyDescent="0.35">
      <c r="A244" s="442" t="s">
        <v>495</v>
      </c>
      <c r="B244" s="426">
        <v>0</v>
      </c>
      <c r="C244" s="426">
        <v>0.92</v>
      </c>
      <c r="D244" s="427">
        <v>0.92</v>
      </c>
      <c r="E244" s="428" t="s">
        <v>261</v>
      </c>
      <c r="F244" s="426">
        <v>0</v>
      </c>
      <c r="G244" s="427">
        <v>0</v>
      </c>
      <c r="H244" s="429">
        <v>0</v>
      </c>
      <c r="I244" s="426">
        <v>0.28000000000000003</v>
      </c>
      <c r="J244" s="427">
        <v>0.28000000000000003</v>
      </c>
      <c r="K244" s="430" t="s">
        <v>271</v>
      </c>
    </row>
    <row r="245" spans="1:11" ht="14.4" customHeight="1" thickBot="1" x14ac:dyDescent="0.35">
      <c r="A245" s="443" t="s">
        <v>496</v>
      </c>
      <c r="B245" s="421">
        <v>0</v>
      </c>
      <c r="C245" s="421">
        <v>0.92</v>
      </c>
      <c r="D245" s="422">
        <v>0.92</v>
      </c>
      <c r="E245" s="431" t="s">
        <v>261</v>
      </c>
      <c r="F245" s="421">
        <v>0</v>
      </c>
      <c r="G245" s="422">
        <v>0</v>
      </c>
      <c r="H245" s="424">
        <v>0</v>
      </c>
      <c r="I245" s="421">
        <v>0.28000000000000003</v>
      </c>
      <c r="J245" s="422">
        <v>0.28000000000000003</v>
      </c>
      <c r="K245" s="432" t="s">
        <v>271</v>
      </c>
    </row>
    <row r="246" spans="1:11" ht="14.4" customHeight="1" thickBot="1" x14ac:dyDescent="0.35">
      <c r="A246" s="442" t="s">
        <v>497</v>
      </c>
      <c r="B246" s="426">
        <v>1564</v>
      </c>
      <c r="C246" s="426">
        <v>1428.72408</v>
      </c>
      <c r="D246" s="427">
        <v>-135.27591999999899</v>
      </c>
      <c r="E246" s="433">
        <v>0.91350644501199996</v>
      </c>
      <c r="F246" s="426">
        <v>0</v>
      </c>
      <c r="G246" s="427">
        <v>0</v>
      </c>
      <c r="H246" s="429">
        <v>98.359080000000006</v>
      </c>
      <c r="I246" s="426">
        <v>506.85728</v>
      </c>
      <c r="J246" s="427">
        <v>506.85728</v>
      </c>
      <c r="K246" s="430" t="s">
        <v>271</v>
      </c>
    </row>
    <row r="247" spans="1:11" ht="14.4" customHeight="1" thickBot="1" x14ac:dyDescent="0.35">
      <c r="A247" s="443" t="s">
        <v>498</v>
      </c>
      <c r="B247" s="421">
        <v>1564</v>
      </c>
      <c r="C247" s="421">
        <v>1428.72408</v>
      </c>
      <c r="D247" s="422">
        <v>-135.27591999999899</v>
      </c>
      <c r="E247" s="423">
        <v>0.91350644501199996</v>
      </c>
      <c r="F247" s="421">
        <v>0</v>
      </c>
      <c r="G247" s="422">
        <v>0</v>
      </c>
      <c r="H247" s="424">
        <v>98.359080000000006</v>
      </c>
      <c r="I247" s="421">
        <v>506.85728</v>
      </c>
      <c r="J247" s="422">
        <v>506.85728</v>
      </c>
      <c r="K247" s="432" t="s">
        <v>271</v>
      </c>
    </row>
    <row r="248" spans="1:11" ht="14.4" customHeight="1" thickBot="1" x14ac:dyDescent="0.35">
      <c r="A248" s="442" t="s">
        <v>499</v>
      </c>
      <c r="B248" s="426">
        <v>0</v>
      </c>
      <c r="C248" s="426">
        <v>398.91899999999998</v>
      </c>
      <c r="D248" s="427">
        <v>398.91899999999998</v>
      </c>
      <c r="E248" s="428" t="s">
        <v>261</v>
      </c>
      <c r="F248" s="426">
        <v>0</v>
      </c>
      <c r="G248" s="427">
        <v>0</v>
      </c>
      <c r="H248" s="429">
        <v>0</v>
      </c>
      <c r="I248" s="426">
        <v>12.18</v>
      </c>
      <c r="J248" s="427">
        <v>12.18</v>
      </c>
      <c r="K248" s="430" t="s">
        <v>271</v>
      </c>
    </row>
    <row r="249" spans="1:11" ht="14.4" customHeight="1" thickBot="1" x14ac:dyDescent="0.35">
      <c r="A249" s="443" t="s">
        <v>500</v>
      </c>
      <c r="B249" s="421">
        <v>0</v>
      </c>
      <c r="C249" s="421">
        <v>398.91899999999998</v>
      </c>
      <c r="D249" s="422">
        <v>398.91899999999998</v>
      </c>
      <c r="E249" s="431" t="s">
        <v>261</v>
      </c>
      <c r="F249" s="421">
        <v>0</v>
      </c>
      <c r="G249" s="422">
        <v>0</v>
      </c>
      <c r="H249" s="424">
        <v>0</v>
      </c>
      <c r="I249" s="421">
        <v>12.18</v>
      </c>
      <c r="J249" s="422">
        <v>12.18</v>
      </c>
      <c r="K249" s="432" t="s">
        <v>271</v>
      </c>
    </row>
    <row r="250" spans="1:11" ht="14.4" customHeight="1" thickBot="1" x14ac:dyDescent="0.35">
      <c r="A250" s="442" t="s">
        <v>501</v>
      </c>
      <c r="B250" s="426">
        <v>3595.7629683800501</v>
      </c>
      <c r="C250" s="426">
        <v>3535.47678</v>
      </c>
      <c r="D250" s="427">
        <v>-60.286188380047001</v>
      </c>
      <c r="E250" s="433">
        <v>0.98323410388499999</v>
      </c>
      <c r="F250" s="426">
        <v>0</v>
      </c>
      <c r="G250" s="427">
        <v>0</v>
      </c>
      <c r="H250" s="429">
        <v>272.87391000000002</v>
      </c>
      <c r="I250" s="426">
        <v>1457.97324</v>
      </c>
      <c r="J250" s="427">
        <v>1457.97324</v>
      </c>
      <c r="K250" s="430" t="s">
        <v>271</v>
      </c>
    </row>
    <row r="251" spans="1:11" ht="14.4" customHeight="1" thickBot="1" x14ac:dyDescent="0.35">
      <c r="A251" s="443" t="s">
        <v>502</v>
      </c>
      <c r="B251" s="421">
        <v>3595.7629683800501</v>
      </c>
      <c r="C251" s="421">
        <v>3535.47678</v>
      </c>
      <c r="D251" s="422">
        <v>-60.286188380047001</v>
      </c>
      <c r="E251" s="423">
        <v>0.98323410388499999</v>
      </c>
      <c r="F251" s="421">
        <v>0</v>
      </c>
      <c r="G251" s="422">
        <v>0</v>
      </c>
      <c r="H251" s="424">
        <v>272.87391000000002</v>
      </c>
      <c r="I251" s="421">
        <v>1457.97324</v>
      </c>
      <c r="J251" s="422">
        <v>1457.97324</v>
      </c>
      <c r="K251" s="432" t="s">
        <v>271</v>
      </c>
    </row>
    <row r="252" spans="1:11" ht="14.4" customHeight="1" thickBot="1" x14ac:dyDescent="0.35">
      <c r="A252" s="447" t="s">
        <v>503</v>
      </c>
      <c r="B252" s="426">
        <v>0</v>
      </c>
      <c r="C252" s="426">
        <v>703.95624999999995</v>
      </c>
      <c r="D252" s="427">
        <v>703.95624999999995</v>
      </c>
      <c r="E252" s="428" t="s">
        <v>261</v>
      </c>
      <c r="F252" s="426">
        <v>0</v>
      </c>
      <c r="G252" s="427">
        <v>0</v>
      </c>
      <c r="H252" s="429">
        <v>49.158099999999997</v>
      </c>
      <c r="I252" s="426">
        <v>274.86919</v>
      </c>
      <c r="J252" s="427">
        <v>274.86919</v>
      </c>
      <c r="K252" s="430" t="s">
        <v>271</v>
      </c>
    </row>
    <row r="253" spans="1:11" ht="14.4" customHeight="1" thickBot="1" x14ac:dyDescent="0.35">
      <c r="A253" s="445" t="s">
        <v>504</v>
      </c>
      <c r="B253" s="426">
        <v>0</v>
      </c>
      <c r="C253" s="426">
        <v>703.95624999999995</v>
      </c>
      <c r="D253" s="427">
        <v>703.95624999999995</v>
      </c>
      <c r="E253" s="428" t="s">
        <v>261</v>
      </c>
      <c r="F253" s="426">
        <v>0</v>
      </c>
      <c r="G253" s="427">
        <v>0</v>
      </c>
      <c r="H253" s="429">
        <v>49.158099999999997</v>
      </c>
      <c r="I253" s="426">
        <v>274.86919</v>
      </c>
      <c r="J253" s="427">
        <v>274.86919</v>
      </c>
      <c r="K253" s="430" t="s">
        <v>271</v>
      </c>
    </row>
    <row r="254" spans="1:11" ht="14.4" customHeight="1" thickBot="1" x14ac:dyDescent="0.35">
      <c r="A254" s="444" t="s">
        <v>505</v>
      </c>
      <c r="B254" s="426">
        <v>0</v>
      </c>
      <c r="C254" s="426">
        <v>703.95624999999995</v>
      </c>
      <c r="D254" s="427">
        <v>703.95624999999995</v>
      </c>
      <c r="E254" s="428" t="s">
        <v>261</v>
      </c>
      <c r="F254" s="426">
        <v>0</v>
      </c>
      <c r="G254" s="427">
        <v>0</v>
      </c>
      <c r="H254" s="429">
        <v>49.158099999999997</v>
      </c>
      <c r="I254" s="426">
        <v>274.86919</v>
      </c>
      <c r="J254" s="427">
        <v>274.86919</v>
      </c>
      <c r="K254" s="430" t="s">
        <v>271</v>
      </c>
    </row>
    <row r="255" spans="1:11" ht="14.4" customHeight="1" thickBot="1" x14ac:dyDescent="0.35">
      <c r="A255" s="442" t="s">
        <v>506</v>
      </c>
      <c r="B255" s="426">
        <v>0</v>
      </c>
      <c r="C255" s="426">
        <v>703.95624999999995</v>
      </c>
      <c r="D255" s="427">
        <v>703.95624999999995</v>
      </c>
      <c r="E255" s="428" t="s">
        <v>261</v>
      </c>
      <c r="F255" s="426">
        <v>0</v>
      </c>
      <c r="G255" s="427">
        <v>0</v>
      </c>
      <c r="H255" s="429">
        <v>49.158099999999997</v>
      </c>
      <c r="I255" s="426">
        <v>274.86919</v>
      </c>
      <c r="J255" s="427">
        <v>274.86919</v>
      </c>
      <c r="K255" s="430" t="s">
        <v>271</v>
      </c>
    </row>
    <row r="256" spans="1:11" ht="14.4" customHeight="1" thickBot="1" x14ac:dyDescent="0.35">
      <c r="A256" s="443" t="s">
        <v>507</v>
      </c>
      <c r="B256" s="421">
        <v>0</v>
      </c>
      <c r="C256" s="421">
        <v>698.23244999999997</v>
      </c>
      <c r="D256" s="422">
        <v>698.23244999999997</v>
      </c>
      <c r="E256" s="431" t="s">
        <v>261</v>
      </c>
      <c r="F256" s="421">
        <v>0</v>
      </c>
      <c r="G256" s="422">
        <v>0</v>
      </c>
      <c r="H256" s="424">
        <v>49.158099999999997</v>
      </c>
      <c r="I256" s="421">
        <v>274.86919</v>
      </c>
      <c r="J256" s="422">
        <v>274.86919</v>
      </c>
      <c r="K256" s="432" t="s">
        <v>271</v>
      </c>
    </row>
    <row r="257" spans="1:11" ht="14.4" customHeight="1" thickBot="1" x14ac:dyDescent="0.35">
      <c r="A257" s="443" t="s">
        <v>508</v>
      </c>
      <c r="B257" s="421">
        <v>0</v>
      </c>
      <c r="C257" s="421">
        <v>5.7237999999999998</v>
      </c>
      <c r="D257" s="422">
        <v>5.7237999999999998</v>
      </c>
      <c r="E257" s="431" t="s">
        <v>261</v>
      </c>
      <c r="F257" s="421">
        <v>0</v>
      </c>
      <c r="G257" s="422">
        <v>0</v>
      </c>
      <c r="H257" s="424">
        <v>0</v>
      </c>
      <c r="I257" s="421">
        <v>0</v>
      </c>
      <c r="J257" s="422">
        <v>0</v>
      </c>
      <c r="K257" s="425">
        <v>0</v>
      </c>
    </row>
    <row r="258" spans="1:11" ht="14.4" customHeight="1" thickBot="1" x14ac:dyDescent="0.35">
      <c r="A258" s="448"/>
      <c r="B258" s="421">
        <v>47055.078452424801</v>
      </c>
      <c r="C258" s="421">
        <v>50599.606749999999</v>
      </c>
      <c r="D258" s="422">
        <v>3544.5282975751702</v>
      </c>
      <c r="E258" s="423">
        <v>1.0753272210810001</v>
      </c>
      <c r="F258" s="421">
        <v>54365.273935733399</v>
      </c>
      <c r="G258" s="422">
        <v>22652.197473222201</v>
      </c>
      <c r="H258" s="424">
        <v>3691.1052800000002</v>
      </c>
      <c r="I258" s="421">
        <v>20754.33682</v>
      </c>
      <c r="J258" s="422">
        <v>-1897.86065322223</v>
      </c>
      <c r="K258" s="425">
        <v>0.38175723798400002</v>
      </c>
    </row>
    <row r="259" spans="1:11" ht="14.4" customHeight="1" thickBot="1" x14ac:dyDescent="0.35">
      <c r="A259" s="449" t="s">
        <v>66</v>
      </c>
      <c r="B259" s="435">
        <v>47055.078452424801</v>
      </c>
      <c r="C259" s="435">
        <v>50599.606749999999</v>
      </c>
      <c r="D259" s="436">
        <v>3544.5282975751702</v>
      </c>
      <c r="E259" s="437" t="s">
        <v>261</v>
      </c>
      <c r="F259" s="435">
        <v>54365.273935733399</v>
      </c>
      <c r="G259" s="436">
        <v>22652.197473222201</v>
      </c>
      <c r="H259" s="435">
        <v>3691.1052800000002</v>
      </c>
      <c r="I259" s="435">
        <v>20754.33682</v>
      </c>
      <c r="J259" s="436">
        <v>-1897.86065322223</v>
      </c>
      <c r="K259" s="438">
        <v>0.38175723798400002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509</v>
      </c>
      <c r="B5" s="451" t="s">
        <v>510</v>
      </c>
      <c r="C5" s="452" t="s">
        <v>511</v>
      </c>
      <c r="D5" s="452" t="s">
        <v>511</v>
      </c>
      <c r="E5" s="452"/>
      <c r="F5" s="452" t="s">
        <v>511</v>
      </c>
      <c r="G5" s="452" t="s">
        <v>511</v>
      </c>
      <c r="H5" s="452" t="s">
        <v>511</v>
      </c>
      <c r="I5" s="453" t="s">
        <v>511</v>
      </c>
      <c r="J5" s="454" t="s">
        <v>69</v>
      </c>
    </row>
    <row r="6" spans="1:10" ht="14.4" customHeight="1" x14ac:dyDescent="0.3">
      <c r="A6" s="450" t="s">
        <v>509</v>
      </c>
      <c r="B6" s="451" t="s">
        <v>269</v>
      </c>
      <c r="C6" s="452">
        <v>77.771960000000007</v>
      </c>
      <c r="D6" s="452">
        <v>36.551860000000005</v>
      </c>
      <c r="E6" s="452"/>
      <c r="F6" s="452">
        <v>26.10324</v>
      </c>
      <c r="G6" s="452">
        <v>79.166688489407079</v>
      </c>
      <c r="H6" s="452">
        <v>-53.063448489407079</v>
      </c>
      <c r="I6" s="453">
        <v>0.32972504595152735</v>
      </c>
      <c r="J6" s="454" t="s">
        <v>1</v>
      </c>
    </row>
    <row r="7" spans="1:10" ht="14.4" customHeight="1" x14ac:dyDescent="0.3">
      <c r="A7" s="450" t="s">
        <v>509</v>
      </c>
      <c r="B7" s="451" t="s">
        <v>270</v>
      </c>
      <c r="C7" s="452" t="s">
        <v>511</v>
      </c>
      <c r="D7" s="452">
        <v>0</v>
      </c>
      <c r="E7" s="452"/>
      <c r="F7" s="452">
        <v>0.96734999999999971</v>
      </c>
      <c r="G7" s="452">
        <v>0</v>
      </c>
      <c r="H7" s="452">
        <v>0.96734999999999971</v>
      </c>
      <c r="I7" s="453" t="s">
        <v>511</v>
      </c>
      <c r="J7" s="454" t="s">
        <v>1</v>
      </c>
    </row>
    <row r="8" spans="1:10" ht="14.4" customHeight="1" x14ac:dyDescent="0.3">
      <c r="A8" s="450" t="s">
        <v>509</v>
      </c>
      <c r="B8" s="451" t="s">
        <v>512</v>
      </c>
      <c r="C8" s="452">
        <v>77.771960000000007</v>
      </c>
      <c r="D8" s="452">
        <v>36.551860000000005</v>
      </c>
      <c r="E8" s="452"/>
      <c r="F8" s="452">
        <v>27.070589999999999</v>
      </c>
      <c r="G8" s="452">
        <v>79.166688489407079</v>
      </c>
      <c r="H8" s="452">
        <v>-52.096098489407083</v>
      </c>
      <c r="I8" s="453">
        <v>0.34194420047798496</v>
      </c>
      <c r="J8" s="454" t="s">
        <v>513</v>
      </c>
    </row>
    <row r="10" spans="1:10" ht="14.4" customHeight="1" x14ac:dyDescent="0.3">
      <c r="A10" s="450" t="s">
        <v>509</v>
      </c>
      <c r="B10" s="451" t="s">
        <v>510</v>
      </c>
      <c r="C10" s="452" t="s">
        <v>511</v>
      </c>
      <c r="D10" s="452" t="s">
        <v>511</v>
      </c>
      <c r="E10" s="452"/>
      <c r="F10" s="452" t="s">
        <v>511</v>
      </c>
      <c r="G10" s="452" t="s">
        <v>511</v>
      </c>
      <c r="H10" s="452" t="s">
        <v>511</v>
      </c>
      <c r="I10" s="453" t="s">
        <v>511</v>
      </c>
      <c r="J10" s="454" t="s">
        <v>69</v>
      </c>
    </row>
    <row r="11" spans="1:10" ht="14.4" customHeight="1" x14ac:dyDescent="0.3">
      <c r="A11" s="450" t="s">
        <v>514</v>
      </c>
      <c r="B11" s="451" t="s">
        <v>515</v>
      </c>
      <c r="C11" s="452" t="s">
        <v>511</v>
      </c>
      <c r="D11" s="452" t="s">
        <v>511</v>
      </c>
      <c r="E11" s="452"/>
      <c r="F11" s="452" t="s">
        <v>511</v>
      </c>
      <c r="G11" s="452" t="s">
        <v>511</v>
      </c>
      <c r="H11" s="452" t="s">
        <v>511</v>
      </c>
      <c r="I11" s="453" t="s">
        <v>511</v>
      </c>
      <c r="J11" s="454" t="s">
        <v>0</v>
      </c>
    </row>
    <row r="12" spans="1:10" ht="14.4" customHeight="1" x14ac:dyDescent="0.3">
      <c r="A12" s="450" t="s">
        <v>514</v>
      </c>
      <c r="B12" s="451" t="s">
        <v>269</v>
      </c>
      <c r="C12" s="452">
        <v>7.8619999999999995E-2</v>
      </c>
      <c r="D12" s="452">
        <v>5.3982799999999997</v>
      </c>
      <c r="E12" s="452"/>
      <c r="F12" s="452">
        <v>3.9859200000000001</v>
      </c>
      <c r="G12" s="452">
        <v>12.324378725364584</v>
      </c>
      <c r="H12" s="452">
        <v>-8.3384587253645837</v>
      </c>
      <c r="I12" s="453">
        <v>0.32341751976484212</v>
      </c>
      <c r="J12" s="454" t="s">
        <v>1</v>
      </c>
    </row>
    <row r="13" spans="1:10" ht="14.4" customHeight="1" x14ac:dyDescent="0.3">
      <c r="A13" s="450" t="s">
        <v>514</v>
      </c>
      <c r="B13" s="451" t="s">
        <v>516</v>
      </c>
      <c r="C13" s="452">
        <v>7.8619999999999995E-2</v>
      </c>
      <c r="D13" s="452">
        <v>5.3982799999999997</v>
      </c>
      <c r="E13" s="452"/>
      <c r="F13" s="452">
        <v>3.9859200000000001</v>
      </c>
      <c r="G13" s="452">
        <v>12.324378725364584</v>
      </c>
      <c r="H13" s="452">
        <v>-8.3384587253645837</v>
      </c>
      <c r="I13" s="453">
        <v>0.32341751976484212</v>
      </c>
      <c r="J13" s="454" t="s">
        <v>517</v>
      </c>
    </row>
    <row r="14" spans="1:10" ht="14.4" customHeight="1" x14ac:dyDescent="0.3">
      <c r="A14" s="450" t="s">
        <v>511</v>
      </c>
      <c r="B14" s="451" t="s">
        <v>511</v>
      </c>
      <c r="C14" s="452" t="s">
        <v>511</v>
      </c>
      <c r="D14" s="452" t="s">
        <v>511</v>
      </c>
      <c r="E14" s="452"/>
      <c r="F14" s="452" t="s">
        <v>511</v>
      </c>
      <c r="G14" s="452" t="s">
        <v>511</v>
      </c>
      <c r="H14" s="452" t="s">
        <v>511</v>
      </c>
      <c r="I14" s="453" t="s">
        <v>511</v>
      </c>
      <c r="J14" s="454" t="s">
        <v>518</v>
      </c>
    </row>
    <row r="15" spans="1:10" ht="14.4" customHeight="1" x14ac:dyDescent="0.3">
      <c r="A15" s="450" t="s">
        <v>519</v>
      </c>
      <c r="B15" s="451" t="s">
        <v>520</v>
      </c>
      <c r="C15" s="452" t="s">
        <v>511</v>
      </c>
      <c r="D15" s="452" t="s">
        <v>511</v>
      </c>
      <c r="E15" s="452"/>
      <c r="F15" s="452" t="s">
        <v>511</v>
      </c>
      <c r="G15" s="452" t="s">
        <v>511</v>
      </c>
      <c r="H15" s="452" t="s">
        <v>511</v>
      </c>
      <c r="I15" s="453" t="s">
        <v>511</v>
      </c>
      <c r="J15" s="454" t="s">
        <v>0</v>
      </c>
    </row>
    <row r="16" spans="1:10" ht="14.4" customHeight="1" x14ac:dyDescent="0.3">
      <c r="A16" s="450" t="s">
        <v>519</v>
      </c>
      <c r="B16" s="451" t="s">
        <v>269</v>
      </c>
      <c r="C16" s="452">
        <v>77.693340000000006</v>
      </c>
      <c r="D16" s="452">
        <v>31.153580000000002</v>
      </c>
      <c r="E16" s="452"/>
      <c r="F16" s="452">
        <v>22.117319999999999</v>
      </c>
      <c r="G16" s="452">
        <v>66.842309764042497</v>
      </c>
      <c r="H16" s="452">
        <v>-44.724989764042498</v>
      </c>
      <c r="I16" s="453">
        <v>0.33088802703071618</v>
      </c>
      <c r="J16" s="454" t="s">
        <v>1</v>
      </c>
    </row>
    <row r="17" spans="1:10" ht="14.4" customHeight="1" x14ac:dyDescent="0.3">
      <c r="A17" s="450" t="s">
        <v>519</v>
      </c>
      <c r="B17" s="451" t="s">
        <v>270</v>
      </c>
      <c r="C17" s="452" t="s">
        <v>511</v>
      </c>
      <c r="D17" s="452">
        <v>0</v>
      </c>
      <c r="E17" s="452"/>
      <c r="F17" s="452">
        <v>0.96734999999999971</v>
      </c>
      <c r="G17" s="452">
        <v>0</v>
      </c>
      <c r="H17" s="452">
        <v>0.96734999999999971</v>
      </c>
      <c r="I17" s="453" t="s">
        <v>511</v>
      </c>
      <c r="J17" s="454" t="s">
        <v>1</v>
      </c>
    </row>
    <row r="18" spans="1:10" ht="14.4" customHeight="1" x14ac:dyDescent="0.3">
      <c r="A18" s="450" t="s">
        <v>519</v>
      </c>
      <c r="B18" s="451" t="s">
        <v>521</v>
      </c>
      <c r="C18" s="452">
        <v>77.693340000000006</v>
      </c>
      <c r="D18" s="452">
        <v>31.153580000000002</v>
      </c>
      <c r="E18" s="452"/>
      <c r="F18" s="452">
        <v>23.084669999999999</v>
      </c>
      <c r="G18" s="452">
        <v>66.842309764042497</v>
      </c>
      <c r="H18" s="452">
        <v>-43.757639764042494</v>
      </c>
      <c r="I18" s="453">
        <v>0.34536014810814164</v>
      </c>
      <c r="J18" s="454" t="s">
        <v>517</v>
      </c>
    </row>
    <row r="19" spans="1:10" ht="14.4" customHeight="1" x14ac:dyDescent="0.3">
      <c r="A19" s="450" t="s">
        <v>511</v>
      </c>
      <c r="B19" s="451" t="s">
        <v>511</v>
      </c>
      <c r="C19" s="452" t="s">
        <v>511</v>
      </c>
      <c r="D19" s="452" t="s">
        <v>511</v>
      </c>
      <c r="E19" s="452"/>
      <c r="F19" s="452" t="s">
        <v>511</v>
      </c>
      <c r="G19" s="452" t="s">
        <v>511</v>
      </c>
      <c r="H19" s="452" t="s">
        <v>511</v>
      </c>
      <c r="I19" s="453" t="s">
        <v>511</v>
      </c>
      <c r="J19" s="454" t="s">
        <v>518</v>
      </c>
    </row>
    <row r="20" spans="1:10" ht="14.4" customHeight="1" x14ac:dyDescent="0.3">
      <c r="A20" s="450" t="s">
        <v>509</v>
      </c>
      <c r="B20" s="451" t="s">
        <v>512</v>
      </c>
      <c r="C20" s="452">
        <v>77.771960000000007</v>
      </c>
      <c r="D20" s="452">
        <v>36.551860000000005</v>
      </c>
      <c r="E20" s="452"/>
      <c r="F20" s="452">
        <v>27.070589999999999</v>
      </c>
      <c r="G20" s="452">
        <v>79.166688489407079</v>
      </c>
      <c r="H20" s="452">
        <v>-52.096098489407083</v>
      </c>
      <c r="I20" s="453">
        <v>0.34194420047798496</v>
      </c>
      <c r="J20" s="454" t="s">
        <v>513</v>
      </c>
    </row>
  </sheetData>
  <mergeCells count="3">
    <mergeCell ref="F3:I3"/>
    <mergeCell ref="C4:D4"/>
    <mergeCell ref="A1:I1"/>
  </mergeCells>
  <conditionalFormatting sqref="F9 F21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0">
    <cfRule type="expression" dxfId="49" priority="5">
      <formula>$H10&gt;0</formula>
    </cfRule>
  </conditionalFormatting>
  <conditionalFormatting sqref="A10:A20">
    <cfRule type="expression" dxfId="48" priority="2">
      <formula>AND($J10&lt;&gt;"mezeraKL",$J10&lt;&gt;"")</formula>
    </cfRule>
  </conditionalFormatting>
  <conditionalFormatting sqref="I10:I20">
    <cfRule type="expression" dxfId="47" priority="6">
      <formula>$I10&gt;1</formula>
    </cfRule>
  </conditionalFormatting>
  <conditionalFormatting sqref="B10:B20">
    <cfRule type="expression" dxfId="46" priority="1">
      <formula>OR($J10="NS",$J10="SumaNS",$J10="Účet")</formula>
    </cfRule>
  </conditionalFormatting>
  <conditionalFormatting sqref="A10:D20 F10:I20">
    <cfRule type="expression" dxfId="45" priority="8">
      <formula>AND($J10&lt;&gt;"",$J10&lt;&gt;"mezeraKL")</formula>
    </cfRule>
  </conditionalFormatting>
  <conditionalFormatting sqref="B10:D20 F10:I20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121.29775610619457</v>
      </c>
      <c r="M3" s="98">
        <f>SUBTOTAL(9,M5:M1048576)</f>
        <v>186.52</v>
      </c>
      <c r="N3" s="99">
        <f>SUBTOTAL(9,N5:N1048576)</f>
        <v>22624.457468927412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509</v>
      </c>
      <c r="B5" s="463" t="s">
        <v>616</v>
      </c>
      <c r="C5" s="464" t="s">
        <v>519</v>
      </c>
      <c r="D5" s="465" t="s">
        <v>617</v>
      </c>
      <c r="E5" s="464" t="s">
        <v>522</v>
      </c>
      <c r="F5" s="465" t="s">
        <v>618</v>
      </c>
      <c r="G5" s="464" t="s">
        <v>523</v>
      </c>
      <c r="H5" s="464" t="s">
        <v>524</v>
      </c>
      <c r="I5" s="464" t="s">
        <v>525</v>
      </c>
      <c r="J5" s="464" t="s">
        <v>526</v>
      </c>
      <c r="K5" s="464" t="s">
        <v>527</v>
      </c>
      <c r="L5" s="466">
        <v>87.030000000000044</v>
      </c>
      <c r="M5" s="466">
        <v>1</v>
      </c>
      <c r="N5" s="467">
        <v>87.030000000000044</v>
      </c>
    </row>
    <row r="6" spans="1:14" ht="14.4" customHeight="1" x14ac:dyDescent="0.3">
      <c r="A6" s="468" t="s">
        <v>509</v>
      </c>
      <c r="B6" s="469" t="s">
        <v>616</v>
      </c>
      <c r="C6" s="470" t="s">
        <v>519</v>
      </c>
      <c r="D6" s="471" t="s">
        <v>617</v>
      </c>
      <c r="E6" s="470" t="s">
        <v>522</v>
      </c>
      <c r="F6" s="471" t="s">
        <v>618</v>
      </c>
      <c r="G6" s="470" t="s">
        <v>523</v>
      </c>
      <c r="H6" s="470" t="s">
        <v>528</v>
      </c>
      <c r="I6" s="470" t="s">
        <v>529</v>
      </c>
      <c r="J6" s="470" t="s">
        <v>530</v>
      </c>
      <c r="K6" s="470" t="s">
        <v>531</v>
      </c>
      <c r="L6" s="472">
        <v>78.29769570464687</v>
      </c>
      <c r="M6" s="472">
        <v>3</v>
      </c>
      <c r="N6" s="473">
        <v>234.89308711394062</v>
      </c>
    </row>
    <row r="7" spans="1:14" ht="14.4" customHeight="1" x14ac:dyDescent="0.3">
      <c r="A7" s="468" t="s">
        <v>509</v>
      </c>
      <c r="B7" s="469" t="s">
        <v>616</v>
      </c>
      <c r="C7" s="470" t="s">
        <v>519</v>
      </c>
      <c r="D7" s="471" t="s">
        <v>617</v>
      </c>
      <c r="E7" s="470" t="s">
        <v>522</v>
      </c>
      <c r="F7" s="471" t="s">
        <v>618</v>
      </c>
      <c r="G7" s="470" t="s">
        <v>523</v>
      </c>
      <c r="H7" s="470" t="s">
        <v>532</v>
      </c>
      <c r="I7" s="470" t="s">
        <v>533</v>
      </c>
      <c r="J7" s="470" t="s">
        <v>534</v>
      </c>
      <c r="K7" s="470" t="s">
        <v>535</v>
      </c>
      <c r="L7" s="472">
        <v>65.990274532682221</v>
      </c>
      <c r="M7" s="472">
        <v>29</v>
      </c>
      <c r="N7" s="473">
        <v>1913.7179614477845</v>
      </c>
    </row>
    <row r="8" spans="1:14" ht="14.4" customHeight="1" x14ac:dyDescent="0.3">
      <c r="A8" s="468" t="s">
        <v>509</v>
      </c>
      <c r="B8" s="469" t="s">
        <v>616</v>
      </c>
      <c r="C8" s="470" t="s">
        <v>519</v>
      </c>
      <c r="D8" s="471" t="s">
        <v>617</v>
      </c>
      <c r="E8" s="470" t="s">
        <v>522</v>
      </c>
      <c r="F8" s="471" t="s">
        <v>618</v>
      </c>
      <c r="G8" s="470" t="s">
        <v>523</v>
      </c>
      <c r="H8" s="470" t="s">
        <v>536</v>
      </c>
      <c r="I8" s="470" t="s">
        <v>537</v>
      </c>
      <c r="J8" s="470" t="s">
        <v>538</v>
      </c>
      <c r="K8" s="470" t="s">
        <v>539</v>
      </c>
      <c r="L8" s="472">
        <v>44.9</v>
      </c>
      <c r="M8" s="472">
        <v>1</v>
      </c>
      <c r="N8" s="473">
        <v>44.9</v>
      </c>
    </row>
    <row r="9" spans="1:14" ht="14.4" customHeight="1" x14ac:dyDescent="0.3">
      <c r="A9" s="468" t="s">
        <v>509</v>
      </c>
      <c r="B9" s="469" t="s">
        <v>616</v>
      </c>
      <c r="C9" s="470" t="s">
        <v>519</v>
      </c>
      <c r="D9" s="471" t="s">
        <v>617</v>
      </c>
      <c r="E9" s="470" t="s">
        <v>522</v>
      </c>
      <c r="F9" s="471" t="s">
        <v>618</v>
      </c>
      <c r="G9" s="470" t="s">
        <v>523</v>
      </c>
      <c r="H9" s="470" t="s">
        <v>540</v>
      </c>
      <c r="I9" s="470" t="s">
        <v>541</v>
      </c>
      <c r="J9" s="470" t="s">
        <v>542</v>
      </c>
      <c r="K9" s="470" t="s">
        <v>543</v>
      </c>
      <c r="L9" s="472">
        <v>117.40999999999995</v>
      </c>
      <c r="M9" s="472">
        <v>6</v>
      </c>
      <c r="N9" s="473">
        <v>704.4599999999997</v>
      </c>
    </row>
    <row r="10" spans="1:14" ht="14.4" customHeight="1" x14ac:dyDescent="0.3">
      <c r="A10" s="468" t="s">
        <v>509</v>
      </c>
      <c r="B10" s="469" t="s">
        <v>616</v>
      </c>
      <c r="C10" s="470" t="s">
        <v>519</v>
      </c>
      <c r="D10" s="471" t="s">
        <v>617</v>
      </c>
      <c r="E10" s="470" t="s">
        <v>522</v>
      </c>
      <c r="F10" s="471" t="s">
        <v>618</v>
      </c>
      <c r="G10" s="470" t="s">
        <v>523</v>
      </c>
      <c r="H10" s="470" t="s">
        <v>544</v>
      </c>
      <c r="I10" s="470" t="s">
        <v>545</v>
      </c>
      <c r="J10" s="470" t="s">
        <v>546</v>
      </c>
      <c r="K10" s="470" t="s">
        <v>547</v>
      </c>
      <c r="L10" s="472">
        <v>37.155000000000001</v>
      </c>
      <c r="M10" s="472">
        <v>18</v>
      </c>
      <c r="N10" s="473">
        <v>668.79</v>
      </c>
    </row>
    <row r="11" spans="1:14" ht="14.4" customHeight="1" x14ac:dyDescent="0.3">
      <c r="A11" s="468" t="s">
        <v>509</v>
      </c>
      <c r="B11" s="469" t="s">
        <v>616</v>
      </c>
      <c r="C11" s="470" t="s">
        <v>519</v>
      </c>
      <c r="D11" s="471" t="s">
        <v>617</v>
      </c>
      <c r="E11" s="470" t="s">
        <v>522</v>
      </c>
      <c r="F11" s="471" t="s">
        <v>618</v>
      </c>
      <c r="G11" s="470" t="s">
        <v>523</v>
      </c>
      <c r="H11" s="470" t="s">
        <v>548</v>
      </c>
      <c r="I11" s="470" t="s">
        <v>549</v>
      </c>
      <c r="J11" s="470" t="s">
        <v>550</v>
      </c>
      <c r="K11" s="470"/>
      <c r="L11" s="472">
        <v>191.13199999999998</v>
      </c>
      <c r="M11" s="472">
        <v>2</v>
      </c>
      <c r="N11" s="473">
        <v>382.26399999999995</v>
      </c>
    </row>
    <row r="12" spans="1:14" ht="14.4" customHeight="1" x14ac:dyDescent="0.3">
      <c r="A12" s="468" t="s">
        <v>509</v>
      </c>
      <c r="B12" s="469" t="s">
        <v>616</v>
      </c>
      <c r="C12" s="470" t="s">
        <v>519</v>
      </c>
      <c r="D12" s="471" t="s">
        <v>617</v>
      </c>
      <c r="E12" s="470" t="s">
        <v>522</v>
      </c>
      <c r="F12" s="471" t="s">
        <v>618</v>
      </c>
      <c r="G12" s="470" t="s">
        <v>523</v>
      </c>
      <c r="H12" s="470" t="s">
        <v>551</v>
      </c>
      <c r="I12" s="470" t="s">
        <v>549</v>
      </c>
      <c r="J12" s="470" t="s">
        <v>552</v>
      </c>
      <c r="K12" s="470"/>
      <c r="L12" s="472">
        <v>81.039910963253007</v>
      </c>
      <c r="M12" s="472">
        <v>1</v>
      </c>
      <c r="N12" s="473">
        <v>81.039910963253007</v>
      </c>
    </row>
    <row r="13" spans="1:14" ht="14.4" customHeight="1" x14ac:dyDescent="0.3">
      <c r="A13" s="468" t="s">
        <v>509</v>
      </c>
      <c r="B13" s="469" t="s">
        <v>616</v>
      </c>
      <c r="C13" s="470" t="s">
        <v>519</v>
      </c>
      <c r="D13" s="471" t="s">
        <v>617</v>
      </c>
      <c r="E13" s="470" t="s">
        <v>522</v>
      </c>
      <c r="F13" s="471" t="s">
        <v>618</v>
      </c>
      <c r="G13" s="470" t="s">
        <v>523</v>
      </c>
      <c r="H13" s="470" t="s">
        <v>553</v>
      </c>
      <c r="I13" s="470" t="s">
        <v>554</v>
      </c>
      <c r="J13" s="470" t="s">
        <v>555</v>
      </c>
      <c r="K13" s="470" t="s">
        <v>556</v>
      </c>
      <c r="L13" s="472">
        <v>186.34895265365714</v>
      </c>
      <c r="M13" s="472">
        <v>2</v>
      </c>
      <c r="N13" s="473">
        <v>372.69790530731427</v>
      </c>
    </row>
    <row r="14" spans="1:14" ht="14.4" customHeight="1" x14ac:dyDescent="0.3">
      <c r="A14" s="468" t="s">
        <v>509</v>
      </c>
      <c r="B14" s="469" t="s">
        <v>616</v>
      </c>
      <c r="C14" s="470" t="s">
        <v>519</v>
      </c>
      <c r="D14" s="471" t="s">
        <v>617</v>
      </c>
      <c r="E14" s="470" t="s">
        <v>522</v>
      </c>
      <c r="F14" s="471" t="s">
        <v>618</v>
      </c>
      <c r="G14" s="470" t="s">
        <v>523</v>
      </c>
      <c r="H14" s="470" t="s">
        <v>557</v>
      </c>
      <c r="I14" s="470" t="s">
        <v>558</v>
      </c>
      <c r="J14" s="470" t="s">
        <v>559</v>
      </c>
      <c r="K14" s="470" t="s">
        <v>560</v>
      </c>
      <c r="L14" s="472">
        <v>537.86999999999989</v>
      </c>
      <c r="M14" s="472">
        <v>0.52</v>
      </c>
      <c r="N14" s="473">
        <v>279.69239999999996</v>
      </c>
    </row>
    <row r="15" spans="1:14" ht="14.4" customHeight="1" x14ac:dyDescent="0.3">
      <c r="A15" s="468" t="s">
        <v>509</v>
      </c>
      <c r="B15" s="469" t="s">
        <v>616</v>
      </c>
      <c r="C15" s="470" t="s">
        <v>519</v>
      </c>
      <c r="D15" s="471" t="s">
        <v>617</v>
      </c>
      <c r="E15" s="470" t="s">
        <v>522</v>
      </c>
      <c r="F15" s="471" t="s">
        <v>618</v>
      </c>
      <c r="G15" s="470" t="s">
        <v>523</v>
      </c>
      <c r="H15" s="470" t="s">
        <v>561</v>
      </c>
      <c r="I15" s="470" t="s">
        <v>562</v>
      </c>
      <c r="J15" s="470" t="s">
        <v>563</v>
      </c>
      <c r="K15" s="470" t="s">
        <v>564</v>
      </c>
      <c r="L15" s="472">
        <v>36.93</v>
      </c>
      <c r="M15" s="472">
        <v>1</v>
      </c>
      <c r="N15" s="473">
        <v>36.93</v>
      </c>
    </row>
    <row r="16" spans="1:14" ht="14.4" customHeight="1" x14ac:dyDescent="0.3">
      <c r="A16" s="468" t="s">
        <v>509</v>
      </c>
      <c r="B16" s="469" t="s">
        <v>616</v>
      </c>
      <c r="C16" s="470" t="s">
        <v>519</v>
      </c>
      <c r="D16" s="471" t="s">
        <v>617</v>
      </c>
      <c r="E16" s="470" t="s">
        <v>522</v>
      </c>
      <c r="F16" s="471" t="s">
        <v>618</v>
      </c>
      <c r="G16" s="470" t="s">
        <v>523</v>
      </c>
      <c r="H16" s="470" t="s">
        <v>565</v>
      </c>
      <c r="I16" s="470" t="s">
        <v>549</v>
      </c>
      <c r="J16" s="470" t="s">
        <v>566</v>
      </c>
      <c r="K16" s="470" t="s">
        <v>567</v>
      </c>
      <c r="L16" s="472">
        <v>75.019850820361015</v>
      </c>
      <c r="M16" s="472">
        <v>1</v>
      </c>
      <c r="N16" s="473">
        <v>75.019850820361015</v>
      </c>
    </row>
    <row r="17" spans="1:14" ht="14.4" customHeight="1" x14ac:dyDescent="0.3">
      <c r="A17" s="468" t="s">
        <v>509</v>
      </c>
      <c r="B17" s="469" t="s">
        <v>616</v>
      </c>
      <c r="C17" s="470" t="s">
        <v>519</v>
      </c>
      <c r="D17" s="471" t="s">
        <v>617</v>
      </c>
      <c r="E17" s="470" t="s">
        <v>522</v>
      </c>
      <c r="F17" s="471" t="s">
        <v>618</v>
      </c>
      <c r="G17" s="470" t="s">
        <v>523</v>
      </c>
      <c r="H17" s="470" t="s">
        <v>568</v>
      </c>
      <c r="I17" s="470" t="s">
        <v>549</v>
      </c>
      <c r="J17" s="470" t="s">
        <v>569</v>
      </c>
      <c r="K17" s="470" t="s">
        <v>570</v>
      </c>
      <c r="L17" s="472">
        <v>75.020024909183206</v>
      </c>
      <c r="M17" s="472">
        <v>1</v>
      </c>
      <c r="N17" s="473">
        <v>75.020024909183206</v>
      </c>
    </row>
    <row r="18" spans="1:14" ht="14.4" customHeight="1" x14ac:dyDescent="0.3">
      <c r="A18" s="468" t="s">
        <v>509</v>
      </c>
      <c r="B18" s="469" t="s">
        <v>616</v>
      </c>
      <c r="C18" s="470" t="s">
        <v>519</v>
      </c>
      <c r="D18" s="471" t="s">
        <v>617</v>
      </c>
      <c r="E18" s="470" t="s">
        <v>522</v>
      </c>
      <c r="F18" s="471" t="s">
        <v>618</v>
      </c>
      <c r="G18" s="470" t="s">
        <v>523</v>
      </c>
      <c r="H18" s="470" t="s">
        <v>571</v>
      </c>
      <c r="I18" s="470" t="s">
        <v>549</v>
      </c>
      <c r="J18" s="470" t="s">
        <v>572</v>
      </c>
      <c r="K18" s="470"/>
      <c r="L18" s="472">
        <v>31.871439431358759</v>
      </c>
      <c r="M18" s="472">
        <v>28</v>
      </c>
      <c r="N18" s="473">
        <v>892.40030407804522</v>
      </c>
    </row>
    <row r="19" spans="1:14" ht="14.4" customHeight="1" x14ac:dyDescent="0.3">
      <c r="A19" s="468" t="s">
        <v>509</v>
      </c>
      <c r="B19" s="469" t="s">
        <v>616</v>
      </c>
      <c r="C19" s="470" t="s">
        <v>519</v>
      </c>
      <c r="D19" s="471" t="s">
        <v>617</v>
      </c>
      <c r="E19" s="470" t="s">
        <v>522</v>
      </c>
      <c r="F19" s="471" t="s">
        <v>618</v>
      </c>
      <c r="G19" s="470" t="s">
        <v>523</v>
      </c>
      <c r="H19" s="470" t="s">
        <v>573</v>
      </c>
      <c r="I19" s="470" t="s">
        <v>529</v>
      </c>
      <c r="J19" s="470" t="s">
        <v>574</v>
      </c>
      <c r="K19" s="470"/>
      <c r="L19" s="472">
        <v>105.53488360993192</v>
      </c>
      <c r="M19" s="472">
        <v>10</v>
      </c>
      <c r="N19" s="473">
        <v>1055.3488360993192</v>
      </c>
    </row>
    <row r="20" spans="1:14" ht="14.4" customHeight="1" x14ac:dyDescent="0.3">
      <c r="A20" s="468" t="s">
        <v>509</v>
      </c>
      <c r="B20" s="469" t="s">
        <v>616</v>
      </c>
      <c r="C20" s="470" t="s">
        <v>519</v>
      </c>
      <c r="D20" s="471" t="s">
        <v>617</v>
      </c>
      <c r="E20" s="470" t="s">
        <v>522</v>
      </c>
      <c r="F20" s="471" t="s">
        <v>618</v>
      </c>
      <c r="G20" s="470" t="s">
        <v>523</v>
      </c>
      <c r="H20" s="470" t="s">
        <v>575</v>
      </c>
      <c r="I20" s="470" t="s">
        <v>549</v>
      </c>
      <c r="J20" s="470" t="s">
        <v>576</v>
      </c>
      <c r="K20" s="470"/>
      <c r="L20" s="472">
        <v>255.15109597650653</v>
      </c>
      <c r="M20" s="472">
        <v>1</v>
      </c>
      <c r="N20" s="473">
        <v>255.15109597650653</v>
      </c>
    </row>
    <row r="21" spans="1:14" ht="14.4" customHeight="1" x14ac:dyDescent="0.3">
      <c r="A21" s="468" t="s">
        <v>509</v>
      </c>
      <c r="B21" s="469" t="s">
        <v>616</v>
      </c>
      <c r="C21" s="470" t="s">
        <v>519</v>
      </c>
      <c r="D21" s="471" t="s">
        <v>617</v>
      </c>
      <c r="E21" s="470" t="s">
        <v>522</v>
      </c>
      <c r="F21" s="471" t="s">
        <v>618</v>
      </c>
      <c r="G21" s="470" t="s">
        <v>523</v>
      </c>
      <c r="H21" s="470" t="s">
        <v>577</v>
      </c>
      <c r="I21" s="470" t="s">
        <v>549</v>
      </c>
      <c r="J21" s="470" t="s">
        <v>578</v>
      </c>
      <c r="K21" s="470"/>
      <c r="L21" s="472">
        <v>581.26447483130448</v>
      </c>
      <c r="M21" s="472">
        <v>1</v>
      </c>
      <c r="N21" s="473">
        <v>581.26447483130448</v>
      </c>
    </row>
    <row r="22" spans="1:14" ht="14.4" customHeight="1" x14ac:dyDescent="0.3">
      <c r="A22" s="468" t="s">
        <v>509</v>
      </c>
      <c r="B22" s="469" t="s">
        <v>616</v>
      </c>
      <c r="C22" s="470" t="s">
        <v>519</v>
      </c>
      <c r="D22" s="471" t="s">
        <v>617</v>
      </c>
      <c r="E22" s="470" t="s">
        <v>522</v>
      </c>
      <c r="F22" s="471" t="s">
        <v>618</v>
      </c>
      <c r="G22" s="470" t="s">
        <v>523</v>
      </c>
      <c r="H22" s="470" t="s">
        <v>579</v>
      </c>
      <c r="I22" s="470" t="s">
        <v>580</v>
      </c>
      <c r="J22" s="470" t="s">
        <v>581</v>
      </c>
      <c r="K22" s="470" t="s">
        <v>582</v>
      </c>
      <c r="L22" s="472">
        <v>2145</v>
      </c>
      <c r="M22" s="472">
        <v>2</v>
      </c>
      <c r="N22" s="473">
        <v>4290</v>
      </c>
    </row>
    <row r="23" spans="1:14" ht="14.4" customHeight="1" x14ac:dyDescent="0.3">
      <c r="A23" s="468" t="s">
        <v>509</v>
      </c>
      <c r="B23" s="469" t="s">
        <v>616</v>
      </c>
      <c r="C23" s="470" t="s">
        <v>519</v>
      </c>
      <c r="D23" s="471" t="s">
        <v>617</v>
      </c>
      <c r="E23" s="470" t="s">
        <v>522</v>
      </c>
      <c r="F23" s="471" t="s">
        <v>618</v>
      </c>
      <c r="G23" s="470" t="s">
        <v>523</v>
      </c>
      <c r="H23" s="470" t="s">
        <v>583</v>
      </c>
      <c r="I23" s="470" t="s">
        <v>584</v>
      </c>
      <c r="J23" s="470" t="s">
        <v>585</v>
      </c>
      <c r="K23" s="470"/>
      <c r="L23" s="472">
        <v>48.319999999999979</v>
      </c>
      <c r="M23" s="472">
        <v>2</v>
      </c>
      <c r="N23" s="473">
        <v>96.639999999999958</v>
      </c>
    </row>
    <row r="24" spans="1:14" ht="14.4" customHeight="1" x14ac:dyDescent="0.3">
      <c r="A24" s="468" t="s">
        <v>509</v>
      </c>
      <c r="B24" s="469" t="s">
        <v>616</v>
      </c>
      <c r="C24" s="470" t="s">
        <v>519</v>
      </c>
      <c r="D24" s="471" t="s">
        <v>617</v>
      </c>
      <c r="E24" s="470" t="s">
        <v>522</v>
      </c>
      <c r="F24" s="471" t="s">
        <v>618</v>
      </c>
      <c r="G24" s="470" t="s">
        <v>523</v>
      </c>
      <c r="H24" s="470" t="s">
        <v>586</v>
      </c>
      <c r="I24" s="470" t="s">
        <v>587</v>
      </c>
      <c r="J24" s="470" t="s">
        <v>588</v>
      </c>
      <c r="K24" s="470" t="s">
        <v>589</v>
      </c>
      <c r="L24" s="472">
        <v>33.889999999999993</v>
      </c>
      <c r="M24" s="472">
        <v>1</v>
      </c>
      <c r="N24" s="473">
        <v>33.889999999999993</v>
      </c>
    </row>
    <row r="25" spans="1:14" ht="14.4" customHeight="1" x14ac:dyDescent="0.3">
      <c r="A25" s="468" t="s">
        <v>509</v>
      </c>
      <c r="B25" s="469" t="s">
        <v>616</v>
      </c>
      <c r="C25" s="470" t="s">
        <v>519</v>
      </c>
      <c r="D25" s="471" t="s">
        <v>617</v>
      </c>
      <c r="E25" s="470" t="s">
        <v>522</v>
      </c>
      <c r="F25" s="471" t="s">
        <v>618</v>
      </c>
      <c r="G25" s="470" t="s">
        <v>523</v>
      </c>
      <c r="H25" s="470" t="s">
        <v>590</v>
      </c>
      <c r="I25" s="470" t="s">
        <v>549</v>
      </c>
      <c r="J25" s="470" t="s">
        <v>591</v>
      </c>
      <c r="K25" s="470" t="s">
        <v>592</v>
      </c>
      <c r="L25" s="472">
        <v>75.02</v>
      </c>
      <c r="M25" s="472">
        <v>1</v>
      </c>
      <c r="N25" s="473">
        <v>75.02</v>
      </c>
    </row>
    <row r="26" spans="1:14" ht="14.4" customHeight="1" x14ac:dyDescent="0.3">
      <c r="A26" s="468" t="s">
        <v>509</v>
      </c>
      <c r="B26" s="469" t="s">
        <v>616</v>
      </c>
      <c r="C26" s="470" t="s">
        <v>519</v>
      </c>
      <c r="D26" s="471" t="s">
        <v>617</v>
      </c>
      <c r="E26" s="470" t="s">
        <v>522</v>
      </c>
      <c r="F26" s="471" t="s">
        <v>618</v>
      </c>
      <c r="G26" s="470" t="s">
        <v>523</v>
      </c>
      <c r="H26" s="470" t="s">
        <v>593</v>
      </c>
      <c r="I26" s="470" t="s">
        <v>593</v>
      </c>
      <c r="J26" s="470" t="s">
        <v>594</v>
      </c>
      <c r="K26" s="470" t="s">
        <v>595</v>
      </c>
      <c r="L26" s="472">
        <v>95.890022071381566</v>
      </c>
      <c r="M26" s="472">
        <v>2</v>
      </c>
      <c r="N26" s="473">
        <v>191.78004414276313</v>
      </c>
    </row>
    <row r="27" spans="1:14" ht="14.4" customHeight="1" x14ac:dyDescent="0.3">
      <c r="A27" s="468" t="s">
        <v>509</v>
      </c>
      <c r="B27" s="469" t="s">
        <v>616</v>
      </c>
      <c r="C27" s="470" t="s">
        <v>519</v>
      </c>
      <c r="D27" s="471" t="s">
        <v>617</v>
      </c>
      <c r="E27" s="470" t="s">
        <v>522</v>
      </c>
      <c r="F27" s="471" t="s">
        <v>618</v>
      </c>
      <c r="G27" s="470" t="s">
        <v>523</v>
      </c>
      <c r="H27" s="470" t="s">
        <v>596</v>
      </c>
      <c r="I27" s="470" t="s">
        <v>549</v>
      </c>
      <c r="J27" s="470" t="s">
        <v>597</v>
      </c>
      <c r="K27" s="470" t="s">
        <v>598</v>
      </c>
      <c r="L27" s="472">
        <v>57.481710761773002</v>
      </c>
      <c r="M27" s="472">
        <v>1</v>
      </c>
      <c r="N27" s="473">
        <v>57.481710761773002</v>
      </c>
    </row>
    <row r="28" spans="1:14" ht="14.4" customHeight="1" x14ac:dyDescent="0.3">
      <c r="A28" s="468" t="s">
        <v>509</v>
      </c>
      <c r="B28" s="469" t="s">
        <v>616</v>
      </c>
      <c r="C28" s="470" t="s">
        <v>519</v>
      </c>
      <c r="D28" s="471" t="s">
        <v>617</v>
      </c>
      <c r="E28" s="470" t="s">
        <v>522</v>
      </c>
      <c r="F28" s="471" t="s">
        <v>618</v>
      </c>
      <c r="G28" s="470" t="s">
        <v>523</v>
      </c>
      <c r="H28" s="470" t="s">
        <v>599</v>
      </c>
      <c r="I28" s="470" t="s">
        <v>599</v>
      </c>
      <c r="J28" s="470" t="s">
        <v>600</v>
      </c>
      <c r="K28" s="470" t="s">
        <v>601</v>
      </c>
      <c r="L28" s="472">
        <v>60.525000000000013</v>
      </c>
      <c r="M28" s="472">
        <v>20</v>
      </c>
      <c r="N28" s="473">
        <v>1210.5000000000002</v>
      </c>
    </row>
    <row r="29" spans="1:14" ht="14.4" customHeight="1" x14ac:dyDescent="0.3">
      <c r="A29" s="468" t="s">
        <v>509</v>
      </c>
      <c r="B29" s="469" t="s">
        <v>616</v>
      </c>
      <c r="C29" s="470" t="s">
        <v>519</v>
      </c>
      <c r="D29" s="471" t="s">
        <v>617</v>
      </c>
      <c r="E29" s="470" t="s">
        <v>522</v>
      </c>
      <c r="F29" s="471" t="s">
        <v>618</v>
      </c>
      <c r="G29" s="470" t="s">
        <v>523</v>
      </c>
      <c r="H29" s="470" t="s">
        <v>602</v>
      </c>
      <c r="I29" s="470" t="s">
        <v>549</v>
      </c>
      <c r="J29" s="470" t="s">
        <v>603</v>
      </c>
      <c r="K29" s="470" t="s">
        <v>604</v>
      </c>
      <c r="L29" s="472">
        <v>206.98910201476565</v>
      </c>
      <c r="M29" s="472">
        <v>10</v>
      </c>
      <c r="N29" s="473">
        <v>2069.8910201476565</v>
      </c>
    </row>
    <row r="30" spans="1:14" ht="14.4" customHeight="1" x14ac:dyDescent="0.3">
      <c r="A30" s="468" t="s">
        <v>509</v>
      </c>
      <c r="B30" s="469" t="s">
        <v>616</v>
      </c>
      <c r="C30" s="470" t="s">
        <v>519</v>
      </c>
      <c r="D30" s="471" t="s">
        <v>617</v>
      </c>
      <c r="E30" s="470" t="s">
        <v>522</v>
      </c>
      <c r="F30" s="471" t="s">
        <v>618</v>
      </c>
      <c r="G30" s="470" t="s">
        <v>523</v>
      </c>
      <c r="H30" s="470" t="s">
        <v>605</v>
      </c>
      <c r="I30" s="470" t="s">
        <v>606</v>
      </c>
      <c r="J30" s="470" t="s">
        <v>607</v>
      </c>
      <c r="K30" s="470" t="s">
        <v>608</v>
      </c>
      <c r="L30" s="472">
        <v>176.28679877246023</v>
      </c>
      <c r="M30" s="472">
        <v>8</v>
      </c>
      <c r="N30" s="473">
        <v>1410.2943901796818</v>
      </c>
    </row>
    <row r="31" spans="1:14" ht="14.4" customHeight="1" x14ac:dyDescent="0.3">
      <c r="A31" s="468" t="s">
        <v>509</v>
      </c>
      <c r="B31" s="469" t="s">
        <v>616</v>
      </c>
      <c r="C31" s="470" t="s">
        <v>519</v>
      </c>
      <c r="D31" s="471" t="s">
        <v>617</v>
      </c>
      <c r="E31" s="470" t="s">
        <v>522</v>
      </c>
      <c r="F31" s="471" t="s">
        <v>618</v>
      </c>
      <c r="G31" s="470" t="s">
        <v>523</v>
      </c>
      <c r="H31" s="470" t="s">
        <v>609</v>
      </c>
      <c r="I31" s="470" t="s">
        <v>549</v>
      </c>
      <c r="J31" s="470" t="s">
        <v>610</v>
      </c>
      <c r="K31" s="470"/>
      <c r="L31" s="472">
        <v>287.78473247932521</v>
      </c>
      <c r="M31" s="472">
        <v>17</v>
      </c>
      <c r="N31" s="473">
        <v>4892.340452148529</v>
      </c>
    </row>
    <row r="32" spans="1:14" ht="14.4" customHeight="1" thickBot="1" x14ac:dyDescent="0.35">
      <c r="A32" s="474" t="s">
        <v>509</v>
      </c>
      <c r="B32" s="475" t="s">
        <v>616</v>
      </c>
      <c r="C32" s="476" t="s">
        <v>519</v>
      </c>
      <c r="D32" s="477" t="s">
        <v>617</v>
      </c>
      <c r="E32" s="476" t="s">
        <v>522</v>
      </c>
      <c r="F32" s="477" t="s">
        <v>618</v>
      </c>
      <c r="G32" s="476" t="s">
        <v>611</v>
      </c>
      <c r="H32" s="476" t="s">
        <v>612</v>
      </c>
      <c r="I32" s="476" t="s">
        <v>613</v>
      </c>
      <c r="J32" s="476" t="s">
        <v>614</v>
      </c>
      <c r="K32" s="476" t="s">
        <v>615</v>
      </c>
      <c r="L32" s="478">
        <v>34.75</v>
      </c>
      <c r="M32" s="478">
        <v>16</v>
      </c>
      <c r="N32" s="479">
        <v>556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4" t="s">
        <v>619</v>
      </c>
      <c r="B5" s="460"/>
      <c r="C5" s="484">
        <v>0</v>
      </c>
      <c r="D5" s="460">
        <v>556</v>
      </c>
      <c r="E5" s="484">
        <v>1</v>
      </c>
      <c r="F5" s="461">
        <v>556</v>
      </c>
    </row>
    <row r="6" spans="1:6" ht="14.4" customHeight="1" thickBot="1" x14ac:dyDescent="0.35">
      <c r="A6" s="490" t="s">
        <v>3</v>
      </c>
      <c r="B6" s="491"/>
      <c r="C6" s="492">
        <v>0</v>
      </c>
      <c r="D6" s="491">
        <v>556</v>
      </c>
      <c r="E6" s="492">
        <v>1</v>
      </c>
      <c r="F6" s="493">
        <v>556</v>
      </c>
    </row>
    <row r="7" spans="1:6" ht="14.4" customHeight="1" thickBot="1" x14ac:dyDescent="0.35"/>
    <row r="8" spans="1:6" ht="14.4" customHeight="1" thickBot="1" x14ac:dyDescent="0.35">
      <c r="A8" s="494" t="s">
        <v>620</v>
      </c>
      <c r="B8" s="460"/>
      <c r="C8" s="484">
        <v>0</v>
      </c>
      <c r="D8" s="460">
        <v>556</v>
      </c>
      <c r="E8" s="484">
        <v>1</v>
      </c>
      <c r="F8" s="461">
        <v>556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556</v>
      </c>
      <c r="E9" s="492">
        <v>1</v>
      </c>
      <c r="F9" s="493">
        <v>556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624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</v>
      </c>
      <c r="J3" s="43">
        <f>SUBTOTAL(9,J6:J1048576)</f>
        <v>556</v>
      </c>
      <c r="K3" s="44">
        <f>IF(M3=0,0,J3/M3)</f>
        <v>1</v>
      </c>
      <c r="L3" s="43">
        <f>SUBTOTAL(9,L6:L1048576)</f>
        <v>16</v>
      </c>
      <c r="M3" s="45">
        <f>SUBTOTAL(9,M6:M1048576)</f>
        <v>556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thickBot="1" x14ac:dyDescent="0.35">
      <c r="A6" s="487" t="s">
        <v>519</v>
      </c>
      <c r="B6" s="500" t="s">
        <v>621</v>
      </c>
      <c r="C6" s="500" t="s">
        <v>613</v>
      </c>
      <c r="D6" s="500" t="s">
        <v>622</v>
      </c>
      <c r="E6" s="500" t="s">
        <v>623</v>
      </c>
      <c r="F6" s="488"/>
      <c r="G6" s="488"/>
      <c r="H6" s="304">
        <v>0</v>
      </c>
      <c r="I6" s="488">
        <v>16</v>
      </c>
      <c r="J6" s="488">
        <v>556</v>
      </c>
      <c r="K6" s="304">
        <v>1</v>
      </c>
      <c r="L6" s="488">
        <v>16</v>
      </c>
      <c r="M6" s="489">
        <v>556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152</v>
      </c>
      <c r="C3" s="308">
        <f>SUM(C6:C1048576)</f>
        <v>8</v>
      </c>
      <c r="D3" s="308">
        <f>SUM(D6:D1048576)</f>
        <v>0</v>
      </c>
      <c r="E3" s="309">
        <f>SUM(E6:E1048576)</f>
        <v>0</v>
      </c>
      <c r="F3" s="306">
        <f>IF(SUM($B3:$E3)=0,"",B3/SUM($B3:$E3))</f>
        <v>0.95</v>
      </c>
      <c r="G3" s="304">
        <f t="shared" ref="G3:I3" si="0">IF(SUM($B3:$E3)=0,"",C3/SUM($B3:$E3))</f>
        <v>0.05</v>
      </c>
      <c r="H3" s="304">
        <f t="shared" si="0"/>
        <v>0</v>
      </c>
      <c r="I3" s="305">
        <f t="shared" si="0"/>
        <v>0</v>
      </c>
      <c r="J3" s="308">
        <f>SUM(J6:J1048576)</f>
        <v>49</v>
      </c>
      <c r="K3" s="308">
        <f>SUM(K6:K1048576)</f>
        <v>7</v>
      </c>
      <c r="L3" s="308">
        <f>SUM(L6:L1048576)</f>
        <v>0</v>
      </c>
      <c r="M3" s="309">
        <f>SUM(M6:M1048576)</f>
        <v>0</v>
      </c>
      <c r="N3" s="306">
        <f>IF(SUM($J3:$M3)=0,"",J3/SUM($J3:$M3))</f>
        <v>0.875</v>
      </c>
      <c r="O3" s="304">
        <f t="shared" ref="O3:Q3" si="1">IF(SUM($J3:$M3)=0,"",K3/SUM($J3:$M3))</f>
        <v>0.125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1" t="s">
        <v>216</v>
      </c>
      <c r="B5" s="502" t="s">
        <v>218</v>
      </c>
      <c r="C5" s="502" t="s">
        <v>219</v>
      </c>
      <c r="D5" s="502" t="s">
        <v>220</v>
      </c>
      <c r="E5" s="503" t="s">
        <v>221</v>
      </c>
      <c r="F5" s="504" t="s">
        <v>218</v>
      </c>
      <c r="G5" s="505" t="s">
        <v>219</v>
      </c>
      <c r="H5" s="505" t="s">
        <v>220</v>
      </c>
      <c r="I5" s="506" t="s">
        <v>221</v>
      </c>
      <c r="J5" s="502" t="s">
        <v>218</v>
      </c>
      <c r="K5" s="502" t="s">
        <v>219</v>
      </c>
      <c r="L5" s="502" t="s">
        <v>220</v>
      </c>
      <c r="M5" s="503" t="s">
        <v>221</v>
      </c>
      <c r="N5" s="504" t="s">
        <v>218</v>
      </c>
      <c r="O5" s="505" t="s">
        <v>219</v>
      </c>
      <c r="P5" s="505" t="s">
        <v>220</v>
      </c>
      <c r="Q5" s="506" t="s">
        <v>221</v>
      </c>
    </row>
    <row r="6" spans="1:17" ht="14.4" customHeight="1" x14ac:dyDescent="0.3">
      <c r="A6" s="509" t="s">
        <v>625</v>
      </c>
      <c r="B6" s="513"/>
      <c r="C6" s="466"/>
      <c r="D6" s="466"/>
      <c r="E6" s="467"/>
      <c r="F6" s="511"/>
      <c r="G6" s="485"/>
      <c r="H6" s="485"/>
      <c r="I6" s="515"/>
      <c r="J6" s="513"/>
      <c r="K6" s="466"/>
      <c r="L6" s="466"/>
      <c r="M6" s="467"/>
      <c r="N6" s="511"/>
      <c r="O6" s="485"/>
      <c r="P6" s="485"/>
      <c r="Q6" s="507"/>
    </row>
    <row r="7" spans="1:17" ht="14.4" customHeight="1" thickBot="1" x14ac:dyDescent="0.35">
      <c r="A7" s="510" t="s">
        <v>626</v>
      </c>
      <c r="B7" s="514">
        <v>152</v>
      </c>
      <c r="C7" s="478">
        <v>8</v>
      </c>
      <c r="D7" s="478"/>
      <c r="E7" s="479"/>
      <c r="F7" s="512">
        <v>0.95</v>
      </c>
      <c r="G7" s="486">
        <v>0.05</v>
      </c>
      <c r="H7" s="486">
        <v>0</v>
      </c>
      <c r="I7" s="516">
        <v>0</v>
      </c>
      <c r="J7" s="514">
        <v>49</v>
      </c>
      <c r="K7" s="478">
        <v>7</v>
      </c>
      <c r="L7" s="478"/>
      <c r="M7" s="479"/>
      <c r="N7" s="512">
        <v>0.875</v>
      </c>
      <c r="O7" s="486">
        <v>0.125</v>
      </c>
      <c r="P7" s="486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616</v>
      </c>
      <c r="C5" s="454">
        <v>5929.0999999999985</v>
      </c>
      <c r="D5" s="454">
        <v>45</v>
      </c>
      <c r="E5" s="454">
        <v>5596.4099999999989</v>
      </c>
      <c r="F5" s="517">
        <v>0.94388861715943406</v>
      </c>
      <c r="G5" s="454">
        <v>40</v>
      </c>
      <c r="H5" s="517">
        <v>0.88888888888888884</v>
      </c>
      <c r="I5" s="454">
        <v>332.69</v>
      </c>
      <c r="J5" s="517">
        <v>5.6111382840566035E-2</v>
      </c>
      <c r="K5" s="454">
        <v>5</v>
      </c>
      <c r="L5" s="517">
        <v>0.1111111111111111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627</v>
      </c>
      <c r="C6" s="454">
        <v>5929.0999999999985</v>
      </c>
      <c r="D6" s="454">
        <v>44.5</v>
      </c>
      <c r="E6" s="454">
        <v>5596.4099999999989</v>
      </c>
      <c r="F6" s="517">
        <v>0.94388861715943406</v>
      </c>
      <c r="G6" s="454">
        <v>39.5</v>
      </c>
      <c r="H6" s="517">
        <v>0.88764044943820219</v>
      </c>
      <c r="I6" s="454">
        <v>332.69</v>
      </c>
      <c r="J6" s="517">
        <v>5.6111382840566035E-2</v>
      </c>
      <c r="K6" s="454">
        <v>5</v>
      </c>
      <c r="L6" s="517">
        <v>0.11235955056179775</v>
      </c>
      <c r="M6" s="454" t="s">
        <v>1</v>
      </c>
      <c r="N6" s="151"/>
    </row>
    <row r="7" spans="1:14" ht="14.4" customHeight="1" x14ac:dyDescent="0.3">
      <c r="A7" s="450">
        <v>35</v>
      </c>
      <c r="B7" s="451" t="s">
        <v>628</v>
      </c>
      <c r="C7" s="454">
        <v>0</v>
      </c>
      <c r="D7" s="454">
        <v>0.5</v>
      </c>
      <c r="E7" s="454">
        <v>0</v>
      </c>
      <c r="F7" s="517" t="s">
        <v>511</v>
      </c>
      <c r="G7" s="454">
        <v>0.5</v>
      </c>
      <c r="H7" s="517">
        <v>1</v>
      </c>
      <c r="I7" s="454" t="s">
        <v>511</v>
      </c>
      <c r="J7" s="517" t="s">
        <v>511</v>
      </c>
      <c r="K7" s="454" t="s">
        <v>511</v>
      </c>
      <c r="L7" s="517">
        <v>0</v>
      </c>
      <c r="M7" s="454" t="s">
        <v>1</v>
      </c>
      <c r="N7" s="151"/>
    </row>
    <row r="8" spans="1:14" ht="14.4" customHeight="1" x14ac:dyDescent="0.3">
      <c r="A8" s="450" t="s">
        <v>509</v>
      </c>
      <c r="B8" s="451" t="s">
        <v>3</v>
      </c>
      <c r="C8" s="454">
        <v>5929.0999999999985</v>
      </c>
      <c r="D8" s="454">
        <v>45</v>
      </c>
      <c r="E8" s="454">
        <v>5596.4099999999989</v>
      </c>
      <c r="F8" s="517">
        <v>0.94388861715943406</v>
      </c>
      <c r="G8" s="454">
        <v>40</v>
      </c>
      <c r="H8" s="517">
        <v>0.88888888888888884</v>
      </c>
      <c r="I8" s="454">
        <v>332.69</v>
      </c>
      <c r="J8" s="517">
        <v>5.6111382840566035E-2</v>
      </c>
      <c r="K8" s="454">
        <v>5</v>
      </c>
      <c r="L8" s="517">
        <v>0.1111111111111111</v>
      </c>
      <c r="M8" s="454" t="s">
        <v>513</v>
      </c>
      <c r="N8" s="151"/>
    </row>
    <row r="10" spans="1:14" ht="14.4" customHeight="1" x14ac:dyDescent="0.3">
      <c r="A10" s="450">
        <v>35</v>
      </c>
      <c r="B10" s="451" t="s">
        <v>616</v>
      </c>
      <c r="C10" s="454" t="s">
        <v>511</v>
      </c>
      <c r="D10" s="454" t="s">
        <v>511</v>
      </c>
      <c r="E10" s="454" t="s">
        <v>511</v>
      </c>
      <c r="F10" s="517" t="s">
        <v>511</v>
      </c>
      <c r="G10" s="454" t="s">
        <v>511</v>
      </c>
      <c r="H10" s="517" t="s">
        <v>511</v>
      </c>
      <c r="I10" s="454" t="s">
        <v>511</v>
      </c>
      <c r="J10" s="517" t="s">
        <v>511</v>
      </c>
      <c r="K10" s="454" t="s">
        <v>511</v>
      </c>
      <c r="L10" s="517" t="s">
        <v>511</v>
      </c>
      <c r="M10" s="454" t="s">
        <v>69</v>
      </c>
      <c r="N10" s="151"/>
    </row>
    <row r="11" spans="1:14" ht="14.4" customHeight="1" x14ac:dyDescent="0.3">
      <c r="A11" s="450" t="s">
        <v>629</v>
      </c>
      <c r="B11" s="451" t="s">
        <v>627</v>
      </c>
      <c r="C11" s="454">
        <v>5929.0999999999985</v>
      </c>
      <c r="D11" s="454">
        <v>44.5</v>
      </c>
      <c r="E11" s="454">
        <v>5596.4099999999989</v>
      </c>
      <c r="F11" s="517">
        <v>0.94388861715943406</v>
      </c>
      <c r="G11" s="454">
        <v>39.5</v>
      </c>
      <c r="H11" s="517">
        <v>0.88764044943820219</v>
      </c>
      <c r="I11" s="454">
        <v>332.69</v>
      </c>
      <c r="J11" s="517">
        <v>5.6111382840566035E-2</v>
      </c>
      <c r="K11" s="454">
        <v>5</v>
      </c>
      <c r="L11" s="517">
        <v>0.11235955056179775</v>
      </c>
      <c r="M11" s="454" t="s">
        <v>1</v>
      </c>
      <c r="N11" s="151"/>
    </row>
    <row r="12" spans="1:14" ht="14.4" customHeight="1" x14ac:dyDescent="0.3">
      <c r="A12" s="450" t="s">
        <v>629</v>
      </c>
      <c r="B12" s="451" t="s">
        <v>628</v>
      </c>
      <c r="C12" s="454">
        <v>0</v>
      </c>
      <c r="D12" s="454">
        <v>0.5</v>
      </c>
      <c r="E12" s="454">
        <v>0</v>
      </c>
      <c r="F12" s="517" t="s">
        <v>511</v>
      </c>
      <c r="G12" s="454">
        <v>0.5</v>
      </c>
      <c r="H12" s="517">
        <v>1</v>
      </c>
      <c r="I12" s="454" t="s">
        <v>511</v>
      </c>
      <c r="J12" s="517" t="s">
        <v>511</v>
      </c>
      <c r="K12" s="454" t="s">
        <v>511</v>
      </c>
      <c r="L12" s="517">
        <v>0</v>
      </c>
      <c r="M12" s="454" t="s">
        <v>1</v>
      </c>
      <c r="N12" s="151"/>
    </row>
    <row r="13" spans="1:14" ht="14.4" customHeight="1" x14ac:dyDescent="0.3">
      <c r="A13" s="450" t="s">
        <v>629</v>
      </c>
      <c r="B13" s="451" t="s">
        <v>630</v>
      </c>
      <c r="C13" s="454">
        <v>5929.0999999999985</v>
      </c>
      <c r="D13" s="454">
        <v>45</v>
      </c>
      <c r="E13" s="454">
        <v>5596.4099999999989</v>
      </c>
      <c r="F13" s="517">
        <v>0.94388861715943406</v>
      </c>
      <c r="G13" s="454">
        <v>40</v>
      </c>
      <c r="H13" s="517">
        <v>0.88888888888888884</v>
      </c>
      <c r="I13" s="454">
        <v>332.69</v>
      </c>
      <c r="J13" s="517">
        <v>5.6111382840566035E-2</v>
      </c>
      <c r="K13" s="454">
        <v>5</v>
      </c>
      <c r="L13" s="517">
        <v>0.1111111111111111</v>
      </c>
      <c r="M13" s="454" t="s">
        <v>517</v>
      </c>
      <c r="N13" s="151"/>
    </row>
    <row r="14" spans="1:14" ht="14.4" customHeight="1" x14ac:dyDescent="0.3">
      <c r="A14" s="450" t="s">
        <v>511</v>
      </c>
      <c r="B14" s="451" t="s">
        <v>511</v>
      </c>
      <c r="C14" s="454" t="s">
        <v>511</v>
      </c>
      <c r="D14" s="454" t="s">
        <v>511</v>
      </c>
      <c r="E14" s="454" t="s">
        <v>511</v>
      </c>
      <c r="F14" s="517" t="s">
        <v>511</v>
      </c>
      <c r="G14" s="454" t="s">
        <v>511</v>
      </c>
      <c r="H14" s="517" t="s">
        <v>511</v>
      </c>
      <c r="I14" s="454" t="s">
        <v>511</v>
      </c>
      <c r="J14" s="517" t="s">
        <v>511</v>
      </c>
      <c r="K14" s="454" t="s">
        <v>511</v>
      </c>
      <c r="L14" s="517" t="s">
        <v>511</v>
      </c>
      <c r="M14" s="454" t="s">
        <v>518</v>
      </c>
      <c r="N14" s="151"/>
    </row>
    <row r="15" spans="1:14" ht="14.4" customHeight="1" x14ac:dyDescent="0.3">
      <c r="A15" s="450" t="s">
        <v>509</v>
      </c>
      <c r="B15" s="451" t="s">
        <v>631</v>
      </c>
      <c r="C15" s="454">
        <v>5929.0999999999985</v>
      </c>
      <c r="D15" s="454">
        <v>45</v>
      </c>
      <c r="E15" s="454">
        <v>5596.4099999999989</v>
      </c>
      <c r="F15" s="517">
        <v>0.94388861715943406</v>
      </c>
      <c r="G15" s="454">
        <v>40</v>
      </c>
      <c r="H15" s="517">
        <v>0.88888888888888884</v>
      </c>
      <c r="I15" s="454">
        <v>332.69</v>
      </c>
      <c r="J15" s="517">
        <v>5.6111382840566035E-2</v>
      </c>
      <c r="K15" s="454">
        <v>5</v>
      </c>
      <c r="L15" s="517">
        <v>0.1111111111111111</v>
      </c>
      <c r="M15" s="454" t="s">
        <v>513</v>
      </c>
      <c r="N15" s="151"/>
    </row>
    <row r="16" spans="1:14" ht="14.4" customHeight="1" x14ac:dyDescent="0.3">
      <c r="A16" s="518" t="s">
        <v>632</v>
      </c>
    </row>
    <row r="17" spans="1:1" ht="14.4" customHeight="1" x14ac:dyDescent="0.3">
      <c r="A17" s="519" t="s">
        <v>633</v>
      </c>
    </row>
    <row r="18" spans="1:1" ht="14.4" customHeight="1" x14ac:dyDescent="0.3">
      <c r="A18" s="518" t="s">
        <v>634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1" t="s">
        <v>136</v>
      </c>
      <c r="B4" s="502" t="s">
        <v>19</v>
      </c>
      <c r="C4" s="523"/>
      <c r="D4" s="502" t="s">
        <v>20</v>
      </c>
      <c r="E4" s="523"/>
      <c r="F4" s="502" t="s">
        <v>19</v>
      </c>
      <c r="G4" s="505" t="s">
        <v>2</v>
      </c>
      <c r="H4" s="502" t="s">
        <v>20</v>
      </c>
      <c r="I4" s="505" t="s">
        <v>2</v>
      </c>
      <c r="J4" s="502" t="s">
        <v>19</v>
      </c>
      <c r="K4" s="505" t="s">
        <v>2</v>
      </c>
      <c r="L4" s="502" t="s">
        <v>20</v>
      </c>
      <c r="M4" s="506" t="s">
        <v>2</v>
      </c>
    </row>
    <row r="5" spans="1:13" ht="14.4" customHeight="1" x14ac:dyDescent="0.3">
      <c r="A5" s="520" t="s">
        <v>635</v>
      </c>
      <c r="B5" s="513">
        <v>2049.73</v>
      </c>
      <c r="C5" s="463">
        <v>1</v>
      </c>
      <c r="D5" s="525">
        <v>11</v>
      </c>
      <c r="E5" s="499" t="s">
        <v>635</v>
      </c>
      <c r="F5" s="513">
        <v>2049.73</v>
      </c>
      <c r="G5" s="485">
        <v>1</v>
      </c>
      <c r="H5" s="466">
        <v>11</v>
      </c>
      <c r="I5" s="507">
        <v>1</v>
      </c>
      <c r="J5" s="532"/>
      <c r="K5" s="485">
        <v>0</v>
      </c>
      <c r="L5" s="466"/>
      <c r="M5" s="507">
        <v>0</v>
      </c>
    </row>
    <row r="6" spans="1:13" ht="14.4" customHeight="1" x14ac:dyDescent="0.3">
      <c r="A6" s="521" t="s">
        <v>636</v>
      </c>
      <c r="B6" s="524">
        <v>207.45</v>
      </c>
      <c r="C6" s="469">
        <v>1</v>
      </c>
      <c r="D6" s="526">
        <v>2</v>
      </c>
      <c r="E6" s="530" t="s">
        <v>636</v>
      </c>
      <c r="F6" s="524">
        <v>207.45</v>
      </c>
      <c r="G6" s="528">
        <v>1</v>
      </c>
      <c r="H6" s="472">
        <v>2</v>
      </c>
      <c r="I6" s="529">
        <v>1</v>
      </c>
      <c r="J6" s="533"/>
      <c r="K6" s="528">
        <v>0</v>
      </c>
      <c r="L6" s="472"/>
      <c r="M6" s="529">
        <v>0</v>
      </c>
    </row>
    <row r="7" spans="1:13" ht="14.4" customHeight="1" x14ac:dyDescent="0.3">
      <c r="A7" s="521" t="s">
        <v>637</v>
      </c>
      <c r="B7" s="524">
        <v>1412.25</v>
      </c>
      <c r="C7" s="469">
        <v>1</v>
      </c>
      <c r="D7" s="526">
        <v>10</v>
      </c>
      <c r="E7" s="530" t="s">
        <v>637</v>
      </c>
      <c r="F7" s="524">
        <v>1354.49</v>
      </c>
      <c r="G7" s="528">
        <v>0.95910072579217565</v>
      </c>
      <c r="H7" s="472">
        <v>8</v>
      </c>
      <c r="I7" s="529">
        <v>0.8</v>
      </c>
      <c r="J7" s="533">
        <v>57.76</v>
      </c>
      <c r="K7" s="528">
        <v>4.0899274207824389E-2</v>
      </c>
      <c r="L7" s="472">
        <v>2</v>
      </c>
      <c r="M7" s="529">
        <v>0.2</v>
      </c>
    </row>
    <row r="8" spans="1:13" ht="14.4" customHeight="1" x14ac:dyDescent="0.3">
      <c r="A8" s="521" t="s">
        <v>638</v>
      </c>
      <c r="B8" s="524">
        <v>1035.17</v>
      </c>
      <c r="C8" s="469">
        <v>1</v>
      </c>
      <c r="D8" s="526">
        <v>12</v>
      </c>
      <c r="E8" s="530" t="s">
        <v>638</v>
      </c>
      <c r="F8" s="524">
        <v>1016.9100000000001</v>
      </c>
      <c r="G8" s="528">
        <v>0.98236038525073177</v>
      </c>
      <c r="H8" s="472">
        <v>10</v>
      </c>
      <c r="I8" s="529">
        <v>0.83333333333333337</v>
      </c>
      <c r="J8" s="533">
        <v>18.260000000000002</v>
      </c>
      <c r="K8" s="528">
        <v>1.7639614749268236E-2</v>
      </c>
      <c r="L8" s="472">
        <v>2</v>
      </c>
      <c r="M8" s="529">
        <v>0.16666666666666666</v>
      </c>
    </row>
    <row r="9" spans="1:13" ht="14.4" customHeight="1" x14ac:dyDescent="0.3">
      <c r="A9" s="521" t="s">
        <v>639</v>
      </c>
      <c r="B9" s="524">
        <v>845.68000000000006</v>
      </c>
      <c r="C9" s="469">
        <v>1</v>
      </c>
      <c r="D9" s="526">
        <v>6</v>
      </c>
      <c r="E9" s="530" t="s">
        <v>639</v>
      </c>
      <c r="F9" s="524">
        <v>845.68000000000006</v>
      </c>
      <c r="G9" s="528">
        <v>1</v>
      </c>
      <c r="H9" s="472">
        <v>6</v>
      </c>
      <c r="I9" s="529">
        <v>1</v>
      </c>
      <c r="J9" s="533"/>
      <c r="K9" s="528">
        <v>0</v>
      </c>
      <c r="L9" s="472"/>
      <c r="M9" s="529">
        <v>0</v>
      </c>
    </row>
    <row r="10" spans="1:13" ht="14.4" customHeight="1" x14ac:dyDescent="0.3">
      <c r="A10" s="521" t="s">
        <v>640</v>
      </c>
      <c r="B10" s="524">
        <v>293.06</v>
      </c>
      <c r="C10" s="469">
        <v>1</v>
      </c>
      <c r="D10" s="526">
        <v>3</v>
      </c>
      <c r="E10" s="530" t="s">
        <v>640</v>
      </c>
      <c r="F10" s="524">
        <v>36.39</v>
      </c>
      <c r="G10" s="528">
        <v>0.12417252439773425</v>
      </c>
      <c r="H10" s="472">
        <v>2</v>
      </c>
      <c r="I10" s="529">
        <v>0.66666666666666663</v>
      </c>
      <c r="J10" s="533">
        <v>256.67</v>
      </c>
      <c r="K10" s="528">
        <v>0.87582747560226581</v>
      </c>
      <c r="L10" s="472">
        <v>1</v>
      </c>
      <c r="M10" s="529">
        <v>0.33333333333333331</v>
      </c>
    </row>
    <row r="11" spans="1:13" ht="14.4" customHeight="1" thickBot="1" x14ac:dyDescent="0.35">
      <c r="A11" s="522" t="s">
        <v>641</v>
      </c>
      <c r="B11" s="514">
        <v>85.76</v>
      </c>
      <c r="C11" s="475">
        <v>1</v>
      </c>
      <c r="D11" s="527">
        <v>1</v>
      </c>
      <c r="E11" s="531" t="s">
        <v>641</v>
      </c>
      <c r="F11" s="514">
        <v>85.76</v>
      </c>
      <c r="G11" s="486">
        <v>1</v>
      </c>
      <c r="H11" s="478">
        <v>1</v>
      </c>
      <c r="I11" s="508">
        <v>1</v>
      </c>
      <c r="J11" s="534"/>
      <c r="K11" s="486">
        <v>0</v>
      </c>
      <c r="L11" s="478"/>
      <c r="M11" s="50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819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5929.1000000000013</v>
      </c>
      <c r="N3" s="66">
        <f>SUBTOTAL(9,N7:N1048576)</f>
        <v>66</v>
      </c>
      <c r="O3" s="66">
        <f>SUBTOTAL(9,O7:O1048576)</f>
        <v>45</v>
      </c>
      <c r="P3" s="66">
        <f>SUBTOTAL(9,P7:P1048576)</f>
        <v>5596.4100000000008</v>
      </c>
      <c r="Q3" s="67">
        <f>IF(M3=0,0,P3/M3)</f>
        <v>0.94388861715943395</v>
      </c>
      <c r="R3" s="66">
        <f>SUBTOTAL(9,R7:R1048576)</f>
        <v>61</v>
      </c>
      <c r="S3" s="67">
        <f>IF(N3=0,0,R3/N3)</f>
        <v>0.9242424242424242</v>
      </c>
      <c r="T3" s="66">
        <f>SUBTOTAL(9,T7:T1048576)</f>
        <v>40</v>
      </c>
      <c r="U3" s="68">
        <f>IF(O3=0,0,T3/O3)</f>
        <v>0.88888888888888884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616</v>
      </c>
      <c r="C7" s="541" t="s">
        <v>629</v>
      </c>
      <c r="D7" s="542" t="s">
        <v>818</v>
      </c>
      <c r="E7" s="543" t="s">
        <v>635</v>
      </c>
      <c r="F7" s="541" t="s">
        <v>627</v>
      </c>
      <c r="G7" s="541" t="s">
        <v>642</v>
      </c>
      <c r="H7" s="541" t="s">
        <v>511</v>
      </c>
      <c r="I7" s="541" t="s">
        <v>643</v>
      </c>
      <c r="J7" s="541" t="s">
        <v>644</v>
      </c>
      <c r="K7" s="541" t="s">
        <v>645</v>
      </c>
      <c r="L7" s="544">
        <v>80.23</v>
      </c>
      <c r="M7" s="544">
        <v>80.23</v>
      </c>
      <c r="N7" s="541">
        <v>1</v>
      </c>
      <c r="O7" s="545">
        <v>0.5</v>
      </c>
      <c r="P7" s="544">
        <v>80.23</v>
      </c>
      <c r="Q7" s="546">
        <v>1</v>
      </c>
      <c r="R7" s="541">
        <v>1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35</v>
      </c>
      <c r="B8" s="548" t="s">
        <v>616</v>
      </c>
      <c r="C8" s="548" t="s">
        <v>629</v>
      </c>
      <c r="D8" s="549" t="s">
        <v>818</v>
      </c>
      <c r="E8" s="550" t="s">
        <v>635</v>
      </c>
      <c r="F8" s="548" t="s">
        <v>627</v>
      </c>
      <c r="G8" s="548" t="s">
        <v>646</v>
      </c>
      <c r="H8" s="548" t="s">
        <v>511</v>
      </c>
      <c r="I8" s="548" t="s">
        <v>647</v>
      </c>
      <c r="J8" s="548" t="s">
        <v>648</v>
      </c>
      <c r="K8" s="548" t="s">
        <v>649</v>
      </c>
      <c r="L8" s="551">
        <v>126.57</v>
      </c>
      <c r="M8" s="551">
        <v>126.57</v>
      </c>
      <c r="N8" s="548">
        <v>1</v>
      </c>
      <c r="O8" s="552">
        <v>0.5</v>
      </c>
      <c r="P8" s="551">
        <v>126.57</v>
      </c>
      <c r="Q8" s="553">
        <v>1</v>
      </c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35</v>
      </c>
      <c r="B9" s="548" t="s">
        <v>616</v>
      </c>
      <c r="C9" s="548" t="s">
        <v>629</v>
      </c>
      <c r="D9" s="549" t="s">
        <v>818</v>
      </c>
      <c r="E9" s="550" t="s">
        <v>635</v>
      </c>
      <c r="F9" s="548" t="s">
        <v>627</v>
      </c>
      <c r="G9" s="548" t="s">
        <v>650</v>
      </c>
      <c r="H9" s="548" t="s">
        <v>511</v>
      </c>
      <c r="I9" s="548" t="s">
        <v>651</v>
      </c>
      <c r="J9" s="548" t="s">
        <v>652</v>
      </c>
      <c r="K9" s="548" t="s">
        <v>653</v>
      </c>
      <c r="L9" s="551">
        <v>77.37</v>
      </c>
      <c r="M9" s="551">
        <v>77.37</v>
      </c>
      <c r="N9" s="548">
        <v>1</v>
      </c>
      <c r="O9" s="552">
        <v>0.5</v>
      </c>
      <c r="P9" s="551">
        <v>77.37</v>
      </c>
      <c r="Q9" s="553">
        <v>1</v>
      </c>
      <c r="R9" s="548">
        <v>1</v>
      </c>
      <c r="S9" s="553">
        <v>1</v>
      </c>
      <c r="T9" s="552">
        <v>0.5</v>
      </c>
      <c r="U9" s="554">
        <v>1</v>
      </c>
    </row>
    <row r="10" spans="1:21" ht="14.4" customHeight="1" x14ac:dyDescent="0.3">
      <c r="A10" s="547">
        <v>35</v>
      </c>
      <c r="B10" s="548" t="s">
        <v>616</v>
      </c>
      <c r="C10" s="548" t="s">
        <v>629</v>
      </c>
      <c r="D10" s="549" t="s">
        <v>818</v>
      </c>
      <c r="E10" s="550" t="s">
        <v>635</v>
      </c>
      <c r="F10" s="548" t="s">
        <v>627</v>
      </c>
      <c r="G10" s="548" t="s">
        <v>654</v>
      </c>
      <c r="H10" s="548" t="s">
        <v>511</v>
      </c>
      <c r="I10" s="548" t="s">
        <v>655</v>
      </c>
      <c r="J10" s="548" t="s">
        <v>656</v>
      </c>
      <c r="K10" s="548" t="s">
        <v>657</v>
      </c>
      <c r="L10" s="551">
        <v>0</v>
      </c>
      <c r="M10" s="551">
        <v>0</v>
      </c>
      <c r="N10" s="548">
        <v>1</v>
      </c>
      <c r="O10" s="552">
        <v>1</v>
      </c>
      <c r="P10" s="551">
        <v>0</v>
      </c>
      <c r="Q10" s="553"/>
      <c r="R10" s="548">
        <v>1</v>
      </c>
      <c r="S10" s="553">
        <v>1</v>
      </c>
      <c r="T10" s="552">
        <v>1</v>
      </c>
      <c r="U10" s="554">
        <v>1</v>
      </c>
    </row>
    <row r="11" spans="1:21" ht="14.4" customHeight="1" x14ac:dyDescent="0.3">
      <c r="A11" s="547">
        <v>35</v>
      </c>
      <c r="B11" s="548" t="s">
        <v>616</v>
      </c>
      <c r="C11" s="548" t="s">
        <v>629</v>
      </c>
      <c r="D11" s="549" t="s">
        <v>818</v>
      </c>
      <c r="E11" s="550" t="s">
        <v>635</v>
      </c>
      <c r="F11" s="548" t="s">
        <v>627</v>
      </c>
      <c r="G11" s="548" t="s">
        <v>658</v>
      </c>
      <c r="H11" s="548" t="s">
        <v>511</v>
      </c>
      <c r="I11" s="548" t="s">
        <v>659</v>
      </c>
      <c r="J11" s="548" t="s">
        <v>660</v>
      </c>
      <c r="K11" s="548" t="s">
        <v>661</v>
      </c>
      <c r="L11" s="551">
        <v>182.22</v>
      </c>
      <c r="M11" s="551">
        <v>182.22</v>
      </c>
      <c r="N11" s="548">
        <v>1</v>
      </c>
      <c r="O11" s="552">
        <v>1</v>
      </c>
      <c r="P11" s="551">
        <v>182.22</v>
      </c>
      <c r="Q11" s="553">
        <v>1</v>
      </c>
      <c r="R11" s="548">
        <v>1</v>
      </c>
      <c r="S11" s="553">
        <v>1</v>
      </c>
      <c r="T11" s="552">
        <v>1</v>
      </c>
      <c r="U11" s="554">
        <v>1</v>
      </c>
    </row>
    <row r="12" spans="1:21" ht="14.4" customHeight="1" x14ac:dyDescent="0.3">
      <c r="A12" s="547">
        <v>35</v>
      </c>
      <c r="B12" s="548" t="s">
        <v>616</v>
      </c>
      <c r="C12" s="548" t="s">
        <v>629</v>
      </c>
      <c r="D12" s="549" t="s">
        <v>818</v>
      </c>
      <c r="E12" s="550" t="s">
        <v>635</v>
      </c>
      <c r="F12" s="548" t="s">
        <v>627</v>
      </c>
      <c r="G12" s="548" t="s">
        <v>662</v>
      </c>
      <c r="H12" s="548" t="s">
        <v>511</v>
      </c>
      <c r="I12" s="548" t="s">
        <v>663</v>
      </c>
      <c r="J12" s="548" t="s">
        <v>664</v>
      </c>
      <c r="K12" s="548" t="s">
        <v>665</v>
      </c>
      <c r="L12" s="551">
        <v>0</v>
      </c>
      <c r="M12" s="551">
        <v>0</v>
      </c>
      <c r="N12" s="548">
        <v>2</v>
      </c>
      <c r="O12" s="552">
        <v>0.5</v>
      </c>
      <c r="P12" s="551">
        <v>0</v>
      </c>
      <c r="Q12" s="553"/>
      <c r="R12" s="548">
        <v>2</v>
      </c>
      <c r="S12" s="553">
        <v>1</v>
      </c>
      <c r="T12" s="552">
        <v>0.5</v>
      </c>
      <c r="U12" s="554">
        <v>1</v>
      </c>
    </row>
    <row r="13" spans="1:21" ht="14.4" customHeight="1" x14ac:dyDescent="0.3">
      <c r="A13" s="547">
        <v>35</v>
      </c>
      <c r="B13" s="548" t="s">
        <v>616</v>
      </c>
      <c r="C13" s="548" t="s">
        <v>629</v>
      </c>
      <c r="D13" s="549" t="s">
        <v>818</v>
      </c>
      <c r="E13" s="550" t="s">
        <v>635</v>
      </c>
      <c r="F13" s="548" t="s">
        <v>627</v>
      </c>
      <c r="G13" s="548" t="s">
        <v>666</v>
      </c>
      <c r="H13" s="548" t="s">
        <v>511</v>
      </c>
      <c r="I13" s="548" t="s">
        <v>667</v>
      </c>
      <c r="J13" s="548" t="s">
        <v>668</v>
      </c>
      <c r="K13" s="548" t="s">
        <v>669</v>
      </c>
      <c r="L13" s="551">
        <v>0</v>
      </c>
      <c r="M13" s="551">
        <v>0</v>
      </c>
      <c r="N13" s="548">
        <v>2</v>
      </c>
      <c r="O13" s="552">
        <v>1.5</v>
      </c>
      <c r="P13" s="551">
        <v>0</v>
      </c>
      <c r="Q13" s="553"/>
      <c r="R13" s="548">
        <v>2</v>
      </c>
      <c r="S13" s="553">
        <v>1</v>
      </c>
      <c r="T13" s="552">
        <v>1.5</v>
      </c>
      <c r="U13" s="554">
        <v>1</v>
      </c>
    </row>
    <row r="14" spans="1:21" ht="14.4" customHeight="1" x14ac:dyDescent="0.3">
      <c r="A14" s="547">
        <v>35</v>
      </c>
      <c r="B14" s="548" t="s">
        <v>616</v>
      </c>
      <c r="C14" s="548" t="s">
        <v>629</v>
      </c>
      <c r="D14" s="549" t="s">
        <v>818</v>
      </c>
      <c r="E14" s="550" t="s">
        <v>635</v>
      </c>
      <c r="F14" s="548" t="s">
        <v>627</v>
      </c>
      <c r="G14" s="548" t="s">
        <v>670</v>
      </c>
      <c r="H14" s="548" t="s">
        <v>611</v>
      </c>
      <c r="I14" s="548" t="s">
        <v>671</v>
      </c>
      <c r="J14" s="548" t="s">
        <v>672</v>
      </c>
      <c r="K14" s="548" t="s">
        <v>673</v>
      </c>
      <c r="L14" s="551">
        <v>46.07</v>
      </c>
      <c r="M14" s="551">
        <v>46.07</v>
      </c>
      <c r="N14" s="548">
        <v>1</v>
      </c>
      <c r="O14" s="552">
        <v>0.5</v>
      </c>
      <c r="P14" s="551">
        <v>46.07</v>
      </c>
      <c r="Q14" s="553">
        <v>1</v>
      </c>
      <c r="R14" s="548">
        <v>1</v>
      </c>
      <c r="S14" s="553">
        <v>1</v>
      </c>
      <c r="T14" s="552">
        <v>0.5</v>
      </c>
      <c r="U14" s="554">
        <v>1</v>
      </c>
    </row>
    <row r="15" spans="1:21" ht="14.4" customHeight="1" x14ac:dyDescent="0.3">
      <c r="A15" s="547">
        <v>35</v>
      </c>
      <c r="B15" s="548" t="s">
        <v>616</v>
      </c>
      <c r="C15" s="548" t="s">
        <v>629</v>
      </c>
      <c r="D15" s="549" t="s">
        <v>818</v>
      </c>
      <c r="E15" s="550" t="s">
        <v>635</v>
      </c>
      <c r="F15" s="548" t="s">
        <v>627</v>
      </c>
      <c r="G15" s="548" t="s">
        <v>674</v>
      </c>
      <c r="H15" s="548" t="s">
        <v>511</v>
      </c>
      <c r="I15" s="548" t="s">
        <v>675</v>
      </c>
      <c r="J15" s="548" t="s">
        <v>676</v>
      </c>
      <c r="K15" s="548" t="s">
        <v>677</v>
      </c>
      <c r="L15" s="551">
        <v>70.08</v>
      </c>
      <c r="M15" s="551">
        <v>70.08</v>
      </c>
      <c r="N15" s="548">
        <v>1</v>
      </c>
      <c r="O15" s="552">
        <v>1</v>
      </c>
      <c r="P15" s="551">
        <v>70.08</v>
      </c>
      <c r="Q15" s="553">
        <v>1</v>
      </c>
      <c r="R15" s="548">
        <v>1</v>
      </c>
      <c r="S15" s="553">
        <v>1</v>
      </c>
      <c r="T15" s="552">
        <v>1</v>
      </c>
      <c r="U15" s="554">
        <v>1</v>
      </c>
    </row>
    <row r="16" spans="1:21" ht="14.4" customHeight="1" x14ac:dyDescent="0.3">
      <c r="A16" s="547">
        <v>35</v>
      </c>
      <c r="B16" s="548" t="s">
        <v>616</v>
      </c>
      <c r="C16" s="548" t="s">
        <v>629</v>
      </c>
      <c r="D16" s="549" t="s">
        <v>818</v>
      </c>
      <c r="E16" s="550" t="s">
        <v>635</v>
      </c>
      <c r="F16" s="548" t="s">
        <v>627</v>
      </c>
      <c r="G16" s="548" t="s">
        <v>678</v>
      </c>
      <c r="H16" s="548" t="s">
        <v>611</v>
      </c>
      <c r="I16" s="548" t="s">
        <v>679</v>
      </c>
      <c r="J16" s="548" t="s">
        <v>680</v>
      </c>
      <c r="K16" s="548" t="s">
        <v>681</v>
      </c>
      <c r="L16" s="551">
        <v>543.36</v>
      </c>
      <c r="M16" s="551">
        <v>1086.72</v>
      </c>
      <c r="N16" s="548">
        <v>2</v>
      </c>
      <c r="O16" s="552">
        <v>1</v>
      </c>
      <c r="P16" s="551">
        <v>1086.72</v>
      </c>
      <c r="Q16" s="553">
        <v>1</v>
      </c>
      <c r="R16" s="548">
        <v>2</v>
      </c>
      <c r="S16" s="553">
        <v>1</v>
      </c>
      <c r="T16" s="552">
        <v>1</v>
      </c>
      <c r="U16" s="554">
        <v>1</v>
      </c>
    </row>
    <row r="17" spans="1:21" ht="14.4" customHeight="1" x14ac:dyDescent="0.3">
      <c r="A17" s="547">
        <v>35</v>
      </c>
      <c r="B17" s="548" t="s">
        <v>616</v>
      </c>
      <c r="C17" s="548" t="s">
        <v>629</v>
      </c>
      <c r="D17" s="549" t="s">
        <v>818</v>
      </c>
      <c r="E17" s="550" t="s">
        <v>635</v>
      </c>
      <c r="F17" s="548" t="s">
        <v>627</v>
      </c>
      <c r="G17" s="548" t="s">
        <v>682</v>
      </c>
      <c r="H17" s="548" t="s">
        <v>511</v>
      </c>
      <c r="I17" s="548" t="s">
        <v>683</v>
      </c>
      <c r="J17" s="548" t="s">
        <v>684</v>
      </c>
      <c r="K17" s="548" t="s">
        <v>685</v>
      </c>
      <c r="L17" s="551">
        <v>22.44</v>
      </c>
      <c r="M17" s="551">
        <v>22.44</v>
      </c>
      <c r="N17" s="548">
        <v>1</v>
      </c>
      <c r="O17" s="552">
        <v>0.5</v>
      </c>
      <c r="P17" s="551">
        <v>22.44</v>
      </c>
      <c r="Q17" s="553">
        <v>1</v>
      </c>
      <c r="R17" s="548">
        <v>1</v>
      </c>
      <c r="S17" s="553">
        <v>1</v>
      </c>
      <c r="T17" s="552">
        <v>0.5</v>
      </c>
      <c r="U17" s="554">
        <v>1</v>
      </c>
    </row>
    <row r="18" spans="1:21" ht="14.4" customHeight="1" x14ac:dyDescent="0.3">
      <c r="A18" s="547">
        <v>35</v>
      </c>
      <c r="B18" s="548" t="s">
        <v>616</v>
      </c>
      <c r="C18" s="548" t="s">
        <v>629</v>
      </c>
      <c r="D18" s="549" t="s">
        <v>818</v>
      </c>
      <c r="E18" s="550" t="s">
        <v>635</v>
      </c>
      <c r="F18" s="548" t="s">
        <v>627</v>
      </c>
      <c r="G18" s="548" t="s">
        <v>686</v>
      </c>
      <c r="H18" s="548" t="s">
        <v>511</v>
      </c>
      <c r="I18" s="548" t="s">
        <v>687</v>
      </c>
      <c r="J18" s="548" t="s">
        <v>688</v>
      </c>
      <c r="K18" s="548" t="s">
        <v>689</v>
      </c>
      <c r="L18" s="551">
        <v>37.68</v>
      </c>
      <c r="M18" s="551">
        <v>37.68</v>
      </c>
      <c r="N18" s="548">
        <v>1</v>
      </c>
      <c r="O18" s="552">
        <v>1</v>
      </c>
      <c r="P18" s="551">
        <v>37.68</v>
      </c>
      <c r="Q18" s="553">
        <v>1</v>
      </c>
      <c r="R18" s="548">
        <v>1</v>
      </c>
      <c r="S18" s="553">
        <v>1</v>
      </c>
      <c r="T18" s="552">
        <v>1</v>
      </c>
      <c r="U18" s="554">
        <v>1</v>
      </c>
    </row>
    <row r="19" spans="1:21" ht="14.4" customHeight="1" x14ac:dyDescent="0.3">
      <c r="A19" s="547">
        <v>35</v>
      </c>
      <c r="B19" s="548" t="s">
        <v>616</v>
      </c>
      <c r="C19" s="548" t="s">
        <v>629</v>
      </c>
      <c r="D19" s="549" t="s">
        <v>818</v>
      </c>
      <c r="E19" s="550" t="s">
        <v>635</v>
      </c>
      <c r="F19" s="548" t="s">
        <v>627</v>
      </c>
      <c r="G19" s="548" t="s">
        <v>690</v>
      </c>
      <c r="H19" s="548" t="s">
        <v>511</v>
      </c>
      <c r="I19" s="548" t="s">
        <v>691</v>
      </c>
      <c r="J19" s="548" t="s">
        <v>692</v>
      </c>
      <c r="K19" s="548" t="s">
        <v>693</v>
      </c>
      <c r="L19" s="551">
        <v>52.47</v>
      </c>
      <c r="M19" s="551">
        <v>52.47</v>
      </c>
      <c r="N19" s="548">
        <v>1</v>
      </c>
      <c r="O19" s="552">
        <v>1</v>
      </c>
      <c r="P19" s="551">
        <v>52.47</v>
      </c>
      <c r="Q19" s="553">
        <v>1</v>
      </c>
      <c r="R19" s="548">
        <v>1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616</v>
      </c>
      <c r="C20" s="548" t="s">
        <v>629</v>
      </c>
      <c r="D20" s="549" t="s">
        <v>818</v>
      </c>
      <c r="E20" s="550" t="s">
        <v>635</v>
      </c>
      <c r="F20" s="548" t="s">
        <v>627</v>
      </c>
      <c r="G20" s="548" t="s">
        <v>694</v>
      </c>
      <c r="H20" s="548" t="s">
        <v>611</v>
      </c>
      <c r="I20" s="548" t="s">
        <v>695</v>
      </c>
      <c r="J20" s="548" t="s">
        <v>696</v>
      </c>
      <c r="K20" s="548" t="s">
        <v>697</v>
      </c>
      <c r="L20" s="551">
        <v>133.94</v>
      </c>
      <c r="M20" s="551">
        <v>267.88</v>
      </c>
      <c r="N20" s="548">
        <v>2</v>
      </c>
      <c r="O20" s="552">
        <v>0.5</v>
      </c>
      <c r="P20" s="551">
        <v>267.88</v>
      </c>
      <c r="Q20" s="553">
        <v>1</v>
      </c>
      <c r="R20" s="548">
        <v>2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35</v>
      </c>
      <c r="B21" s="548" t="s">
        <v>616</v>
      </c>
      <c r="C21" s="548" t="s">
        <v>629</v>
      </c>
      <c r="D21" s="549" t="s">
        <v>818</v>
      </c>
      <c r="E21" s="550" t="s">
        <v>636</v>
      </c>
      <c r="F21" s="548" t="s">
        <v>627</v>
      </c>
      <c r="G21" s="548" t="s">
        <v>662</v>
      </c>
      <c r="H21" s="548" t="s">
        <v>511</v>
      </c>
      <c r="I21" s="548" t="s">
        <v>698</v>
      </c>
      <c r="J21" s="548" t="s">
        <v>699</v>
      </c>
      <c r="K21" s="548" t="s">
        <v>665</v>
      </c>
      <c r="L21" s="551">
        <v>0</v>
      </c>
      <c r="M21" s="551">
        <v>0</v>
      </c>
      <c r="N21" s="548">
        <v>1</v>
      </c>
      <c r="O21" s="552">
        <v>1</v>
      </c>
      <c r="P21" s="551">
        <v>0</v>
      </c>
      <c r="Q21" s="553"/>
      <c r="R21" s="548">
        <v>1</v>
      </c>
      <c r="S21" s="553">
        <v>1</v>
      </c>
      <c r="T21" s="552">
        <v>1</v>
      </c>
      <c r="U21" s="554">
        <v>1</v>
      </c>
    </row>
    <row r="22" spans="1:21" ht="14.4" customHeight="1" x14ac:dyDescent="0.3">
      <c r="A22" s="547">
        <v>35</v>
      </c>
      <c r="B22" s="548" t="s">
        <v>616</v>
      </c>
      <c r="C22" s="548" t="s">
        <v>629</v>
      </c>
      <c r="D22" s="549" t="s">
        <v>818</v>
      </c>
      <c r="E22" s="550" t="s">
        <v>636</v>
      </c>
      <c r="F22" s="548" t="s">
        <v>627</v>
      </c>
      <c r="G22" s="548" t="s">
        <v>700</v>
      </c>
      <c r="H22" s="548" t="s">
        <v>611</v>
      </c>
      <c r="I22" s="548" t="s">
        <v>701</v>
      </c>
      <c r="J22" s="548" t="s">
        <v>702</v>
      </c>
      <c r="K22" s="548" t="s">
        <v>703</v>
      </c>
      <c r="L22" s="551">
        <v>207.45</v>
      </c>
      <c r="M22" s="551">
        <v>207.45</v>
      </c>
      <c r="N22" s="548">
        <v>1</v>
      </c>
      <c r="O22" s="552">
        <v>1</v>
      </c>
      <c r="P22" s="551">
        <v>207.45</v>
      </c>
      <c r="Q22" s="553">
        <v>1</v>
      </c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616</v>
      </c>
      <c r="C23" s="548" t="s">
        <v>629</v>
      </c>
      <c r="D23" s="549" t="s">
        <v>818</v>
      </c>
      <c r="E23" s="550" t="s">
        <v>637</v>
      </c>
      <c r="F23" s="548" t="s">
        <v>627</v>
      </c>
      <c r="G23" s="548" t="s">
        <v>704</v>
      </c>
      <c r="H23" s="548" t="s">
        <v>511</v>
      </c>
      <c r="I23" s="548" t="s">
        <v>705</v>
      </c>
      <c r="J23" s="548" t="s">
        <v>706</v>
      </c>
      <c r="K23" s="548" t="s">
        <v>707</v>
      </c>
      <c r="L23" s="551">
        <v>57.76</v>
      </c>
      <c r="M23" s="551">
        <v>57.76</v>
      </c>
      <c r="N23" s="548">
        <v>1</v>
      </c>
      <c r="O23" s="552">
        <v>1</v>
      </c>
      <c r="P23" s="551"/>
      <c r="Q23" s="553">
        <v>0</v>
      </c>
      <c r="R23" s="548"/>
      <c r="S23" s="553">
        <v>0</v>
      </c>
      <c r="T23" s="552"/>
      <c r="U23" s="554">
        <v>0</v>
      </c>
    </row>
    <row r="24" spans="1:21" ht="14.4" customHeight="1" x14ac:dyDescent="0.3">
      <c r="A24" s="547">
        <v>35</v>
      </c>
      <c r="B24" s="548" t="s">
        <v>616</v>
      </c>
      <c r="C24" s="548" t="s">
        <v>629</v>
      </c>
      <c r="D24" s="549" t="s">
        <v>818</v>
      </c>
      <c r="E24" s="550" t="s">
        <v>637</v>
      </c>
      <c r="F24" s="548" t="s">
        <v>627</v>
      </c>
      <c r="G24" s="548" t="s">
        <v>708</v>
      </c>
      <c r="H24" s="548" t="s">
        <v>611</v>
      </c>
      <c r="I24" s="548" t="s">
        <v>709</v>
      </c>
      <c r="J24" s="548" t="s">
        <v>710</v>
      </c>
      <c r="K24" s="548" t="s">
        <v>711</v>
      </c>
      <c r="L24" s="551">
        <v>392.42</v>
      </c>
      <c r="M24" s="551">
        <v>392.42</v>
      </c>
      <c r="N24" s="548">
        <v>1</v>
      </c>
      <c r="O24" s="552">
        <v>0.5</v>
      </c>
      <c r="P24" s="551">
        <v>392.42</v>
      </c>
      <c r="Q24" s="553">
        <v>1</v>
      </c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35</v>
      </c>
      <c r="B25" s="548" t="s">
        <v>616</v>
      </c>
      <c r="C25" s="548" t="s">
        <v>629</v>
      </c>
      <c r="D25" s="549" t="s">
        <v>818</v>
      </c>
      <c r="E25" s="550" t="s">
        <v>637</v>
      </c>
      <c r="F25" s="548" t="s">
        <v>627</v>
      </c>
      <c r="G25" s="548" t="s">
        <v>658</v>
      </c>
      <c r="H25" s="548" t="s">
        <v>511</v>
      </c>
      <c r="I25" s="548" t="s">
        <v>712</v>
      </c>
      <c r="J25" s="548" t="s">
        <v>660</v>
      </c>
      <c r="K25" s="548" t="s">
        <v>713</v>
      </c>
      <c r="L25" s="551">
        <v>91.11</v>
      </c>
      <c r="M25" s="551">
        <v>182.22</v>
      </c>
      <c r="N25" s="548">
        <v>2</v>
      </c>
      <c r="O25" s="552">
        <v>1</v>
      </c>
      <c r="P25" s="551">
        <v>182.22</v>
      </c>
      <c r="Q25" s="553">
        <v>1</v>
      </c>
      <c r="R25" s="548">
        <v>2</v>
      </c>
      <c r="S25" s="553">
        <v>1</v>
      </c>
      <c r="T25" s="552">
        <v>1</v>
      </c>
      <c r="U25" s="554">
        <v>1</v>
      </c>
    </row>
    <row r="26" spans="1:21" ht="14.4" customHeight="1" x14ac:dyDescent="0.3">
      <c r="A26" s="547">
        <v>35</v>
      </c>
      <c r="B26" s="548" t="s">
        <v>616</v>
      </c>
      <c r="C26" s="548" t="s">
        <v>629</v>
      </c>
      <c r="D26" s="549" t="s">
        <v>818</v>
      </c>
      <c r="E26" s="550" t="s">
        <v>637</v>
      </c>
      <c r="F26" s="548" t="s">
        <v>627</v>
      </c>
      <c r="G26" s="548" t="s">
        <v>714</v>
      </c>
      <c r="H26" s="548" t="s">
        <v>511</v>
      </c>
      <c r="I26" s="548" t="s">
        <v>715</v>
      </c>
      <c r="J26" s="548" t="s">
        <v>716</v>
      </c>
      <c r="K26" s="548" t="s">
        <v>717</v>
      </c>
      <c r="L26" s="551">
        <v>0</v>
      </c>
      <c r="M26" s="551">
        <v>0</v>
      </c>
      <c r="N26" s="548">
        <v>1</v>
      </c>
      <c r="O26" s="552">
        <v>1</v>
      </c>
      <c r="P26" s="551">
        <v>0</v>
      </c>
      <c r="Q26" s="553"/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616</v>
      </c>
      <c r="C27" s="548" t="s">
        <v>629</v>
      </c>
      <c r="D27" s="549" t="s">
        <v>818</v>
      </c>
      <c r="E27" s="550" t="s">
        <v>637</v>
      </c>
      <c r="F27" s="548" t="s">
        <v>627</v>
      </c>
      <c r="G27" s="548" t="s">
        <v>718</v>
      </c>
      <c r="H27" s="548" t="s">
        <v>511</v>
      </c>
      <c r="I27" s="548" t="s">
        <v>719</v>
      </c>
      <c r="J27" s="548" t="s">
        <v>720</v>
      </c>
      <c r="K27" s="548" t="s">
        <v>721</v>
      </c>
      <c r="L27" s="551">
        <v>0</v>
      </c>
      <c r="M27" s="551">
        <v>0</v>
      </c>
      <c r="N27" s="548">
        <v>2</v>
      </c>
      <c r="O27" s="552">
        <v>0.5</v>
      </c>
      <c r="P27" s="551">
        <v>0</v>
      </c>
      <c r="Q27" s="553"/>
      <c r="R27" s="548">
        <v>2</v>
      </c>
      <c r="S27" s="553">
        <v>1</v>
      </c>
      <c r="T27" s="552">
        <v>0.5</v>
      </c>
      <c r="U27" s="554">
        <v>1</v>
      </c>
    </row>
    <row r="28" spans="1:21" ht="14.4" customHeight="1" x14ac:dyDescent="0.3">
      <c r="A28" s="547">
        <v>35</v>
      </c>
      <c r="B28" s="548" t="s">
        <v>616</v>
      </c>
      <c r="C28" s="548" t="s">
        <v>629</v>
      </c>
      <c r="D28" s="549" t="s">
        <v>818</v>
      </c>
      <c r="E28" s="550" t="s">
        <v>637</v>
      </c>
      <c r="F28" s="548" t="s">
        <v>627</v>
      </c>
      <c r="G28" s="548" t="s">
        <v>722</v>
      </c>
      <c r="H28" s="548" t="s">
        <v>511</v>
      </c>
      <c r="I28" s="548" t="s">
        <v>723</v>
      </c>
      <c r="J28" s="548" t="s">
        <v>724</v>
      </c>
      <c r="K28" s="548" t="s">
        <v>725</v>
      </c>
      <c r="L28" s="551">
        <v>115.13</v>
      </c>
      <c r="M28" s="551">
        <v>115.13</v>
      </c>
      <c r="N28" s="548">
        <v>1</v>
      </c>
      <c r="O28" s="552">
        <v>1</v>
      </c>
      <c r="P28" s="551">
        <v>115.13</v>
      </c>
      <c r="Q28" s="553">
        <v>1</v>
      </c>
      <c r="R28" s="548">
        <v>1</v>
      </c>
      <c r="S28" s="553">
        <v>1</v>
      </c>
      <c r="T28" s="552">
        <v>1</v>
      </c>
      <c r="U28" s="554">
        <v>1</v>
      </c>
    </row>
    <row r="29" spans="1:21" ht="14.4" customHeight="1" x14ac:dyDescent="0.3">
      <c r="A29" s="547">
        <v>35</v>
      </c>
      <c r="B29" s="548" t="s">
        <v>616</v>
      </c>
      <c r="C29" s="548" t="s">
        <v>629</v>
      </c>
      <c r="D29" s="549" t="s">
        <v>818</v>
      </c>
      <c r="E29" s="550" t="s">
        <v>637</v>
      </c>
      <c r="F29" s="548" t="s">
        <v>627</v>
      </c>
      <c r="G29" s="548" t="s">
        <v>670</v>
      </c>
      <c r="H29" s="548" t="s">
        <v>611</v>
      </c>
      <c r="I29" s="548" t="s">
        <v>726</v>
      </c>
      <c r="J29" s="548" t="s">
        <v>727</v>
      </c>
      <c r="K29" s="548" t="s">
        <v>728</v>
      </c>
      <c r="L29" s="551">
        <v>98.78</v>
      </c>
      <c r="M29" s="551">
        <v>98.78</v>
      </c>
      <c r="N29" s="548">
        <v>1</v>
      </c>
      <c r="O29" s="552">
        <v>1</v>
      </c>
      <c r="P29" s="551">
        <v>98.78</v>
      </c>
      <c r="Q29" s="553">
        <v>1</v>
      </c>
      <c r="R29" s="548">
        <v>1</v>
      </c>
      <c r="S29" s="553">
        <v>1</v>
      </c>
      <c r="T29" s="552">
        <v>1</v>
      </c>
      <c r="U29" s="554">
        <v>1</v>
      </c>
    </row>
    <row r="30" spans="1:21" ht="14.4" customHeight="1" x14ac:dyDescent="0.3">
      <c r="A30" s="547">
        <v>35</v>
      </c>
      <c r="B30" s="548" t="s">
        <v>616</v>
      </c>
      <c r="C30" s="548" t="s">
        <v>629</v>
      </c>
      <c r="D30" s="549" t="s">
        <v>818</v>
      </c>
      <c r="E30" s="550" t="s">
        <v>637</v>
      </c>
      <c r="F30" s="548" t="s">
        <v>627</v>
      </c>
      <c r="G30" s="548" t="s">
        <v>729</v>
      </c>
      <c r="H30" s="548" t="s">
        <v>611</v>
      </c>
      <c r="I30" s="548" t="s">
        <v>730</v>
      </c>
      <c r="J30" s="548" t="s">
        <v>731</v>
      </c>
      <c r="K30" s="548" t="s">
        <v>732</v>
      </c>
      <c r="L30" s="551">
        <v>0</v>
      </c>
      <c r="M30" s="551">
        <v>0</v>
      </c>
      <c r="N30" s="548">
        <v>1</v>
      </c>
      <c r="O30" s="552">
        <v>1</v>
      </c>
      <c r="P30" s="551">
        <v>0</v>
      </c>
      <c r="Q30" s="553"/>
      <c r="R30" s="548">
        <v>1</v>
      </c>
      <c r="S30" s="553">
        <v>1</v>
      </c>
      <c r="T30" s="552">
        <v>1</v>
      </c>
      <c r="U30" s="554">
        <v>1</v>
      </c>
    </row>
    <row r="31" spans="1:21" ht="14.4" customHeight="1" x14ac:dyDescent="0.3">
      <c r="A31" s="547">
        <v>35</v>
      </c>
      <c r="B31" s="548" t="s">
        <v>616</v>
      </c>
      <c r="C31" s="548" t="s">
        <v>629</v>
      </c>
      <c r="D31" s="549" t="s">
        <v>818</v>
      </c>
      <c r="E31" s="550" t="s">
        <v>637</v>
      </c>
      <c r="F31" s="548" t="s">
        <v>627</v>
      </c>
      <c r="G31" s="548" t="s">
        <v>733</v>
      </c>
      <c r="H31" s="548" t="s">
        <v>511</v>
      </c>
      <c r="I31" s="548" t="s">
        <v>734</v>
      </c>
      <c r="J31" s="548" t="s">
        <v>735</v>
      </c>
      <c r="K31" s="548" t="s">
        <v>736</v>
      </c>
      <c r="L31" s="551">
        <v>0</v>
      </c>
      <c r="M31" s="551">
        <v>0</v>
      </c>
      <c r="N31" s="548">
        <v>1</v>
      </c>
      <c r="O31" s="552">
        <v>1</v>
      </c>
      <c r="P31" s="551"/>
      <c r="Q31" s="553"/>
      <c r="R31" s="548"/>
      <c r="S31" s="553">
        <v>0</v>
      </c>
      <c r="T31" s="552"/>
      <c r="U31" s="554">
        <v>0</v>
      </c>
    </row>
    <row r="32" spans="1:21" ht="14.4" customHeight="1" x14ac:dyDescent="0.3">
      <c r="A32" s="547">
        <v>35</v>
      </c>
      <c r="B32" s="548" t="s">
        <v>616</v>
      </c>
      <c r="C32" s="548" t="s">
        <v>629</v>
      </c>
      <c r="D32" s="549" t="s">
        <v>818</v>
      </c>
      <c r="E32" s="550" t="s">
        <v>637</v>
      </c>
      <c r="F32" s="548" t="s">
        <v>627</v>
      </c>
      <c r="G32" s="548" t="s">
        <v>737</v>
      </c>
      <c r="H32" s="548" t="s">
        <v>511</v>
      </c>
      <c r="I32" s="548" t="s">
        <v>738</v>
      </c>
      <c r="J32" s="548" t="s">
        <v>739</v>
      </c>
      <c r="K32" s="548" t="s">
        <v>740</v>
      </c>
      <c r="L32" s="551">
        <v>205.84</v>
      </c>
      <c r="M32" s="551">
        <v>411.68</v>
      </c>
      <c r="N32" s="548">
        <v>2</v>
      </c>
      <c r="O32" s="552">
        <v>1</v>
      </c>
      <c r="P32" s="551">
        <v>411.68</v>
      </c>
      <c r="Q32" s="553">
        <v>1</v>
      </c>
      <c r="R32" s="548">
        <v>2</v>
      </c>
      <c r="S32" s="553">
        <v>1</v>
      </c>
      <c r="T32" s="552">
        <v>1</v>
      </c>
      <c r="U32" s="554">
        <v>1</v>
      </c>
    </row>
    <row r="33" spans="1:21" ht="14.4" customHeight="1" x14ac:dyDescent="0.3">
      <c r="A33" s="547">
        <v>35</v>
      </c>
      <c r="B33" s="548" t="s">
        <v>616</v>
      </c>
      <c r="C33" s="548" t="s">
        <v>629</v>
      </c>
      <c r="D33" s="549" t="s">
        <v>818</v>
      </c>
      <c r="E33" s="550" t="s">
        <v>637</v>
      </c>
      <c r="F33" s="548" t="s">
        <v>627</v>
      </c>
      <c r="G33" s="548" t="s">
        <v>741</v>
      </c>
      <c r="H33" s="548" t="s">
        <v>511</v>
      </c>
      <c r="I33" s="548" t="s">
        <v>742</v>
      </c>
      <c r="J33" s="548" t="s">
        <v>743</v>
      </c>
      <c r="K33" s="548" t="s">
        <v>744</v>
      </c>
      <c r="L33" s="551">
        <v>77.13</v>
      </c>
      <c r="M33" s="551">
        <v>154.26</v>
      </c>
      <c r="N33" s="548">
        <v>2</v>
      </c>
      <c r="O33" s="552">
        <v>0.5</v>
      </c>
      <c r="P33" s="551">
        <v>154.26</v>
      </c>
      <c r="Q33" s="553">
        <v>1</v>
      </c>
      <c r="R33" s="548">
        <v>2</v>
      </c>
      <c r="S33" s="553">
        <v>1</v>
      </c>
      <c r="T33" s="552">
        <v>0.5</v>
      </c>
      <c r="U33" s="554">
        <v>1</v>
      </c>
    </row>
    <row r="34" spans="1:21" ht="14.4" customHeight="1" x14ac:dyDescent="0.3">
      <c r="A34" s="547">
        <v>35</v>
      </c>
      <c r="B34" s="548" t="s">
        <v>616</v>
      </c>
      <c r="C34" s="548" t="s">
        <v>629</v>
      </c>
      <c r="D34" s="549" t="s">
        <v>818</v>
      </c>
      <c r="E34" s="550" t="s">
        <v>637</v>
      </c>
      <c r="F34" s="548" t="s">
        <v>628</v>
      </c>
      <c r="G34" s="548" t="s">
        <v>745</v>
      </c>
      <c r="H34" s="548" t="s">
        <v>511</v>
      </c>
      <c r="I34" s="548" t="s">
        <v>746</v>
      </c>
      <c r="J34" s="548" t="s">
        <v>747</v>
      </c>
      <c r="K34" s="548"/>
      <c r="L34" s="551">
        <v>0</v>
      </c>
      <c r="M34" s="551">
        <v>0</v>
      </c>
      <c r="N34" s="548">
        <v>1</v>
      </c>
      <c r="O34" s="552">
        <v>0.5</v>
      </c>
      <c r="P34" s="551">
        <v>0</v>
      </c>
      <c r="Q34" s="553"/>
      <c r="R34" s="548">
        <v>1</v>
      </c>
      <c r="S34" s="553">
        <v>1</v>
      </c>
      <c r="T34" s="552">
        <v>0.5</v>
      </c>
      <c r="U34" s="554">
        <v>1</v>
      </c>
    </row>
    <row r="35" spans="1:21" ht="14.4" customHeight="1" x14ac:dyDescent="0.3">
      <c r="A35" s="547">
        <v>35</v>
      </c>
      <c r="B35" s="548" t="s">
        <v>616</v>
      </c>
      <c r="C35" s="548" t="s">
        <v>629</v>
      </c>
      <c r="D35" s="549" t="s">
        <v>818</v>
      </c>
      <c r="E35" s="550" t="s">
        <v>638</v>
      </c>
      <c r="F35" s="548" t="s">
        <v>627</v>
      </c>
      <c r="G35" s="548" t="s">
        <v>748</v>
      </c>
      <c r="H35" s="548" t="s">
        <v>611</v>
      </c>
      <c r="I35" s="548" t="s">
        <v>749</v>
      </c>
      <c r="J35" s="548" t="s">
        <v>750</v>
      </c>
      <c r="K35" s="548" t="s">
        <v>751</v>
      </c>
      <c r="L35" s="551">
        <v>138.31</v>
      </c>
      <c r="M35" s="551">
        <v>138.31</v>
      </c>
      <c r="N35" s="548">
        <v>1</v>
      </c>
      <c r="O35" s="552">
        <v>1</v>
      </c>
      <c r="P35" s="551">
        <v>138.31</v>
      </c>
      <c r="Q35" s="553">
        <v>1</v>
      </c>
      <c r="R35" s="548">
        <v>1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35</v>
      </c>
      <c r="B36" s="548" t="s">
        <v>616</v>
      </c>
      <c r="C36" s="548" t="s">
        <v>629</v>
      </c>
      <c r="D36" s="549" t="s">
        <v>818</v>
      </c>
      <c r="E36" s="550" t="s">
        <v>638</v>
      </c>
      <c r="F36" s="548" t="s">
        <v>627</v>
      </c>
      <c r="G36" s="548" t="s">
        <v>752</v>
      </c>
      <c r="H36" s="548" t="s">
        <v>511</v>
      </c>
      <c r="I36" s="548" t="s">
        <v>753</v>
      </c>
      <c r="J36" s="548" t="s">
        <v>754</v>
      </c>
      <c r="K36" s="548" t="s">
        <v>755</v>
      </c>
      <c r="L36" s="551">
        <v>0</v>
      </c>
      <c r="M36" s="551">
        <v>0</v>
      </c>
      <c r="N36" s="548">
        <v>1</v>
      </c>
      <c r="O36" s="552">
        <v>1</v>
      </c>
      <c r="P36" s="551">
        <v>0</v>
      </c>
      <c r="Q36" s="553"/>
      <c r="R36" s="548">
        <v>1</v>
      </c>
      <c r="S36" s="553">
        <v>1</v>
      </c>
      <c r="T36" s="552">
        <v>1</v>
      </c>
      <c r="U36" s="554">
        <v>1</v>
      </c>
    </row>
    <row r="37" spans="1:21" ht="14.4" customHeight="1" x14ac:dyDescent="0.3">
      <c r="A37" s="547">
        <v>35</v>
      </c>
      <c r="B37" s="548" t="s">
        <v>616</v>
      </c>
      <c r="C37" s="548" t="s">
        <v>629</v>
      </c>
      <c r="D37" s="549" t="s">
        <v>818</v>
      </c>
      <c r="E37" s="550" t="s">
        <v>638</v>
      </c>
      <c r="F37" s="548" t="s">
        <v>627</v>
      </c>
      <c r="G37" s="548" t="s">
        <v>752</v>
      </c>
      <c r="H37" s="548" t="s">
        <v>511</v>
      </c>
      <c r="I37" s="548" t="s">
        <v>756</v>
      </c>
      <c r="J37" s="548" t="s">
        <v>754</v>
      </c>
      <c r="K37" s="548" t="s">
        <v>757</v>
      </c>
      <c r="L37" s="551">
        <v>0</v>
      </c>
      <c r="M37" s="551">
        <v>0</v>
      </c>
      <c r="N37" s="548">
        <v>1</v>
      </c>
      <c r="O37" s="552">
        <v>1</v>
      </c>
      <c r="P37" s="551"/>
      <c r="Q37" s="553"/>
      <c r="R37" s="548"/>
      <c r="S37" s="553">
        <v>0</v>
      </c>
      <c r="T37" s="552"/>
      <c r="U37" s="554">
        <v>0</v>
      </c>
    </row>
    <row r="38" spans="1:21" ht="14.4" customHeight="1" x14ac:dyDescent="0.3">
      <c r="A38" s="547">
        <v>35</v>
      </c>
      <c r="B38" s="548" t="s">
        <v>616</v>
      </c>
      <c r="C38" s="548" t="s">
        <v>629</v>
      </c>
      <c r="D38" s="549" t="s">
        <v>818</v>
      </c>
      <c r="E38" s="550" t="s">
        <v>638</v>
      </c>
      <c r="F38" s="548" t="s">
        <v>627</v>
      </c>
      <c r="G38" s="548" t="s">
        <v>758</v>
      </c>
      <c r="H38" s="548" t="s">
        <v>511</v>
      </c>
      <c r="I38" s="548" t="s">
        <v>759</v>
      </c>
      <c r="J38" s="548" t="s">
        <v>760</v>
      </c>
      <c r="K38" s="548" t="s">
        <v>761</v>
      </c>
      <c r="L38" s="551">
        <v>48.09</v>
      </c>
      <c r="M38" s="551">
        <v>48.09</v>
      </c>
      <c r="N38" s="548">
        <v>1</v>
      </c>
      <c r="O38" s="552">
        <v>1</v>
      </c>
      <c r="P38" s="551">
        <v>48.09</v>
      </c>
      <c r="Q38" s="553">
        <v>1</v>
      </c>
      <c r="R38" s="548">
        <v>1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35</v>
      </c>
      <c r="B39" s="548" t="s">
        <v>616</v>
      </c>
      <c r="C39" s="548" t="s">
        <v>629</v>
      </c>
      <c r="D39" s="549" t="s">
        <v>818</v>
      </c>
      <c r="E39" s="550" t="s">
        <v>638</v>
      </c>
      <c r="F39" s="548" t="s">
        <v>627</v>
      </c>
      <c r="G39" s="548" t="s">
        <v>670</v>
      </c>
      <c r="H39" s="548" t="s">
        <v>611</v>
      </c>
      <c r="I39" s="548" t="s">
        <v>671</v>
      </c>
      <c r="J39" s="548" t="s">
        <v>672</v>
      </c>
      <c r="K39" s="548" t="s">
        <v>673</v>
      </c>
      <c r="L39" s="551">
        <v>46.07</v>
      </c>
      <c r="M39" s="551">
        <v>46.07</v>
      </c>
      <c r="N39" s="548">
        <v>1</v>
      </c>
      <c r="O39" s="552">
        <v>1</v>
      </c>
      <c r="P39" s="551">
        <v>46.07</v>
      </c>
      <c r="Q39" s="553">
        <v>1</v>
      </c>
      <c r="R39" s="548">
        <v>1</v>
      </c>
      <c r="S39" s="553">
        <v>1</v>
      </c>
      <c r="T39" s="552">
        <v>1</v>
      </c>
      <c r="U39" s="554">
        <v>1</v>
      </c>
    </row>
    <row r="40" spans="1:21" ht="14.4" customHeight="1" x14ac:dyDescent="0.3">
      <c r="A40" s="547">
        <v>35</v>
      </c>
      <c r="B40" s="548" t="s">
        <v>616</v>
      </c>
      <c r="C40" s="548" t="s">
        <v>629</v>
      </c>
      <c r="D40" s="549" t="s">
        <v>818</v>
      </c>
      <c r="E40" s="550" t="s">
        <v>638</v>
      </c>
      <c r="F40" s="548" t="s">
        <v>627</v>
      </c>
      <c r="G40" s="548" t="s">
        <v>729</v>
      </c>
      <c r="H40" s="548" t="s">
        <v>611</v>
      </c>
      <c r="I40" s="548" t="s">
        <v>762</v>
      </c>
      <c r="J40" s="548" t="s">
        <v>731</v>
      </c>
      <c r="K40" s="548" t="s">
        <v>763</v>
      </c>
      <c r="L40" s="551">
        <v>18.260000000000002</v>
      </c>
      <c r="M40" s="551">
        <v>18.260000000000002</v>
      </c>
      <c r="N40" s="548">
        <v>1</v>
      </c>
      <c r="O40" s="552">
        <v>1</v>
      </c>
      <c r="P40" s="551"/>
      <c r="Q40" s="553">
        <v>0</v>
      </c>
      <c r="R40" s="548"/>
      <c r="S40" s="553">
        <v>0</v>
      </c>
      <c r="T40" s="552"/>
      <c r="U40" s="554">
        <v>0</v>
      </c>
    </row>
    <row r="41" spans="1:21" ht="14.4" customHeight="1" x14ac:dyDescent="0.3">
      <c r="A41" s="547">
        <v>35</v>
      </c>
      <c r="B41" s="548" t="s">
        <v>616</v>
      </c>
      <c r="C41" s="548" t="s">
        <v>629</v>
      </c>
      <c r="D41" s="549" t="s">
        <v>818</v>
      </c>
      <c r="E41" s="550" t="s">
        <v>638</v>
      </c>
      <c r="F41" s="548" t="s">
        <v>627</v>
      </c>
      <c r="G41" s="548" t="s">
        <v>729</v>
      </c>
      <c r="H41" s="548" t="s">
        <v>611</v>
      </c>
      <c r="I41" s="548" t="s">
        <v>764</v>
      </c>
      <c r="J41" s="548" t="s">
        <v>731</v>
      </c>
      <c r="K41" s="548" t="s">
        <v>765</v>
      </c>
      <c r="L41" s="551">
        <v>36.54</v>
      </c>
      <c r="M41" s="551">
        <v>36.54</v>
      </c>
      <c r="N41" s="548">
        <v>1</v>
      </c>
      <c r="O41" s="552">
        <v>1</v>
      </c>
      <c r="P41" s="551">
        <v>36.54</v>
      </c>
      <c r="Q41" s="553">
        <v>1</v>
      </c>
      <c r="R41" s="548">
        <v>1</v>
      </c>
      <c r="S41" s="553">
        <v>1</v>
      </c>
      <c r="T41" s="552">
        <v>1</v>
      </c>
      <c r="U41" s="554">
        <v>1</v>
      </c>
    </row>
    <row r="42" spans="1:21" ht="14.4" customHeight="1" x14ac:dyDescent="0.3">
      <c r="A42" s="547">
        <v>35</v>
      </c>
      <c r="B42" s="548" t="s">
        <v>616</v>
      </c>
      <c r="C42" s="548" t="s">
        <v>629</v>
      </c>
      <c r="D42" s="549" t="s">
        <v>818</v>
      </c>
      <c r="E42" s="550" t="s">
        <v>638</v>
      </c>
      <c r="F42" s="548" t="s">
        <v>627</v>
      </c>
      <c r="G42" s="548" t="s">
        <v>737</v>
      </c>
      <c r="H42" s="548" t="s">
        <v>511</v>
      </c>
      <c r="I42" s="548" t="s">
        <v>766</v>
      </c>
      <c r="J42" s="548" t="s">
        <v>767</v>
      </c>
      <c r="K42" s="548" t="s">
        <v>768</v>
      </c>
      <c r="L42" s="551">
        <v>57.64</v>
      </c>
      <c r="M42" s="551">
        <v>57.64</v>
      </c>
      <c r="N42" s="548">
        <v>1</v>
      </c>
      <c r="O42" s="552">
        <v>1</v>
      </c>
      <c r="P42" s="551">
        <v>57.64</v>
      </c>
      <c r="Q42" s="553">
        <v>1</v>
      </c>
      <c r="R42" s="548">
        <v>1</v>
      </c>
      <c r="S42" s="553">
        <v>1</v>
      </c>
      <c r="T42" s="552">
        <v>1</v>
      </c>
      <c r="U42" s="554">
        <v>1</v>
      </c>
    </row>
    <row r="43" spans="1:21" ht="14.4" customHeight="1" x14ac:dyDescent="0.3">
      <c r="A43" s="547">
        <v>35</v>
      </c>
      <c r="B43" s="548" t="s">
        <v>616</v>
      </c>
      <c r="C43" s="548" t="s">
        <v>629</v>
      </c>
      <c r="D43" s="549" t="s">
        <v>818</v>
      </c>
      <c r="E43" s="550" t="s">
        <v>638</v>
      </c>
      <c r="F43" s="548" t="s">
        <v>627</v>
      </c>
      <c r="G43" s="548" t="s">
        <v>737</v>
      </c>
      <c r="H43" s="548" t="s">
        <v>511</v>
      </c>
      <c r="I43" s="548" t="s">
        <v>769</v>
      </c>
      <c r="J43" s="548" t="s">
        <v>767</v>
      </c>
      <c r="K43" s="548" t="s">
        <v>770</v>
      </c>
      <c r="L43" s="551">
        <v>301.2</v>
      </c>
      <c r="M43" s="551">
        <v>602.4</v>
      </c>
      <c r="N43" s="548">
        <v>2</v>
      </c>
      <c r="O43" s="552">
        <v>1</v>
      </c>
      <c r="P43" s="551">
        <v>602.4</v>
      </c>
      <c r="Q43" s="553">
        <v>1</v>
      </c>
      <c r="R43" s="548">
        <v>2</v>
      </c>
      <c r="S43" s="553">
        <v>1</v>
      </c>
      <c r="T43" s="552">
        <v>1</v>
      </c>
      <c r="U43" s="554">
        <v>1</v>
      </c>
    </row>
    <row r="44" spans="1:21" ht="14.4" customHeight="1" x14ac:dyDescent="0.3">
      <c r="A44" s="547">
        <v>35</v>
      </c>
      <c r="B44" s="548" t="s">
        <v>616</v>
      </c>
      <c r="C44" s="548" t="s">
        <v>629</v>
      </c>
      <c r="D44" s="549" t="s">
        <v>818</v>
      </c>
      <c r="E44" s="550" t="s">
        <v>638</v>
      </c>
      <c r="F44" s="548" t="s">
        <v>627</v>
      </c>
      <c r="G44" s="548" t="s">
        <v>737</v>
      </c>
      <c r="H44" s="548" t="s">
        <v>511</v>
      </c>
      <c r="I44" s="548" t="s">
        <v>771</v>
      </c>
      <c r="J44" s="548" t="s">
        <v>772</v>
      </c>
      <c r="K44" s="548" t="s">
        <v>773</v>
      </c>
      <c r="L44" s="551">
        <v>0</v>
      </c>
      <c r="M44" s="551">
        <v>0</v>
      </c>
      <c r="N44" s="548">
        <v>1</v>
      </c>
      <c r="O44" s="552">
        <v>0.5</v>
      </c>
      <c r="P44" s="551">
        <v>0</v>
      </c>
      <c r="Q44" s="553"/>
      <c r="R44" s="548">
        <v>1</v>
      </c>
      <c r="S44" s="553">
        <v>1</v>
      </c>
      <c r="T44" s="552">
        <v>0.5</v>
      </c>
      <c r="U44" s="554">
        <v>1</v>
      </c>
    </row>
    <row r="45" spans="1:21" ht="14.4" customHeight="1" x14ac:dyDescent="0.3">
      <c r="A45" s="547">
        <v>35</v>
      </c>
      <c r="B45" s="548" t="s">
        <v>616</v>
      </c>
      <c r="C45" s="548" t="s">
        <v>629</v>
      </c>
      <c r="D45" s="549" t="s">
        <v>818</v>
      </c>
      <c r="E45" s="550" t="s">
        <v>638</v>
      </c>
      <c r="F45" s="548" t="s">
        <v>627</v>
      </c>
      <c r="G45" s="548" t="s">
        <v>774</v>
      </c>
      <c r="H45" s="548" t="s">
        <v>511</v>
      </c>
      <c r="I45" s="548" t="s">
        <v>775</v>
      </c>
      <c r="J45" s="548" t="s">
        <v>776</v>
      </c>
      <c r="K45" s="548" t="s">
        <v>777</v>
      </c>
      <c r="L45" s="551">
        <v>0</v>
      </c>
      <c r="M45" s="551">
        <v>0</v>
      </c>
      <c r="N45" s="548">
        <v>2</v>
      </c>
      <c r="O45" s="552">
        <v>0.5</v>
      </c>
      <c r="P45" s="551">
        <v>0</v>
      </c>
      <c r="Q45" s="553"/>
      <c r="R45" s="548">
        <v>2</v>
      </c>
      <c r="S45" s="553">
        <v>1</v>
      </c>
      <c r="T45" s="552">
        <v>0.5</v>
      </c>
      <c r="U45" s="554">
        <v>1</v>
      </c>
    </row>
    <row r="46" spans="1:21" ht="14.4" customHeight="1" x14ac:dyDescent="0.3">
      <c r="A46" s="547">
        <v>35</v>
      </c>
      <c r="B46" s="548" t="s">
        <v>616</v>
      </c>
      <c r="C46" s="548" t="s">
        <v>629</v>
      </c>
      <c r="D46" s="549" t="s">
        <v>818</v>
      </c>
      <c r="E46" s="550" t="s">
        <v>638</v>
      </c>
      <c r="F46" s="548" t="s">
        <v>627</v>
      </c>
      <c r="G46" s="548" t="s">
        <v>778</v>
      </c>
      <c r="H46" s="548" t="s">
        <v>511</v>
      </c>
      <c r="I46" s="548" t="s">
        <v>779</v>
      </c>
      <c r="J46" s="548" t="s">
        <v>780</v>
      </c>
      <c r="K46" s="548" t="s">
        <v>781</v>
      </c>
      <c r="L46" s="551">
        <v>87.86</v>
      </c>
      <c r="M46" s="551">
        <v>87.86</v>
      </c>
      <c r="N46" s="548">
        <v>1</v>
      </c>
      <c r="O46" s="552">
        <v>1</v>
      </c>
      <c r="P46" s="551">
        <v>87.86</v>
      </c>
      <c r="Q46" s="553">
        <v>1</v>
      </c>
      <c r="R46" s="548">
        <v>1</v>
      </c>
      <c r="S46" s="553">
        <v>1</v>
      </c>
      <c r="T46" s="552">
        <v>1</v>
      </c>
      <c r="U46" s="554">
        <v>1</v>
      </c>
    </row>
    <row r="47" spans="1:21" ht="14.4" customHeight="1" x14ac:dyDescent="0.3">
      <c r="A47" s="547">
        <v>35</v>
      </c>
      <c r="B47" s="548" t="s">
        <v>616</v>
      </c>
      <c r="C47" s="548" t="s">
        <v>629</v>
      </c>
      <c r="D47" s="549" t="s">
        <v>818</v>
      </c>
      <c r="E47" s="550" t="s">
        <v>638</v>
      </c>
      <c r="F47" s="548" t="s">
        <v>627</v>
      </c>
      <c r="G47" s="548" t="s">
        <v>694</v>
      </c>
      <c r="H47" s="548" t="s">
        <v>511</v>
      </c>
      <c r="I47" s="548" t="s">
        <v>782</v>
      </c>
      <c r="J47" s="548" t="s">
        <v>783</v>
      </c>
      <c r="K47" s="548" t="s">
        <v>784</v>
      </c>
      <c r="L47" s="551">
        <v>0</v>
      </c>
      <c r="M47" s="551">
        <v>0</v>
      </c>
      <c r="N47" s="548">
        <v>2</v>
      </c>
      <c r="O47" s="552">
        <v>1</v>
      </c>
      <c r="P47" s="551">
        <v>0</v>
      </c>
      <c r="Q47" s="553"/>
      <c r="R47" s="548">
        <v>2</v>
      </c>
      <c r="S47" s="553">
        <v>1</v>
      </c>
      <c r="T47" s="552">
        <v>1</v>
      </c>
      <c r="U47" s="554">
        <v>1</v>
      </c>
    </row>
    <row r="48" spans="1:21" ht="14.4" customHeight="1" x14ac:dyDescent="0.3">
      <c r="A48" s="547">
        <v>35</v>
      </c>
      <c r="B48" s="548" t="s">
        <v>616</v>
      </c>
      <c r="C48" s="548" t="s">
        <v>629</v>
      </c>
      <c r="D48" s="549" t="s">
        <v>818</v>
      </c>
      <c r="E48" s="550" t="s">
        <v>639</v>
      </c>
      <c r="F48" s="548" t="s">
        <v>627</v>
      </c>
      <c r="G48" s="548" t="s">
        <v>785</v>
      </c>
      <c r="H48" s="548" t="s">
        <v>511</v>
      </c>
      <c r="I48" s="548" t="s">
        <v>786</v>
      </c>
      <c r="J48" s="548" t="s">
        <v>787</v>
      </c>
      <c r="K48" s="548" t="s">
        <v>788</v>
      </c>
      <c r="L48" s="551">
        <v>590.26</v>
      </c>
      <c r="M48" s="551">
        <v>590.26</v>
      </c>
      <c r="N48" s="548">
        <v>1</v>
      </c>
      <c r="O48" s="552">
        <v>0.5</v>
      </c>
      <c r="P48" s="551">
        <v>590.26</v>
      </c>
      <c r="Q48" s="553">
        <v>1</v>
      </c>
      <c r="R48" s="548">
        <v>1</v>
      </c>
      <c r="S48" s="553">
        <v>1</v>
      </c>
      <c r="T48" s="552">
        <v>0.5</v>
      </c>
      <c r="U48" s="554">
        <v>1</v>
      </c>
    </row>
    <row r="49" spans="1:21" ht="14.4" customHeight="1" x14ac:dyDescent="0.3">
      <c r="A49" s="547">
        <v>35</v>
      </c>
      <c r="B49" s="548" t="s">
        <v>616</v>
      </c>
      <c r="C49" s="548" t="s">
        <v>629</v>
      </c>
      <c r="D49" s="549" t="s">
        <v>818</v>
      </c>
      <c r="E49" s="550" t="s">
        <v>639</v>
      </c>
      <c r="F49" s="548" t="s">
        <v>627</v>
      </c>
      <c r="G49" s="548" t="s">
        <v>789</v>
      </c>
      <c r="H49" s="548" t="s">
        <v>511</v>
      </c>
      <c r="I49" s="548" t="s">
        <v>790</v>
      </c>
      <c r="J49" s="548" t="s">
        <v>791</v>
      </c>
      <c r="K49" s="548" t="s">
        <v>792</v>
      </c>
      <c r="L49" s="551">
        <v>0</v>
      </c>
      <c r="M49" s="551">
        <v>0</v>
      </c>
      <c r="N49" s="548">
        <v>3</v>
      </c>
      <c r="O49" s="552">
        <v>1</v>
      </c>
      <c r="P49" s="551">
        <v>0</v>
      </c>
      <c r="Q49" s="553"/>
      <c r="R49" s="548">
        <v>3</v>
      </c>
      <c r="S49" s="553">
        <v>1</v>
      </c>
      <c r="T49" s="552">
        <v>1</v>
      </c>
      <c r="U49" s="554">
        <v>1</v>
      </c>
    </row>
    <row r="50" spans="1:21" ht="14.4" customHeight="1" x14ac:dyDescent="0.3">
      <c r="A50" s="547">
        <v>35</v>
      </c>
      <c r="B50" s="548" t="s">
        <v>616</v>
      </c>
      <c r="C50" s="548" t="s">
        <v>629</v>
      </c>
      <c r="D50" s="549" t="s">
        <v>818</v>
      </c>
      <c r="E50" s="550" t="s">
        <v>639</v>
      </c>
      <c r="F50" s="548" t="s">
        <v>627</v>
      </c>
      <c r="G50" s="548" t="s">
        <v>789</v>
      </c>
      <c r="H50" s="548" t="s">
        <v>511</v>
      </c>
      <c r="I50" s="548" t="s">
        <v>793</v>
      </c>
      <c r="J50" s="548" t="s">
        <v>791</v>
      </c>
      <c r="K50" s="548" t="s">
        <v>794</v>
      </c>
      <c r="L50" s="551">
        <v>0</v>
      </c>
      <c r="M50" s="551">
        <v>0</v>
      </c>
      <c r="N50" s="548">
        <v>1</v>
      </c>
      <c r="O50" s="552">
        <v>1</v>
      </c>
      <c r="P50" s="551">
        <v>0</v>
      </c>
      <c r="Q50" s="553"/>
      <c r="R50" s="548">
        <v>1</v>
      </c>
      <c r="S50" s="553">
        <v>1</v>
      </c>
      <c r="T50" s="552">
        <v>1</v>
      </c>
      <c r="U50" s="554">
        <v>1</v>
      </c>
    </row>
    <row r="51" spans="1:21" ht="14.4" customHeight="1" x14ac:dyDescent="0.3">
      <c r="A51" s="547">
        <v>35</v>
      </c>
      <c r="B51" s="548" t="s">
        <v>616</v>
      </c>
      <c r="C51" s="548" t="s">
        <v>629</v>
      </c>
      <c r="D51" s="549" t="s">
        <v>818</v>
      </c>
      <c r="E51" s="550" t="s">
        <v>639</v>
      </c>
      <c r="F51" s="548" t="s">
        <v>627</v>
      </c>
      <c r="G51" s="548" t="s">
        <v>658</v>
      </c>
      <c r="H51" s="548" t="s">
        <v>511</v>
      </c>
      <c r="I51" s="548" t="s">
        <v>795</v>
      </c>
      <c r="J51" s="548" t="s">
        <v>660</v>
      </c>
      <c r="K51" s="548" t="s">
        <v>713</v>
      </c>
      <c r="L51" s="551">
        <v>91.11</v>
      </c>
      <c r="M51" s="551">
        <v>91.11</v>
      </c>
      <c r="N51" s="548">
        <v>1</v>
      </c>
      <c r="O51" s="552">
        <v>0.5</v>
      </c>
      <c r="P51" s="551">
        <v>91.11</v>
      </c>
      <c r="Q51" s="553">
        <v>1</v>
      </c>
      <c r="R51" s="548">
        <v>1</v>
      </c>
      <c r="S51" s="553">
        <v>1</v>
      </c>
      <c r="T51" s="552">
        <v>0.5</v>
      </c>
      <c r="U51" s="554">
        <v>1</v>
      </c>
    </row>
    <row r="52" spans="1:21" ht="14.4" customHeight="1" x14ac:dyDescent="0.3">
      <c r="A52" s="547">
        <v>35</v>
      </c>
      <c r="B52" s="548" t="s">
        <v>616</v>
      </c>
      <c r="C52" s="548" t="s">
        <v>629</v>
      </c>
      <c r="D52" s="549" t="s">
        <v>818</v>
      </c>
      <c r="E52" s="550" t="s">
        <v>639</v>
      </c>
      <c r="F52" s="548" t="s">
        <v>627</v>
      </c>
      <c r="G52" s="548" t="s">
        <v>752</v>
      </c>
      <c r="H52" s="548" t="s">
        <v>511</v>
      </c>
      <c r="I52" s="548" t="s">
        <v>756</v>
      </c>
      <c r="J52" s="548" t="s">
        <v>754</v>
      </c>
      <c r="K52" s="548" t="s">
        <v>757</v>
      </c>
      <c r="L52" s="551">
        <v>0</v>
      </c>
      <c r="M52" s="551">
        <v>0</v>
      </c>
      <c r="N52" s="548">
        <v>1</v>
      </c>
      <c r="O52" s="552">
        <v>1</v>
      </c>
      <c r="P52" s="551">
        <v>0</v>
      </c>
      <c r="Q52" s="553"/>
      <c r="R52" s="548">
        <v>1</v>
      </c>
      <c r="S52" s="553">
        <v>1</v>
      </c>
      <c r="T52" s="552">
        <v>1</v>
      </c>
      <c r="U52" s="554">
        <v>1</v>
      </c>
    </row>
    <row r="53" spans="1:21" ht="14.4" customHeight="1" x14ac:dyDescent="0.3">
      <c r="A53" s="547">
        <v>35</v>
      </c>
      <c r="B53" s="548" t="s">
        <v>616</v>
      </c>
      <c r="C53" s="548" t="s">
        <v>629</v>
      </c>
      <c r="D53" s="549" t="s">
        <v>818</v>
      </c>
      <c r="E53" s="550" t="s">
        <v>639</v>
      </c>
      <c r="F53" s="548" t="s">
        <v>627</v>
      </c>
      <c r="G53" s="548" t="s">
        <v>796</v>
      </c>
      <c r="H53" s="548" t="s">
        <v>511</v>
      </c>
      <c r="I53" s="548" t="s">
        <v>541</v>
      </c>
      <c r="J53" s="548" t="s">
        <v>542</v>
      </c>
      <c r="K53" s="548" t="s">
        <v>797</v>
      </c>
      <c r="L53" s="551">
        <v>107.27</v>
      </c>
      <c r="M53" s="551">
        <v>107.27</v>
      </c>
      <c r="N53" s="548">
        <v>1</v>
      </c>
      <c r="O53" s="552">
        <v>0.5</v>
      </c>
      <c r="P53" s="551">
        <v>107.27</v>
      </c>
      <c r="Q53" s="553">
        <v>1</v>
      </c>
      <c r="R53" s="548">
        <v>1</v>
      </c>
      <c r="S53" s="553">
        <v>1</v>
      </c>
      <c r="T53" s="552">
        <v>0.5</v>
      </c>
      <c r="U53" s="554">
        <v>1</v>
      </c>
    </row>
    <row r="54" spans="1:21" ht="14.4" customHeight="1" x14ac:dyDescent="0.3">
      <c r="A54" s="547">
        <v>35</v>
      </c>
      <c r="B54" s="548" t="s">
        <v>616</v>
      </c>
      <c r="C54" s="548" t="s">
        <v>629</v>
      </c>
      <c r="D54" s="549" t="s">
        <v>818</v>
      </c>
      <c r="E54" s="550" t="s">
        <v>639</v>
      </c>
      <c r="F54" s="548" t="s">
        <v>627</v>
      </c>
      <c r="G54" s="548" t="s">
        <v>798</v>
      </c>
      <c r="H54" s="548" t="s">
        <v>511</v>
      </c>
      <c r="I54" s="548" t="s">
        <v>799</v>
      </c>
      <c r="J54" s="548" t="s">
        <v>800</v>
      </c>
      <c r="K54" s="548" t="s">
        <v>801</v>
      </c>
      <c r="L54" s="551">
        <v>34.6</v>
      </c>
      <c r="M54" s="551">
        <v>34.6</v>
      </c>
      <c r="N54" s="548">
        <v>1</v>
      </c>
      <c r="O54" s="552">
        <v>1</v>
      </c>
      <c r="P54" s="551">
        <v>34.6</v>
      </c>
      <c r="Q54" s="553">
        <v>1</v>
      </c>
      <c r="R54" s="548">
        <v>1</v>
      </c>
      <c r="S54" s="553">
        <v>1</v>
      </c>
      <c r="T54" s="552">
        <v>1</v>
      </c>
      <c r="U54" s="554">
        <v>1</v>
      </c>
    </row>
    <row r="55" spans="1:21" ht="14.4" customHeight="1" x14ac:dyDescent="0.3">
      <c r="A55" s="547">
        <v>35</v>
      </c>
      <c r="B55" s="548" t="s">
        <v>616</v>
      </c>
      <c r="C55" s="548" t="s">
        <v>629</v>
      </c>
      <c r="D55" s="549" t="s">
        <v>818</v>
      </c>
      <c r="E55" s="550" t="s">
        <v>639</v>
      </c>
      <c r="F55" s="548" t="s">
        <v>627</v>
      </c>
      <c r="G55" s="548" t="s">
        <v>682</v>
      </c>
      <c r="H55" s="548" t="s">
        <v>511</v>
      </c>
      <c r="I55" s="548" t="s">
        <v>683</v>
      </c>
      <c r="J55" s="548" t="s">
        <v>684</v>
      </c>
      <c r="K55" s="548" t="s">
        <v>685</v>
      </c>
      <c r="L55" s="551">
        <v>22.44</v>
      </c>
      <c r="M55" s="551">
        <v>22.44</v>
      </c>
      <c r="N55" s="548">
        <v>1</v>
      </c>
      <c r="O55" s="552">
        <v>0.5</v>
      </c>
      <c r="P55" s="551">
        <v>22.44</v>
      </c>
      <c r="Q55" s="553">
        <v>1</v>
      </c>
      <c r="R55" s="548">
        <v>1</v>
      </c>
      <c r="S55" s="553">
        <v>1</v>
      </c>
      <c r="T55" s="552">
        <v>0.5</v>
      </c>
      <c r="U55" s="554">
        <v>1</v>
      </c>
    </row>
    <row r="56" spans="1:21" ht="14.4" customHeight="1" x14ac:dyDescent="0.3">
      <c r="A56" s="547">
        <v>35</v>
      </c>
      <c r="B56" s="548" t="s">
        <v>616</v>
      </c>
      <c r="C56" s="548" t="s">
        <v>629</v>
      </c>
      <c r="D56" s="549" t="s">
        <v>818</v>
      </c>
      <c r="E56" s="550" t="s">
        <v>640</v>
      </c>
      <c r="F56" s="548" t="s">
        <v>627</v>
      </c>
      <c r="G56" s="548" t="s">
        <v>802</v>
      </c>
      <c r="H56" s="548" t="s">
        <v>511</v>
      </c>
      <c r="I56" s="548" t="s">
        <v>803</v>
      </c>
      <c r="J56" s="548" t="s">
        <v>804</v>
      </c>
      <c r="K56" s="548" t="s">
        <v>805</v>
      </c>
      <c r="L56" s="551">
        <v>36.39</v>
      </c>
      <c r="M56" s="551">
        <v>36.39</v>
      </c>
      <c r="N56" s="548">
        <v>1</v>
      </c>
      <c r="O56" s="552">
        <v>1</v>
      </c>
      <c r="P56" s="551">
        <v>36.39</v>
      </c>
      <c r="Q56" s="553">
        <v>1</v>
      </c>
      <c r="R56" s="548">
        <v>1</v>
      </c>
      <c r="S56" s="553">
        <v>1</v>
      </c>
      <c r="T56" s="552">
        <v>1</v>
      </c>
      <c r="U56" s="554">
        <v>1</v>
      </c>
    </row>
    <row r="57" spans="1:21" ht="14.4" customHeight="1" x14ac:dyDescent="0.3">
      <c r="A57" s="547">
        <v>35</v>
      </c>
      <c r="B57" s="548" t="s">
        <v>616</v>
      </c>
      <c r="C57" s="548" t="s">
        <v>629</v>
      </c>
      <c r="D57" s="549" t="s">
        <v>818</v>
      </c>
      <c r="E57" s="550" t="s">
        <v>640</v>
      </c>
      <c r="F57" s="548" t="s">
        <v>627</v>
      </c>
      <c r="G57" s="548" t="s">
        <v>806</v>
      </c>
      <c r="H57" s="548" t="s">
        <v>511</v>
      </c>
      <c r="I57" s="548" t="s">
        <v>807</v>
      </c>
      <c r="J57" s="548" t="s">
        <v>808</v>
      </c>
      <c r="K57" s="548" t="s">
        <v>809</v>
      </c>
      <c r="L57" s="551">
        <v>256.67</v>
      </c>
      <c r="M57" s="551">
        <v>256.67</v>
      </c>
      <c r="N57" s="548">
        <v>1</v>
      </c>
      <c r="O57" s="552">
        <v>1</v>
      </c>
      <c r="P57" s="551"/>
      <c r="Q57" s="553">
        <v>0</v>
      </c>
      <c r="R57" s="548"/>
      <c r="S57" s="553">
        <v>0</v>
      </c>
      <c r="T57" s="552"/>
      <c r="U57" s="554">
        <v>0</v>
      </c>
    </row>
    <row r="58" spans="1:21" ht="14.4" customHeight="1" x14ac:dyDescent="0.3">
      <c r="A58" s="547">
        <v>35</v>
      </c>
      <c r="B58" s="548" t="s">
        <v>616</v>
      </c>
      <c r="C58" s="548" t="s">
        <v>629</v>
      </c>
      <c r="D58" s="549" t="s">
        <v>818</v>
      </c>
      <c r="E58" s="550" t="s">
        <v>640</v>
      </c>
      <c r="F58" s="548" t="s">
        <v>627</v>
      </c>
      <c r="G58" s="548" t="s">
        <v>810</v>
      </c>
      <c r="H58" s="548" t="s">
        <v>511</v>
      </c>
      <c r="I58" s="548" t="s">
        <v>811</v>
      </c>
      <c r="J58" s="548" t="s">
        <v>812</v>
      </c>
      <c r="K58" s="548" t="s">
        <v>813</v>
      </c>
      <c r="L58" s="551">
        <v>0</v>
      </c>
      <c r="M58" s="551">
        <v>0</v>
      </c>
      <c r="N58" s="548">
        <v>1</v>
      </c>
      <c r="O58" s="552">
        <v>1</v>
      </c>
      <c r="P58" s="551">
        <v>0</v>
      </c>
      <c r="Q58" s="553"/>
      <c r="R58" s="548">
        <v>1</v>
      </c>
      <c r="S58" s="553">
        <v>1</v>
      </c>
      <c r="T58" s="552">
        <v>1</v>
      </c>
      <c r="U58" s="554">
        <v>1</v>
      </c>
    </row>
    <row r="59" spans="1:21" ht="14.4" customHeight="1" thickBot="1" x14ac:dyDescent="0.35">
      <c r="A59" s="555">
        <v>35</v>
      </c>
      <c r="B59" s="556" t="s">
        <v>616</v>
      </c>
      <c r="C59" s="556" t="s">
        <v>629</v>
      </c>
      <c r="D59" s="557" t="s">
        <v>818</v>
      </c>
      <c r="E59" s="558" t="s">
        <v>641</v>
      </c>
      <c r="F59" s="556" t="s">
        <v>627</v>
      </c>
      <c r="G59" s="556" t="s">
        <v>814</v>
      </c>
      <c r="H59" s="556" t="s">
        <v>511</v>
      </c>
      <c r="I59" s="556" t="s">
        <v>815</v>
      </c>
      <c r="J59" s="556" t="s">
        <v>816</v>
      </c>
      <c r="K59" s="556" t="s">
        <v>817</v>
      </c>
      <c r="L59" s="559">
        <v>85.76</v>
      </c>
      <c r="M59" s="559">
        <v>85.76</v>
      </c>
      <c r="N59" s="556">
        <v>1</v>
      </c>
      <c r="O59" s="560">
        <v>1</v>
      </c>
      <c r="P59" s="559">
        <v>85.76</v>
      </c>
      <c r="Q59" s="561">
        <v>1</v>
      </c>
      <c r="R59" s="556">
        <v>1</v>
      </c>
      <c r="S59" s="561">
        <v>1</v>
      </c>
      <c r="T59" s="560">
        <v>1</v>
      </c>
      <c r="U59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820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563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572" t="s">
        <v>638</v>
      </c>
      <c r="B5" s="116"/>
      <c r="C5" s="546">
        <v>0</v>
      </c>
      <c r="D5" s="116">
        <v>239.17999999999998</v>
      </c>
      <c r="E5" s="546">
        <v>1</v>
      </c>
      <c r="F5" s="564">
        <v>239.17999999999998</v>
      </c>
    </row>
    <row r="6" spans="1:6" ht="14.4" customHeight="1" x14ac:dyDescent="0.3">
      <c r="A6" s="573" t="s">
        <v>637</v>
      </c>
      <c r="B6" s="565"/>
      <c r="C6" s="553">
        <v>0</v>
      </c>
      <c r="D6" s="565">
        <v>491.20000000000005</v>
      </c>
      <c r="E6" s="553">
        <v>1</v>
      </c>
      <c r="F6" s="566">
        <v>491.20000000000005</v>
      </c>
    </row>
    <row r="7" spans="1:6" ht="14.4" customHeight="1" x14ac:dyDescent="0.3">
      <c r="A7" s="573" t="s">
        <v>635</v>
      </c>
      <c r="B7" s="565"/>
      <c r="C7" s="553">
        <v>0</v>
      </c>
      <c r="D7" s="565">
        <v>1400.6699999999998</v>
      </c>
      <c r="E7" s="553">
        <v>1</v>
      </c>
      <c r="F7" s="566">
        <v>1400.6699999999998</v>
      </c>
    </row>
    <row r="8" spans="1:6" ht="14.4" customHeight="1" thickBot="1" x14ac:dyDescent="0.35">
      <c r="A8" s="574" t="s">
        <v>636</v>
      </c>
      <c r="B8" s="569"/>
      <c r="C8" s="570">
        <v>0</v>
      </c>
      <c r="D8" s="569">
        <v>207.45</v>
      </c>
      <c r="E8" s="570">
        <v>1</v>
      </c>
      <c r="F8" s="571">
        <v>207.45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2338.4999999999995</v>
      </c>
      <c r="E9" s="492">
        <v>1</v>
      </c>
      <c r="F9" s="493">
        <v>2338.4999999999995</v>
      </c>
    </row>
    <row r="10" spans="1:6" ht="14.4" customHeight="1" thickBot="1" x14ac:dyDescent="0.35"/>
    <row r="11" spans="1:6" ht="14.4" customHeight="1" x14ac:dyDescent="0.3">
      <c r="A11" s="572" t="s">
        <v>821</v>
      </c>
      <c r="B11" s="116"/>
      <c r="C11" s="546">
        <v>0</v>
      </c>
      <c r="D11" s="116">
        <v>392.42</v>
      </c>
      <c r="E11" s="546">
        <v>1</v>
      </c>
      <c r="F11" s="564">
        <v>392.42</v>
      </c>
    </row>
    <row r="12" spans="1:6" ht="14.4" customHeight="1" x14ac:dyDescent="0.3">
      <c r="A12" s="573" t="s">
        <v>822</v>
      </c>
      <c r="B12" s="565"/>
      <c r="C12" s="553">
        <v>0</v>
      </c>
      <c r="D12" s="565">
        <v>207.45</v>
      </c>
      <c r="E12" s="553">
        <v>1</v>
      </c>
      <c r="F12" s="566">
        <v>207.45</v>
      </c>
    </row>
    <row r="13" spans="1:6" ht="14.4" customHeight="1" x14ac:dyDescent="0.3">
      <c r="A13" s="573" t="s">
        <v>823</v>
      </c>
      <c r="B13" s="565"/>
      <c r="C13" s="553">
        <v>0</v>
      </c>
      <c r="D13" s="565">
        <v>138.31</v>
      </c>
      <c r="E13" s="553">
        <v>1</v>
      </c>
      <c r="F13" s="566">
        <v>138.31</v>
      </c>
    </row>
    <row r="14" spans="1:6" ht="14.4" customHeight="1" x14ac:dyDescent="0.3">
      <c r="A14" s="573" t="s">
        <v>824</v>
      </c>
      <c r="B14" s="565"/>
      <c r="C14" s="553">
        <v>0</v>
      </c>
      <c r="D14" s="565">
        <v>1086.72</v>
      </c>
      <c r="E14" s="553">
        <v>1</v>
      </c>
      <c r="F14" s="566">
        <v>1086.72</v>
      </c>
    </row>
    <row r="15" spans="1:6" ht="14.4" customHeight="1" x14ac:dyDescent="0.3">
      <c r="A15" s="573" t="s">
        <v>825</v>
      </c>
      <c r="B15" s="565"/>
      <c r="C15" s="553">
        <v>0</v>
      </c>
      <c r="D15" s="565">
        <v>267.88</v>
      </c>
      <c r="E15" s="553">
        <v>1</v>
      </c>
      <c r="F15" s="566">
        <v>267.88</v>
      </c>
    </row>
    <row r="16" spans="1:6" ht="14.4" customHeight="1" x14ac:dyDescent="0.3">
      <c r="A16" s="573" t="s">
        <v>826</v>
      </c>
      <c r="B16" s="565"/>
      <c r="C16" s="553">
        <v>0</v>
      </c>
      <c r="D16" s="565">
        <v>190.92</v>
      </c>
      <c r="E16" s="553">
        <v>1</v>
      </c>
      <c r="F16" s="566">
        <v>190.92</v>
      </c>
    </row>
    <row r="17" spans="1:6" ht="14.4" customHeight="1" thickBot="1" x14ac:dyDescent="0.35">
      <c r="A17" s="574" t="s">
        <v>827</v>
      </c>
      <c r="B17" s="569"/>
      <c r="C17" s="570">
        <v>0</v>
      </c>
      <c r="D17" s="569">
        <v>54.8</v>
      </c>
      <c r="E17" s="570">
        <v>1</v>
      </c>
      <c r="F17" s="571">
        <v>54.8</v>
      </c>
    </row>
    <row r="18" spans="1:6" ht="14.4" customHeight="1" thickBot="1" x14ac:dyDescent="0.35">
      <c r="A18" s="490" t="s">
        <v>3</v>
      </c>
      <c r="B18" s="491"/>
      <c r="C18" s="492">
        <v>0</v>
      </c>
      <c r="D18" s="491">
        <v>2338.5</v>
      </c>
      <c r="E18" s="492">
        <v>1</v>
      </c>
      <c r="F18" s="493">
        <v>2338.5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{999ED96B-03E2-46C9-9B73-18FF2FC8021D}</x14:id>
        </ext>
      </extLst>
    </cfRule>
  </conditionalFormatting>
  <conditionalFormatting sqref="F11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{846332DC-85C1-4F0A-809A-F8EA0BF2950E}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ED96B-03E2-46C9-9B73-18FF2FC802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846332DC-85C1-4F0A-809A-F8EA0BF295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835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</v>
      </c>
      <c r="J3" s="43">
        <f>SUBTOTAL(9,J6:J1048576)</f>
        <v>2338.5</v>
      </c>
      <c r="K3" s="44">
        <f>IF(M3=0,0,J3/M3)</f>
        <v>1</v>
      </c>
      <c r="L3" s="43">
        <f>SUBTOTAL(9,L6:L1048576)</f>
        <v>13</v>
      </c>
      <c r="M3" s="45">
        <f>SUBTOTAL(9,M6:M1048576)</f>
        <v>2338.5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x14ac:dyDescent="0.3">
      <c r="A6" s="540" t="s">
        <v>635</v>
      </c>
      <c r="B6" s="541" t="s">
        <v>828</v>
      </c>
      <c r="C6" s="541" t="s">
        <v>679</v>
      </c>
      <c r="D6" s="541" t="s">
        <v>680</v>
      </c>
      <c r="E6" s="541" t="s">
        <v>681</v>
      </c>
      <c r="F6" s="116"/>
      <c r="G6" s="116"/>
      <c r="H6" s="546">
        <v>0</v>
      </c>
      <c r="I6" s="116">
        <v>2</v>
      </c>
      <c r="J6" s="116">
        <v>1086.72</v>
      </c>
      <c r="K6" s="546">
        <v>1</v>
      </c>
      <c r="L6" s="116">
        <v>2</v>
      </c>
      <c r="M6" s="564">
        <v>1086.72</v>
      </c>
    </row>
    <row r="7" spans="1:13" ht="14.4" customHeight="1" x14ac:dyDescent="0.3">
      <c r="A7" s="547" t="s">
        <v>635</v>
      </c>
      <c r="B7" s="548" t="s">
        <v>829</v>
      </c>
      <c r="C7" s="548" t="s">
        <v>671</v>
      </c>
      <c r="D7" s="548" t="s">
        <v>672</v>
      </c>
      <c r="E7" s="548" t="s">
        <v>673</v>
      </c>
      <c r="F7" s="565"/>
      <c r="G7" s="565"/>
      <c r="H7" s="553">
        <v>0</v>
      </c>
      <c r="I7" s="565">
        <v>1</v>
      </c>
      <c r="J7" s="565">
        <v>46.07</v>
      </c>
      <c r="K7" s="553">
        <v>1</v>
      </c>
      <c r="L7" s="565">
        <v>1</v>
      </c>
      <c r="M7" s="566">
        <v>46.07</v>
      </c>
    </row>
    <row r="8" spans="1:13" ht="14.4" customHeight="1" x14ac:dyDescent="0.3">
      <c r="A8" s="547" t="s">
        <v>635</v>
      </c>
      <c r="B8" s="548" t="s">
        <v>830</v>
      </c>
      <c r="C8" s="548" t="s">
        <v>695</v>
      </c>
      <c r="D8" s="548" t="s">
        <v>696</v>
      </c>
      <c r="E8" s="548" t="s">
        <v>697</v>
      </c>
      <c r="F8" s="565"/>
      <c r="G8" s="565"/>
      <c r="H8" s="553">
        <v>0</v>
      </c>
      <c r="I8" s="565">
        <v>2</v>
      </c>
      <c r="J8" s="565">
        <v>267.88</v>
      </c>
      <c r="K8" s="553">
        <v>1</v>
      </c>
      <c r="L8" s="565">
        <v>2</v>
      </c>
      <c r="M8" s="566">
        <v>267.88</v>
      </c>
    </row>
    <row r="9" spans="1:13" ht="14.4" customHeight="1" x14ac:dyDescent="0.3">
      <c r="A9" s="547" t="s">
        <v>636</v>
      </c>
      <c r="B9" s="548" t="s">
        <v>831</v>
      </c>
      <c r="C9" s="548" t="s">
        <v>701</v>
      </c>
      <c r="D9" s="548" t="s">
        <v>702</v>
      </c>
      <c r="E9" s="548" t="s">
        <v>703</v>
      </c>
      <c r="F9" s="565"/>
      <c r="G9" s="565"/>
      <c r="H9" s="553">
        <v>0</v>
      </c>
      <c r="I9" s="565">
        <v>1</v>
      </c>
      <c r="J9" s="565">
        <v>207.45</v>
      </c>
      <c r="K9" s="553">
        <v>1</v>
      </c>
      <c r="L9" s="565">
        <v>1</v>
      </c>
      <c r="M9" s="566">
        <v>207.45</v>
      </c>
    </row>
    <row r="10" spans="1:13" ht="14.4" customHeight="1" x14ac:dyDescent="0.3">
      <c r="A10" s="547" t="s">
        <v>638</v>
      </c>
      <c r="B10" s="548" t="s">
        <v>829</v>
      </c>
      <c r="C10" s="548" t="s">
        <v>671</v>
      </c>
      <c r="D10" s="548" t="s">
        <v>672</v>
      </c>
      <c r="E10" s="548" t="s">
        <v>673</v>
      </c>
      <c r="F10" s="565"/>
      <c r="G10" s="565"/>
      <c r="H10" s="553">
        <v>0</v>
      </c>
      <c r="I10" s="565">
        <v>1</v>
      </c>
      <c r="J10" s="565">
        <v>46.07</v>
      </c>
      <c r="K10" s="553">
        <v>1</v>
      </c>
      <c r="L10" s="565">
        <v>1</v>
      </c>
      <c r="M10" s="566">
        <v>46.07</v>
      </c>
    </row>
    <row r="11" spans="1:13" ht="14.4" customHeight="1" x14ac:dyDescent="0.3">
      <c r="A11" s="547" t="s">
        <v>638</v>
      </c>
      <c r="B11" s="548" t="s">
        <v>832</v>
      </c>
      <c r="C11" s="548" t="s">
        <v>762</v>
      </c>
      <c r="D11" s="548" t="s">
        <v>731</v>
      </c>
      <c r="E11" s="548" t="s">
        <v>763</v>
      </c>
      <c r="F11" s="565"/>
      <c r="G11" s="565"/>
      <c r="H11" s="553">
        <v>0</v>
      </c>
      <c r="I11" s="565">
        <v>1</v>
      </c>
      <c r="J11" s="565">
        <v>18.260000000000002</v>
      </c>
      <c r="K11" s="553">
        <v>1</v>
      </c>
      <c r="L11" s="565">
        <v>1</v>
      </c>
      <c r="M11" s="566">
        <v>18.260000000000002</v>
      </c>
    </row>
    <row r="12" spans="1:13" ht="14.4" customHeight="1" x14ac:dyDescent="0.3">
      <c r="A12" s="547" t="s">
        <v>638</v>
      </c>
      <c r="B12" s="548" t="s">
        <v>832</v>
      </c>
      <c r="C12" s="548" t="s">
        <v>764</v>
      </c>
      <c r="D12" s="548" t="s">
        <v>731</v>
      </c>
      <c r="E12" s="548" t="s">
        <v>765</v>
      </c>
      <c r="F12" s="565"/>
      <c r="G12" s="565"/>
      <c r="H12" s="553">
        <v>0</v>
      </c>
      <c r="I12" s="565">
        <v>1</v>
      </c>
      <c r="J12" s="565">
        <v>36.54</v>
      </c>
      <c r="K12" s="553">
        <v>1</v>
      </c>
      <c r="L12" s="565">
        <v>1</v>
      </c>
      <c r="M12" s="566">
        <v>36.54</v>
      </c>
    </row>
    <row r="13" spans="1:13" ht="14.4" customHeight="1" x14ac:dyDescent="0.3">
      <c r="A13" s="547" t="s">
        <v>638</v>
      </c>
      <c r="B13" s="548" t="s">
        <v>833</v>
      </c>
      <c r="C13" s="548" t="s">
        <v>749</v>
      </c>
      <c r="D13" s="548" t="s">
        <v>750</v>
      </c>
      <c r="E13" s="548" t="s">
        <v>751</v>
      </c>
      <c r="F13" s="565"/>
      <c r="G13" s="565"/>
      <c r="H13" s="553">
        <v>0</v>
      </c>
      <c r="I13" s="565">
        <v>1</v>
      </c>
      <c r="J13" s="565">
        <v>138.31</v>
      </c>
      <c r="K13" s="553">
        <v>1</v>
      </c>
      <c r="L13" s="565">
        <v>1</v>
      </c>
      <c r="M13" s="566">
        <v>138.31</v>
      </c>
    </row>
    <row r="14" spans="1:13" ht="14.4" customHeight="1" x14ac:dyDescent="0.3">
      <c r="A14" s="547" t="s">
        <v>637</v>
      </c>
      <c r="B14" s="548" t="s">
        <v>834</v>
      </c>
      <c r="C14" s="548" t="s">
        <v>709</v>
      </c>
      <c r="D14" s="548" t="s">
        <v>710</v>
      </c>
      <c r="E14" s="548" t="s">
        <v>711</v>
      </c>
      <c r="F14" s="565"/>
      <c r="G14" s="565"/>
      <c r="H14" s="553">
        <v>0</v>
      </c>
      <c r="I14" s="565">
        <v>1</v>
      </c>
      <c r="J14" s="565">
        <v>392.42</v>
      </c>
      <c r="K14" s="553">
        <v>1</v>
      </c>
      <c r="L14" s="565">
        <v>1</v>
      </c>
      <c r="M14" s="566">
        <v>392.42</v>
      </c>
    </row>
    <row r="15" spans="1:13" ht="14.4" customHeight="1" x14ac:dyDescent="0.3">
      <c r="A15" s="547" t="s">
        <v>637</v>
      </c>
      <c r="B15" s="548" t="s">
        <v>829</v>
      </c>
      <c r="C15" s="548" t="s">
        <v>726</v>
      </c>
      <c r="D15" s="548" t="s">
        <v>727</v>
      </c>
      <c r="E15" s="548" t="s">
        <v>728</v>
      </c>
      <c r="F15" s="565"/>
      <c r="G15" s="565"/>
      <c r="H15" s="553">
        <v>0</v>
      </c>
      <c r="I15" s="565">
        <v>1</v>
      </c>
      <c r="J15" s="565">
        <v>98.78</v>
      </c>
      <c r="K15" s="553">
        <v>1</v>
      </c>
      <c r="L15" s="565">
        <v>1</v>
      </c>
      <c r="M15" s="566">
        <v>98.78</v>
      </c>
    </row>
    <row r="16" spans="1:13" ht="14.4" customHeight="1" thickBot="1" x14ac:dyDescent="0.35">
      <c r="A16" s="555" t="s">
        <v>637</v>
      </c>
      <c r="B16" s="556" t="s">
        <v>832</v>
      </c>
      <c r="C16" s="556" t="s">
        <v>730</v>
      </c>
      <c r="D16" s="556" t="s">
        <v>731</v>
      </c>
      <c r="E16" s="556" t="s">
        <v>732</v>
      </c>
      <c r="F16" s="567"/>
      <c r="G16" s="567"/>
      <c r="H16" s="561"/>
      <c r="I16" s="567">
        <v>1</v>
      </c>
      <c r="J16" s="567">
        <v>0</v>
      </c>
      <c r="K16" s="561"/>
      <c r="L16" s="567">
        <v>1</v>
      </c>
      <c r="M16" s="56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509</v>
      </c>
      <c r="B5" s="451" t="s">
        <v>510</v>
      </c>
      <c r="C5" s="452" t="s">
        <v>511</v>
      </c>
      <c r="D5" s="452" t="s">
        <v>511</v>
      </c>
      <c r="E5" s="452"/>
      <c r="F5" s="452" t="s">
        <v>511</v>
      </c>
      <c r="G5" s="452" t="s">
        <v>511</v>
      </c>
      <c r="H5" s="452" t="s">
        <v>511</v>
      </c>
      <c r="I5" s="453" t="s">
        <v>511</v>
      </c>
      <c r="J5" s="454" t="s">
        <v>69</v>
      </c>
    </row>
    <row r="6" spans="1:10" ht="14.4" customHeight="1" x14ac:dyDescent="0.3">
      <c r="A6" s="450" t="s">
        <v>509</v>
      </c>
      <c r="B6" s="451" t="s">
        <v>276</v>
      </c>
      <c r="C6" s="452">
        <v>7466.6270400000112</v>
      </c>
      <c r="D6" s="452">
        <v>6116.4260000000004</v>
      </c>
      <c r="E6" s="452"/>
      <c r="F6" s="452">
        <v>6836.8562000000002</v>
      </c>
      <c r="G6" s="452">
        <v>7166.6686421989916</v>
      </c>
      <c r="H6" s="452">
        <v>-329.81244219899145</v>
      </c>
      <c r="I6" s="453">
        <v>0.95397967191381228</v>
      </c>
      <c r="J6" s="454" t="s">
        <v>1</v>
      </c>
    </row>
    <row r="7" spans="1:10" ht="14.4" customHeight="1" x14ac:dyDescent="0.3">
      <c r="A7" s="450" t="s">
        <v>509</v>
      </c>
      <c r="B7" s="451" t="s">
        <v>277</v>
      </c>
      <c r="C7" s="452">
        <v>128.95726000000002</v>
      </c>
      <c r="D7" s="452">
        <v>187.88882000000001</v>
      </c>
      <c r="E7" s="452"/>
      <c r="F7" s="452">
        <v>147.54532</v>
      </c>
      <c r="G7" s="452">
        <v>199.19668230345667</v>
      </c>
      <c r="H7" s="452">
        <v>-51.651362303456665</v>
      </c>
      <c r="I7" s="453">
        <v>0.74070169389281859</v>
      </c>
      <c r="J7" s="454" t="s">
        <v>1</v>
      </c>
    </row>
    <row r="8" spans="1:10" ht="14.4" customHeight="1" x14ac:dyDescent="0.3">
      <c r="A8" s="450" t="s">
        <v>509</v>
      </c>
      <c r="B8" s="451" t="s">
        <v>278</v>
      </c>
      <c r="C8" s="452">
        <v>105.18998000000002</v>
      </c>
      <c r="D8" s="452">
        <v>51.751730000000002</v>
      </c>
      <c r="E8" s="452"/>
      <c r="F8" s="452">
        <v>95.261690000000016</v>
      </c>
      <c r="G8" s="452">
        <v>113.30658830352459</v>
      </c>
      <c r="H8" s="452">
        <v>-18.044898303524576</v>
      </c>
      <c r="I8" s="453">
        <v>0.84074272667017313</v>
      </c>
      <c r="J8" s="454" t="s">
        <v>1</v>
      </c>
    </row>
    <row r="9" spans="1:10" ht="14.4" customHeight="1" x14ac:dyDescent="0.3">
      <c r="A9" s="450" t="s">
        <v>509</v>
      </c>
      <c r="B9" s="451" t="s">
        <v>279</v>
      </c>
      <c r="C9" s="452">
        <v>172.56076999999999</v>
      </c>
      <c r="D9" s="452">
        <v>139.16478999999998</v>
      </c>
      <c r="E9" s="452"/>
      <c r="F9" s="452">
        <v>171.40905999999998</v>
      </c>
      <c r="G9" s="452">
        <v>180.83338318106709</v>
      </c>
      <c r="H9" s="452">
        <v>-9.4243231810671091</v>
      </c>
      <c r="I9" s="453">
        <v>0.94788394147539334</v>
      </c>
      <c r="J9" s="454" t="s">
        <v>1</v>
      </c>
    </row>
    <row r="10" spans="1:10" ht="14.4" customHeight="1" x14ac:dyDescent="0.3">
      <c r="A10" s="450" t="s">
        <v>509</v>
      </c>
      <c r="B10" s="451" t="s">
        <v>280</v>
      </c>
      <c r="C10" s="452">
        <v>9289.9522900000102</v>
      </c>
      <c r="D10" s="452">
        <v>9341.1246300000093</v>
      </c>
      <c r="E10" s="452"/>
      <c r="F10" s="452">
        <v>8997.3850199999997</v>
      </c>
      <c r="G10" s="452">
        <v>9525.8333333333339</v>
      </c>
      <c r="H10" s="452">
        <v>-528.44831333333423</v>
      </c>
      <c r="I10" s="453">
        <v>0.94452471559793538</v>
      </c>
      <c r="J10" s="454" t="s">
        <v>1</v>
      </c>
    </row>
    <row r="11" spans="1:10" ht="14.4" customHeight="1" x14ac:dyDescent="0.3">
      <c r="A11" s="450" t="s">
        <v>509</v>
      </c>
      <c r="B11" s="451" t="s">
        <v>281</v>
      </c>
      <c r="C11" s="452">
        <v>8.7710000000000008</v>
      </c>
      <c r="D11" s="452">
        <v>11.369</v>
      </c>
      <c r="E11" s="452"/>
      <c r="F11" s="452">
        <v>21.722000000000001</v>
      </c>
      <c r="G11" s="452">
        <v>20.000005513112914</v>
      </c>
      <c r="H11" s="452">
        <v>1.7219944868870876</v>
      </c>
      <c r="I11" s="453">
        <v>1.0860997006104858</v>
      </c>
      <c r="J11" s="454" t="s">
        <v>1</v>
      </c>
    </row>
    <row r="12" spans="1:10" ht="14.4" customHeight="1" x14ac:dyDescent="0.3">
      <c r="A12" s="450" t="s">
        <v>509</v>
      </c>
      <c r="B12" s="451" t="s">
        <v>282</v>
      </c>
      <c r="C12" s="452">
        <v>34.085000000000001</v>
      </c>
      <c r="D12" s="452">
        <v>27.799599999999998</v>
      </c>
      <c r="E12" s="452"/>
      <c r="F12" s="452">
        <v>52.823999999999998</v>
      </c>
      <c r="G12" s="452">
        <v>54.166681598015415</v>
      </c>
      <c r="H12" s="452">
        <v>-1.3426815980154174</v>
      </c>
      <c r="I12" s="453">
        <v>0.97521203886958041</v>
      </c>
      <c r="J12" s="454" t="s">
        <v>1</v>
      </c>
    </row>
    <row r="13" spans="1:10" ht="14.4" customHeight="1" x14ac:dyDescent="0.3">
      <c r="A13" s="450" t="s">
        <v>509</v>
      </c>
      <c r="B13" s="451" t="s">
        <v>512</v>
      </c>
      <c r="C13" s="452">
        <v>17206.143340000021</v>
      </c>
      <c r="D13" s="452">
        <v>15875.52457000001</v>
      </c>
      <c r="E13" s="452"/>
      <c r="F13" s="452">
        <v>16323.003290000001</v>
      </c>
      <c r="G13" s="452">
        <v>17260.005316431503</v>
      </c>
      <c r="H13" s="452">
        <v>-937.0020264315026</v>
      </c>
      <c r="I13" s="453">
        <v>0.94571252967463004</v>
      </c>
      <c r="J13" s="454" t="s">
        <v>513</v>
      </c>
    </row>
    <row r="15" spans="1:10" ht="14.4" customHeight="1" x14ac:dyDescent="0.3">
      <c r="A15" s="450" t="s">
        <v>509</v>
      </c>
      <c r="B15" s="451" t="s">
        <v>510</v>
      </c>
      <c r="C15" s="452" t="s">
        <v>511</v>
      </c>
      <c r="D15" s="452" t="s">
        <v>511</v>
      </c>
      <c r="E15" s="452"/>
      <c r="F15" s="452" t="s">
        <v>511</v>
      </c>
      <c r="G15" s="452" t="s">
        <v>511</v>
      </c>
      <c r="H15" s="452" t="s">
        <v>511</v>
      </c>
      <c r="I15" s="453" t="s">
        <v>511</v>
      </c>
      <c r="J15" s="454" t="s">
        <v>69</v>
      </c>
    </row>
    <row r="16" spans="1:10" ht="14.4" customHeight="1" x14ac:dyDescent="0.3">
      <c r="A16" s="450" t="s">
        <v>514</v>
      </c>
      <c r="B16" s="451" t="s">
        <v>515</v>
      </c>
      <c r="C16" s="452" t="s">
        <v>511</v>
      </c>
      <c r="D16" s="452" t="s">
        <v>511</v>
      </c>
      <c r="E16" s="452"/>
      <c r="F16" s="452" t="s">
        <v>511</v>
      </c>
      <c r="G16" s="452" t="s">
        <v>511</v>
      </c>
      <c r="H16" s="452" t="s">
        <v>511</v>
      </c>
      <c r="I16" s="453" t="s">
        <v>511</v>
      </c>
      <c r="J16" s="454" t="s">
        <v>0</v>
      </c>
    </row>
    <row r="17" spans="1:10" ht="14.4" customHeight="1" x14ac:dyDescent="0.3">
      <c r="A17" s="450" t="s">
        <v>514</v>
      </c>
      <c r="B17" s="451" t="s">
        <v>276</v>
      </c>
      <c r="C17" s="452">
        <v>551.41698000000099</v>
      </c>
      <c r="D17" s="452">
        <v>377.71957999999995</v>
      </c>
      <c r="E17" s="452"/>
      <c r="F17" s="452">
        <v>329.29883000000001</v>
      </c>
      <c r="G17" s="452">
        <v>467.93119391065829</v>
      </c>
      <c r="H17" s="452">
        <v>-138.63236391065828</v>
      </c>
      <c r="I17" s="453">
        <v>0.70373344261992665</v>
      </c>
      <c r="J17" s="454" t="s">
        <v>1</v>
      </c>
    </row>
    <row r="18" spans="1:10" ht="14.4" customHeight="1" x14ac:dyDescent="0.3">
      <c r="A18" s="450" t="s">
        <v>514</v>
      </c>
      <c r="B18" s="451" t="s">
        <v>277</v>
      </c>
      <c r="C18" s="452">
        <v>6.9877600000000006</v>
      </c>
      <c r="D18" s="452">
        <v>6.1316000000000006</v>
      </c>
      <c r="E18" s="452"/>
      <c r="F18" s="452">
        <v>12.351320000000001</v>
      </c>
      <c r="G18" s="452">
        <v>16.328775856165834</v>
      </c>
      <c r="H18" s="452">
        <v>-3.9774558561658324</v>
      </c>
      <c r="I18" s="453">
        <v>0.7564143270014988</v>
      </c>
      <c r="J18" s="454" t="s">
        <v>1</v>
      </c>
    </row>
    <row r="19" spans="1:10" ht="14.4" customHeight="1" x14ac:dyDescent="0.3">
      <c r="A19" s="450" t="s">
        <v>514</v>
      </c>
      <c r="B19" s="451" t="s">
        <v>278</v>
      </c>
      <c r="C19" s="452">
        <v>1.02271</v>
      </c>
      <c r="D19" s="452">
        <v>0.98045000000000004</v>
      </c>
      <c r="E19" s="452"/>
      <c r="F19" s="452">
        <v>0.99114999999999998</v>
      </c>
      <c r="G19" s="452">
        <v>1.0315392228287499</v>
      </c>
      <c r="H19" s="452">
        <v>-4.0389222828749904E-2</v>
      </c>
      <c r="I19" s="453">
        <v>0.96084567417805777</v>
      </c>
      <c r="J19" s="454" t="s">
        <v>1</v>
      </c>
    </row>
    <row r="20" spans="1:10" ht="14.4" customHeight="1" x14ac:dyDescent="0.3">
      <c r="A20" s="450" t="s">
        <v>514</v>
      </c>
      <c r="B20" s="451" t="s">
        <v>279</v>
      </c>
      <c r="C20" s="452">
        <v>27.499380000000002</v>
      </c>
      <c r="D20" s="452">
        <v>21.156329999999997</v>
      </c>
      <c r="E20" s="452"/>
      <c r="F20" s="452">
        <v>24.588449999999998</v>
      </c>
      <c r="G20" s="452">
        <v>29.077589931183748</v>
      </c>
      <c r="H20" s="452">
        <v>-4.4891399311837503</v>
      </c>
      <c r="I20" s="453">
        <v>0.84561513035268954</v>
      </c>
      <c r="J20" s="454" t="s">
        <v>1</v>
      </c>
    </row>
    <row r="21" spans="1:10" ht="14.4" customHeight="1" x14ac:dyDescent="0.3">
      <c r="A21" s="450" t="s">
        <v>514</v>
      </c>
      <c r="B21" s="451" t="s">
        <v>281</v>
      </c>
      <c r="C21" s="452">
        <v>0</v>
      </c>
      <c r="D21" s="452">
        <v>0</v>
      </c>
      <c r="E21" s="452"/>
      <c r="F21" s="452">
        <v>0</v>
      </c>
      <c r="G21" s="452">
        <v>2.2603046108749997E-2</v>
      </c>
      <c r="H21" s="452">
        <v>-2.2603046108749997E-2</v>
      </c>
      <c r="I21" s="453">
        <v>0</v>
      </c>
      <c r="J21" s="454" t="s">
        <v>1</v>
      </c>
    </row>
    <row r="22" spans="1:10" ht="14.4" customHeight="1" x14ac:dyDescent="0.3">
      <c r="A22" s="450" t="s">
        <v>514</v>
      </c>
      <c r="B22" s="451" t="s">
        <v>282</v>
      </c>
      <c r="C22" s="452">
        <v>5.6879999999999997</v>
      </c>
      <c r="D22" s="452">
        <v>6.9580000000000002</v>
      </c>
      <c r="E22" s="452"/>
      <c r="F22" s="452">
        <v>10.65</v>
      </c>
      <c r="G22" s="452">
        <v>9.4930491234412493</v>
      </c>
      <c r="H22" s="452">
        <v>1.1569508765587511</v>
      </c>
      <c r="I22" s="453">
        <v>1.1218734741087439</v>
      </c>
      <c r="J22" s="454" t="s">
        <v>1</v>
      </c>
    </row>
    <row r="23" spans="1:10" ht="14.4" customHeight="1" x14ac:dyDescent="0.3">
      <c r="A23" s="450" t="s">
        <v>514</v>
      </c>
      <c r="B23" s="451" t="s">
        <v>516</v>
      </c>
      <c r="C23" s="452">
        <v>592.61483000000089</v>
      </c>
      <c r="D23" s="452">
        <v>412.94595999999996</v>
      </c>
      <c r="E23" s="452"/>
      <c r="F23" s="452">
        <v>377.87975</v>
      </c>
      <c r="G23" s="452">
        <v>523.88475109038666</v>
      </c>
      <c r="H23" s="452">
        <v>-146.00500109038666</v>
      </c>
      <c r="I23" s="453">
        <v>0.72130320497685918</v>
      </c>
      <c r="J23" s="454" t="s">
        <v>517</v>
      </c>
    </row>
    <row r="24" spans="1:10" ht="14.4" customHeight="1" x14ac:dyDescent="0.3">
      <c r="A24" s="450" t="s">
        <v>511</v>
      </c>
      <c r="B24" s="451" t="s">
        <v>511</v>
      </c>
      <c r="C24" s="452" t="s">
        <v>511</v>
      </c>
      <c r="D24" s="452" t="s">
        <v>511</v>
      </c>
      <c r="E24" s="452"/>
      <c r="F24" s="452" t="s">
        <v>511</v>
      </c>
      <c r="G24" s="452" t="s">
        <v>511</v>
      </c>
      <c r="H24" s="452" t="s">
        <v>511</v>
      </c>
      <c r="I24" s="453" t="s">
        <v>511</v>
      </c>
      <c r="J24" s="454" t="s">
        <v>518</v>
      </c>
    </row>
    <row r="25" spans="1:10" ht="14.4" customHeight="1" x14ac:dyDescent="0.3">
      <c r="A25" s="450" t="s">
        <v>519</v>
      </c>
      <c r="B25" s="451" t="s">
        <v>520</v>
      </c>
      <c r="C25" s="452" t="s">
        <v>511</v>
      </c>
      <c r="D25" s="452" t="s">
        <v>511</v>
      </c>
      <c r="E25" s="452"/>
      <c r="F25" s="452" t="s">
        <v>511</v>
      </c>
      <c r="G25" s="452" t="s">
        <v>511</v>
      </c>
      <c r="H25" s="452" t="s">
        <v>511</v>
      </c>
      <c r="I25" s="453" t="s">
        <v>511</v>
      </c>
      <c r="J25" s="454" t="s">
        <v>0</v>
      </c>
    </row>
    <row r="26" spans="1:10" ht="14.4" customHeight="1" x14ac:dyDescent="0.3">
      <c r="A26" s="450" t="s">
        <v>519</v>
      </c>
      <c r="B26" s="451" t="s">
        <v>276</v>
      </c>
      <c r="C26" s="452">
        <v>6915.2100600000103</v>
      </c>
      <c r="D26" s="452">
        <v>5738.7064200000004</v>
      </c>
      <c r="E26" s="452"/>
      <c r="F26" s="452">
        <v>6507.5573700000004</v>
      </c>
      <c r="G26" s="452">
        <v>6698.7374482883333</v>
      </c>
      <c r="H26" s="452">
        <v>-191.18007828833288</v>
      </c>
      <c r="I26" s="453">
        <v>0.97146028191667921</v>
      </c>
      <c r="J26" s="454" t="s">
        <v>1</v>
      </c>
    </row>
    <row r="27" spans="1:10" ht="14.4" customHeight="1" x14ac:dyDescent="0.3">
      <c r="A27" s="450" t="s">
        <v>519</v>
      </c>
      <c r="B27" s="451" t="s">
        <v>277</v>
      </c>
      <c r="C27" s="452">
        <v>121.96950000000001</v>
      </c>
      <c r="D27" s="452">
        <v>181.75722000000002</v>
      </c>
      <c r="E27" s="452"/>
      <c r="F27" s="452">
        <v>135.19400000000002</v>
      </c>
      <c r="G27" s="452">
        <v>182.86790644729084</v>
      </c>
      <c r="H27" s="452">
        <v>-47.673906447290818</v>
      </c>
      <c r="I27" s="453">
        <v>0.73929866987878401</v>
      </c>
      <c r="J27" s="454" t="s">
        <v>1</v>
      </c>
    </row>
    <row r="28" spans="1:10" ht="14.4" customHeight="1" x14ac:dyDescent="0.3">
      <c r="A28" s="450" t="s">
        <v>519</v>
      </c>
      <c r="B28" s="451" t="s">
        <v>278</v>
      </c>
      <c r="C28" s="452">
        <v>104.16727000000002</v>
      </c>
      <c r="D28" s="452">
        <v>50.771280000000004</v>
      </c>
      <c r="E28" s="452"/>
      <c r="F28" s="452">
        <v>94.270540000000011</v>
      </c>
      <c r="G28" s="452">
        <v>112.27504908069584</v>
      </c>
      <c r="H28" s="452">
        <v>-18.004509080695826</v>
      </c>
      <c r="I28" s="453">
        <v>0.83963926777929632</v>
      </c>
      <c r="J28" s="454" t="s">
        <v>1</v>
      </c>
    </row>
    <row r="29" spans="1:10" ht="14.4" customHeight="1" x14ac:dyDescent="0.3">
      <c r="A29" s="450" t="s">
        <v>519</v>
      </c>
      <c r="B29" s="451" t="s">
        <v>279</v>
      </c>
      <c r="C29" s="452">
        <v>145.06138999999999</v>
      </c>
      <c r="D29" s="452">
        <v>118.00846</v>
      </c>
      <c r="E29" s="452"/>
      <c r="F29" s="452">
        <v>146.82060999999999</v>
      </c>
      <c r="G29" s="452">
        <v>151.75579324988334</v>
      </c>
      <c r="H29" s="452">
        <v>-4.9351832498833517</v>
      </c>
      <c r="I29" s="453">
        <v>0.96747944085563176</v>
      </c>
      <c r="J29" s="454" t="s">
        <v>1</v>
      </c>
    </row>
    <row r="30" spans="1:10" ht="14.4" customHeight="1" x14ac:dyDescent="0.3">
      <c r="A30" s="450" t="s">
        <v>519</v>
      </c>
      <c r="B30" s="451" t="s">
        <v>280</v>
      </c>
      <c r="C30" s="452">
        <v>9289.9522900000102</v>
      </c>
      <c r="D30" s="452">
        <v>9341.1246300000093</v>
      </c>
      <c r="E30" s="452"/>
      <c r="F30" s="452">
        <v>8997.3850199999997</v>
      </c>
      <c r="G30" s="452">
        <v>9525.8333333333339</v>
      </c>
      <c r="H30" s="452">
        <v>-528.44831333333423</v>
      </c>
      <c r="I30" s="453">
        <v>0.94452471559793538</v>
      </c>
      <c r="J30" s="454" t="s">
        <v>1</v>
      </c>
    </row>
    <row r="31" spans="1:10" ht="14.4" customHeight="1" x14ac:dyDescent="0.3">
      <c r="A31" s="450" t="s">
        <v>519</v>
      </c>
      <c r="B31" s="451" t="s">
        <v>281</v>
      </c>
      <c r="C31" s="452">
        <v>8.7710000000000008</v>
      </c>
      <c r="D31" s="452">
        <v>11.369</v>
      </c>
      <c r="E31" s="452"/>
      <c r="F31" s="452">
        <v>21.722000000000001</v>
      </c>
      <c r="G31" s="452">
        <v>19.977402467004165</v>
      </c>
      <c r="H31" s="452">
        <v>1.7445975329958365</v>
      </c>
      <c r="I31" s="453">
        <v>1.0873285471360612</v>
      </c>
      <c r="J31" s="454" t="s">
        <v>1</v>
      </c>
    </row>
    <row r="32" spans="1:10" ht="14.4" customHeight="1" x14ac:dyDescent="0.3">
      <c r="A32" s="450" t="s">
        <v>519</v>
      </c>
      <c r="B32" s="451" t="s">
        <v>282</v>
      </c>
      <c r="C32" s="452">
        <v>28.396999999999998</v>
      </c>
      <c r="D32" s="452">
        <v>20.8416</v>
      </c>
      <c r="E32" s="452"/>
      <c r="F32" s="452">
        <v>42.173999999999999</v>
      </c>
      <c r="G32" s="452">
        <v>44.673632474574163</v>
      </c>
      <c r="H32" s="452">
        <v>-2.4996324745741632</v>
      </c>
      <c r="I32" s="453">
        <v>0.94404680487988479</v>
      </c>
      <c r="J32" s="454" t="s">
        <v>1</v>
      </c>
    </row>
    <row r="33" spans="1:10" ht="14.4" customHeight="1" x14ac:dyDescent="0.3">
      <c r="A33" s="450" t="s">
        <v>519</v>
      </c>
      <c r="B33" s="451" t="s">
        <v>521</v>
      </c>
      <c r="C33" s="452">
        <v>16613.528510000022</v>
      </c>
      <c r="D33" s="452">
        <v>15462.57861000001</v>
      </c>
      <c r="E33" s="452"/>
      <c r="F33" s="452">
        <v>15945.123540000001</v>
      </c>
      <c r="G33" s="452">
        <v>16736.120565341113</v>
      </c>
      <c r="H33" s="452">
        <v>-790.99702534111202</v>
      </c>
      <c r="I33" s="453">
        <v>0.95273713389833059</v>
      </c>
      <c r="J33" s="454" t="s">
        <v>517</v>
      </c>
    </row>
    <row r="34" spans="1:10" ht="14.4" customHeight="1" x14ac:dyDescent="0.3">
      <c r="A34" s="450" t="s">
        <v>511</v>
      </c>
      <c r="B34" s="451" t="s">
        <v>511</v>
      </c>
      <c r="C34" s="452" t="s">
        <v>511</v>
      </c>
      <c r="D34" s="452" t="s">
        <v>511</v>
      </c>
      <c r="E34" s="452"/>
      <c r="F34" s="452" t="s">
        <v>511</v>
      </c>
      <c r="G34" s="452" t="s">
        <v>511</v>
      </c>
      <c r="H34" s="452" t="s">
        <v>511</v>
      </c>
      <c r="I34" s="453" t="s">
        <v>511</v>
      </c>
      <c r="J34" s="454" t="s">
        <v>518</v>
      </c>
    </row>
    <row r="35" spans="1:10" ht="14.4" customHeight="1" x14ac:dyDescent="0.3">
      <c r="A35" s="450" t="s">
        <v>836</v>
      </c>
      <c r="B35" s="451" t="s">
        <v>837</v>
      </c>
      <c r="C35" s="452" t="s">
        <v>511</v>
      </c>
      <c r="D35" s="452" t="s">
        <v>511</v>
      </c>
      <c r="E35" s="452"/>
      <c r="F35" s="452" t="s">
        <v>511</v>
      </c>
      <c r="G35" s="452" t="s">
        <v>511</v>
      </c>
      <c r="H35" s="452" t="s">
        <v>511</v>
      </c>
      <c r="I35" s="453" t="s">
        <v>511</v>
      </c>
      <c r="J35" s="454" t="s">
        <v>0</v>
      </c>
    </row>
    <row r="36" spans="1:10" ht="14.4" customHeight="1" x14ac:dyDescent="0.3">
      <c r="A36" s="450" t="s">
        <v>836</v>
      </c>
      <c r="B36" s="451" t="s">
        <v>279</v>
      </c>
      <c r="C36" s="452" t="s">
        <v>511</v>
      </c>
      <c r="D36" s="452">
        <v>0</v>
      </c>
      <c r="E36" s="452"/>
      <c r="F36" s="452" t="s">
        <v>511</v>
      </c>
      <c r="G36" s="452" t="s">
        <v>511</v>
      </c>
      <c r="H36" s="452" t="s">
        <v>511</v>
      </c>
      <c r="I36" s="453" t="s">
        <v>511</v>
      </c>
      <c r="J36" s="454" t="s">
        <v>1</v>
      </c>
    </row>
    <row r="37" spans="1:10" ht="14.4" customHeight="1" x14ac:dyDescent="0.3">
      <c r="A37" s="450" t="s">
        <v>836</v>
      </c>
      <c r="B37" s="451" t="s">
        <v>280</v>
      </c>
      <c r="C37" s="452">
        <v>0</v>
      </c>
      <c r="D37" s="452">
        <v>0</v>
      </c>
      <c r="E37" s="452"/>
      <c r="F37" s="452" t="s">
        <v>511</v>
      </c>
      <c r="G37" s="452" t="s">
        <v>511</v>
      </c>
      <c r="H37" s="452" t="s">
        <v>511</v>
      </c>
      <c r="I37" s="453" t="s">
        <v>511</v>
      </c>
      <c r="J37" s="454" t="s">
        <v>1</v>
      </c>
    </row>
    <row r="38" spans="1:10" ht="14.4" customHeight="1" x14ac:dyDescent="0.3">
      <c r="A38" s="450" t="s">
        <v>836</v>
      </c>
      <c r="B38" s="451" t="s">
        <v>838</v>
      </c>
      <c r="C38" s="452">
        <v>0</v>
      </c>
      <c r="D38" s="452">
        <v>0</v>
      </c>
      <c r="E38" s="452"/>
      <c r="F38" s="452" t="s">
        <v>511</v>
      </c>
      <c r="G38" s="452" t="s">
        <v>511</v>
      </c>
      <c r="H38" s="452" t="s">
        <v>511</v>
      </c>
      <c r="I38" s="453" t="s">
        <v>511</v>
      </c>
      <c r="J38" s="454" t="s">
        <v>517</v>
      </c>
    </row>
    <row r="39" spans="1:10" ht="14.4" customHeight="1" x14ac:dyDescent="0.3">
      <c r="A39" s="450" t="s">
        <v>511</v>
      </c>
      <c r="B39" s="451" t="s">
        <v>511</v>
      </c>
      <c r="C39" s="452" t="s">
        <v>511</v>
      </c>
      <c r="D39" s="452" t="s">
        <v>511</v>
      </c>
      <c r="E39" s="452"/>
      <c r="F39" s="452" t="s">
        <v>511</v>
      </c>
      <c r="G39" s="452" t="s">
        <v>511</v>
      </c>
      <c r="H39" s="452" t="s">
        <v>511</v>
      </c>
      <c r="I39" s="453" t="s">
        <v>511</v>
      </c>
      <c r="J39" s="454" t="s">
        <v>518</v>
      </c>
    </row>
    <row r="40" spans="1:10" ht="14.4" customHeight="1" x14ac:dyDescent="0.3">
      <c r="A40" s="450" t="s">
        <v>509</v>
      </c>
      <c r="B40" s="451" t="s">
        <v>512</v>
      </c>
      <c r="C40" s="452">
        <v>17206.143340000021</v>
      </c>
      <c r="D40" s="452">
        <v>15875.52457000001</v>
      </c>
      <c r="E40" s="452"/>
      <c r="F40" s="452">
        <v>16323.003290000001</v>
      </c>
      <c r="G40" s="452">
        <v>17260.0053164315</v>
      </c>
      <c r="H40" s="452">
        <v>-937.00202643149896</v>
      </c>
      <c r="I40" s="453">
        <v>0.94571252967463026</v>
      </c>
      <c r="J40" s="454" t="s">
        <v>513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1301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39.745655585986022</v>
      </c>
      <c r="J3" s="98">
        <f>SUBTOTAL(9,J5:J1048576)</f>
        <v>410840.4</v>
      </c>
      <c r="K3" s="99">
        <f>SUBTOTAL(9,K5:K1048576)</f>
        <v>16329121.039208733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540" t="s">
        <v>509</v>
      </c>
      <c r="B5" s="541" t="s">
        <v>616</v>
      </c>
      <c r="C5" s="544" t="s">
        <v>514</v>
      </c>
      <c r="D5" s="578" t="s">
        <v>1286</v>
      </c>
      <c r="E5" s="544" t="s">
        <v>1287</v>
      </c>
      <c r="F5" s="578" t="s">
        <v>1288</v>
      </c>
      <c r="G5" s="544" t="s">
        <v>839</v>
      </c>
      <c r="H5" s="544" t="s">
        <v>840</v>
      </c>
      <c r="I5" s="116">
        <v>28.736666666666665</v>
      </c>
      <c r="J5" s="116">
        <v>34</v>
      </c>
      <c r="K5" s="564">
        <v>977.06</v>
      </c>
    </row>
    <row r="6" spans="1:11" ht="14.4" customHeight="1" x14ac:dyDescent="0.3">
      <c r="A6" s="547" t="s">
        <v>509</v>
      </c>
      <c r="B6" s="548" t="s">
        <v>616</v>
      </c>
      <c r="C6" s="551" t="s">
        <v>514</v>
      </c>
      <c r="D6" s="579" t="s">
        <v>1286</v>
      </c>
      <c r="E6" s="551" t="s">
        <v>1287</v>
      </c>
      <c r="F6" s="579" t="s">
        <v>1288</v>
      </c>
      <c r="G6" s="551" t="s">
        <v>841</v>
      </c>
      <c r="H6" s="551" t="s">
        <v>842</v>
      </c>
      <c r="I6" s="565">
        <v>14.09</v>
      </c>
      <c r="J6" s="565">
        <v>1</v>
      </c>
      <c r="K6" s="566">
        <v>14.09</v>
      </c>
    </row>
    <row r="7" spans="1:11" ht="14.4" customHeight="1" x14ac:dyDescent="0.3">
      <c r="A7" s="547" t="s">
        <v>509</v>
      </c>
      <c r="B7" s="548" t="s">
        <v>616</v>
      </c>
      <c r="C7" s="551" t="s">
        <v>514</v>
      </c>
      <c r="D7" s="579" t="s">
        <v>1286</v>
      </c>
      <c r="E7" s="551" t="s">
        <v>1289</v>
      </c>
      <c r="F7" s="579" t="s">
        <v>1290</v>
      </c>
      <c r="G7" s="551" t="s">
        <v>843</v>
      </c>
      <c r="H7" s="551" t="s">
        <v>844</v>
      </c>
      <c r="I7" s="565">
        <v>0.48</v>
      </c>
      <c r="J7" s="565">
        <v>100</v>
      </c>
      <c r="K7" s="566">
        <v>48</v>
      </c>
    </row>
    <row r="8" spans="1:11" ht="14.4" customHeight="1" x14ac:dyDescent="0.3">
      <c r="A8" s="547" t="s">
        <v>509</v>
      </c>
      <c r="B8" s="548" t="s">
        <v>616</v>
      </c>
      <c r="C8" s="551" t="s">
        <v>514</v>
      </c>
      <c r="D8" s="579" t="s">
        <v>1286</v>
      </c>
      <c r="E8" s="551" t="s">
        <v>1289</v>
      </c>
      <c r="F8" s="579" t="s">
        <v>1290</v>
      </c>
      <c r="G8" s="551" t="s">
        <v>845</v>
      </c>
      <c r="H8" s="551" t="s">
        <v>846</v>
      </c>
      <c r="I8" s="565">
        <v>0.61428571428571421</v>
      </c>
      <c r="J8" s="565">
        <v>14800</v>
      </c>
      <c r="K8" s="566">
        <v>9084.4</v>
      </c>
    </row>
    <row r="9" spans="1:11" ht="14.4" customHeight="1" x14ac:dyDescent="0.3">
      <c r="A9" s="547" t="s">
        <v>509</v>
      </c>
      <c r="B9" s="548" t="s">
        <v>616</v>
      </c>
      <c r="C9" s="551" t="s">
        <v>514</v>
      </c>
      <c r="D9" s="579" t="s">
        <v>1286</v>
      </c>
      <c r="E9" s="551" t="s">
        <v>1289</v>
      </c>
      <c r="F9" s="579" t="s">
        <v>1290</v>
      </c>
      <c r="G9" s="551" t="s">
        <v>847</v>
      </c>
      <c r="H9" s="551" t="s">
        <v>848</v>
      </c>
      <c r="I9" s="565">
        <v>748.99</v>
      </c>
      <c r="J9" s="565">
        <v>5</v>
      </c>
      <c r="K9" s="566">
        <v>3744.95</v>
      </c>
    </row>
    <row r="10" spans="1:11" ht="14.4" customHeight="1" x14ac:dyDescent="0.3">
      <c r="A10" s="547" t="s">
        <v>509</v>
      </c>
      <c r="B10" s="548" t="s">
        <v>616</v>
      </c>
      <c r="C10" s="551" t="s">
        <v>514</v>
      </c>
      <c r="D10" s="579" t="s">
        <v>1286</v>
      </c>
      <c r="E10" s="551" t="s">
        <v>1289</v>
      </c>
      <c r="F10" s="579" t="s">
        <v>1290</v>
      </c>
      <c r="G10" s="551" t="s">
        <v>849</v>
      </c>
      <c r="H10" s="551" t="s">
        <v>850</v>
      </c>
      <c r="I10" s="565">
        <v>0.30199999999999999</v>
      </c>
      <c r="J10" s="565">
        <v>11000</v>
      </c>
      <c r="K10" s="566">
        <v>3335</v>
      </c>
    </row>
    <row r="11" spans="1:11" ht="14.4" customHeight="1" x14ac:dyDescent="0.3">
      <c r="A11" s="547" t="s">
        <v>509</v>
      </c>
      <c r="B11" s="548" t="s">
        <v>616</v>
      </c>
      <c r="C11" s="551" t="s">
        <v>514</v>
      </c>
      <c r="D11" s="579" t="s">
        <v>1286</v>
      </c>
      <c r="E11" s="551" t="s">
        <v>1289</v>
      </c>
      <c r="F11" s="579" t="s">
        <v>1290</v>
      </c>
      <c r="G11" s="551" t="s">
        <v>851</v>
      </c>
      <c r="H11" s="551" t="s">
        <v>852</v>
      </c>
      <c r="I11" s="565">
        <v>0.30199999999999999</v>
      </c>
      <c r="J11" s="565">
        <v>7000</v>
      </c>
      <c r="K11" s="566">
        <v>2132.5</v>
      </c>
    </row>
    <row r="12" spans="1:11" ht="14.4" customHeight="1" x14ac:dyDescent="0.3">
      <c r="A12" s="547" t="s">
        <v>509</v>
      </c>
      <c r="B12" s="548" t="s">
        <v>616</v>
      </c>
      <c r="C12" s="551" t="s">
        <v>514</v>
      </c>
      <c r="D12" s="579" t="s">
        <v>1286</v>
      </c>
      <c r="E12" s="551" t="s">
        <v>1289</v>
      </c>
      <c r="F12" s="579" t="s">
        <v>1290</v>
      </c>
      <c r="G12" s="551" t="s">
        <v>853</v>
      </c>
      <c r="H12" s="551" t="s">
        <v>854</v>
      </c>
      <c r="I12" s="565">
        <v>0.52</v>
      </c>
      <c r="J12" s="565">
        <v>12000</v>
      </c>
      <c r="K12" s="566">
        <v>6243.5999999999995</v>
      </c>
    </row>
    <row r="13" spans="1:11" ht="14.4" customHeight="1" x14ac:dyDescent="0.3">
      <c r="A13" s="547" t="s">
        <v>509</v>
      </c>
      <c r="B13" s="548" t="s">
        <v>616</v>
      </c>
      <c r="C13" s="551" t="s">
        <v>514</v>
      </c>
      <c r="D13" s="579" t="s">
        <v>1286</v>
      </c>
      <c r="E13" s="551" t="s">
        <v>1291</v>
      </c>
      <c r="F13" s="579" t="s">
        <v>1292</v>
      </c>
      <c r="G13" s="551" t="s">
        <v>855</v>
      </c>
      <c r="H13" s="551" t="s">
        <v>856</v>
      </c>
      <c r="I13" s="565">
        <v>0.25</v>
      </c>
      <c r="J13" s="565">
        <v>1000</v>
      </c>
      <c r="K13" s="566">
        <v>254.1</v>
      </c>
    </row>
    <row r="14" spans="1:11" ht="14.4" customHeight="1" x14ac:dyDescent="0.3">
      <c r="A14" s="547" t="s">
        <v>509</v>
      </c>
      <c r="B14" s="548" t="s">
        <v>616</v>
      </c>
      <c r="C14" s="551" t="s">
        <v>514</v>
      </c>
      <c r="D14" s="579" t="s">
        <v>1286</v>
      </c>
      <c r="E14" s="551" t="s">
        <v>1291</v>
      </c>
      <c r="F14" s="579" t="s">
        <v>1292</v>
      </c>
      <c r="G14" s="551" t="s">
        <v>857</v>
      </c>
      <c r="H14" s="551" t="s">
        <v>858</v>
      </c>
      <c r="I14" s="565">
        <v>0.26800000000000002</v>
      </c>
      <c r="J14" s="565">
        <v>26000</v>
      </c>
      <c r="K14" s="566">
        <v>6940.2000000000007</v>
      </c>
    </row>
    <row r="15" spans="1:11" ht="14.4" customHeight="1" x14ac:dyDescent="0.3">
      <c r="A15" s="547" t="s">
        <v>509</v>
      </c>
      <c r="B15" s="548" t="s">
        <v>616</v>
      </c>
      <c r="C15" s="551" t="s">
        <v>514</v>
      </c>
      <c r="D15" s="579" t="s">
        <v>1286</v>
      </c>
      <c r="E15" s="551" t="s">
        <v>1291</v>
      </c>
      <c r="F15" s="579" t="s">
        <v>1292</v>
      </c>
      <c r="G15" s="551" t="s">
        <v>859</v>
      </c>
      <c r="H15" s="551" t="s">
        <v>860</v>
      </c>
      <c r="I15" s="565">
        <v>0.33</v>
      </c>
      <c r="J15" s="565">
        <v>12000</v>
      </c>
      <c r="K15" s="566">
        <v>3920.3999999999996</v>
      </c>
    </row>
    <row r="16" spans="1:11" ht="14.4" customHeight="1" x14ac:dyDescent="0.3">
      <c r="A16" s="547" t="s">
        <v>509</v>
      </c>
      <c r="B16" s="548" t="s">
        <v>616</v>
      </c>
      <c r="C16" s="551" t="s">
        <v>514</v>
      </c>
      <c r="D16" s="579" t="s">
        <v>1286</v>
      </c>
      <c r="E16" s="551" t="s">
        <v>1291</v>
      </c>
      <c r="F16" s="579" t="s">
        <v>1292</v>
      </c>
      <c r="G16" s="551" t="s">
        <v>861</v>
      </c>
      <c r="H16" s="551" t="s">
        <v>862</v>
      </c>
      <c r="I16" s="565">
        <v>6.18</v>
      </c>
      <c r="J16" s="565">
        <v>200</v>
      </c>
      <c r="K16" s="566">
        <v>1236.6199999999999</v>
      </c>
    </row>
    <row r="17" spans="1:11" ht="14.4" customHeight="1" x14ac:dyDescent="0.3">
      <c r="A17" s="547" t="s">
        <v>509</v>
      </c>
      <c r="B17" s="548" t="s">
        <v>616</v>
      </c>
      <c r="C17" s="551" t="s">
        <v>514</v>
      </c>
      <c r="D17" s="579" t="s">
        <v>1286</v>
      </c>
      <c r="E17" s="551" t="s">
        <v>1293</v>
      </c>
      <c r="F17" s="579" t="s">
        <v>1294</v>
      </c>
      <c r="G17" s="551" t="s">
        <v>863</v>
      </c>
      <c r="H17" s="551" t="s">
        <v>864</v>
      </c>
      <c r="I17" s="565">
        <v>0.71</v>
      </c>
      <c r="J17" s="565">
        <v>10400</v>
      </c>
      <c r="K17" s="566">
        <v>7384</v>
      </c>
    </row>
    <row r="18" spans="1:11" ht="14.4" customHeight="1" x14ac:dyDescent="0.3">
      <c r="A18" s="547" t="s">
        <v>509</v>
      </c>
      <c r="B18" s="548" t="s">
        <v>616</v>
      </c>
      <c r="C18" s="551" t="s">
        <v>514</v>
      </c>
      <c r="D18" s="579" t="s">
        <v>1286</v>
      </c>
      <c r="E18" s="551" t="s">
        <v>1293</v>
      </c>
      <c r="F18" s="579" t="s">
        <v>1294</v>
      </c>
      <c r="G18" s="551" t="s">
        <v>865</v>
      </c>
      <c r="H18" s="551" t="s">
        <v>866</v>
      </c>
      <c r="I18" s="565">
        <v>0.71</v>
      </c>
      <c r="J18" s="565">
        <v>3200</v>
      </c>
      <c r="K18" s="566">
        <v>2272</v>
      </c>
    </row>
    <row r="19" spans="1:11" ht="14.4" customHeight="1" x14ac:dyDescent="0.3">
      <c r="A19" s="547" t="s">
        <v>509</v>
      </c>
      <c r="B19" s="548" t="s">
        <v>616</v>
      </c>
      <c r="C19" s="551" t="s">
        <v>514</v>
      </c>
      <c r="D19" s="579" t="s">
        <v>1286</v>
      </c>
      <c r="E19" s="551" t="s">
        <v>1293</v>
      </c>
      <c r="F19" s="579" t="s">
        <v>1294</v>
      </c>
      <c r="G19" s="551" t="s">
        <v>867</v>
      </c>
      <c r="H19" s="551" t="s">
        <v>868</v>
      </c>
      <c r="I19" s="565">
        <v>0.71</v>
      </c>
      <c r="J19" s="565">
        <v>1400</v>
      </c>
      <c r="K19" s="566">
        <v>994</v>
      </c>
    </row>
    <row r="20" spans="1:11" ht="14.4" customHeight="1" x14ac:dyDescent="0.3">
      <c r="A20" s="547" t="s">
        <v>509</v>
      </c>
      <c r="B20" s="548" t="s">
        <v>616</v>
      </c>
      <c r="C20" s="551" t="s">
        <v>514</v>
      </c>
      <c r="D20" s="579" t="s">
        <v>1286</v>
      </c>
      <c r="E20" s="551" t="s">
        <v>1295</v>
      </c>
      <c r="F20" s="579" t="s">
        <v>1296</v>
      </c>
      <c r="G20" s="551" t="s">
        <v>869</v>
      </c>
      <c r="H20" s="551" t="s">
        <v>870</v>
      </c>
      <c r="I20" s="565">
        <v>321.86</v>
      </c>
      <c r="J20" s="565">
        <v>25</v>
      </c>
      <c r="K20" s="566">
        <v>8046.51</v>
      </c>
    </row>
    <row r="21" spans="1:11" ht="14.4" customHeight="1" x14ac:dyDescent="0.3">
      <c r="A21" s="547" t="s">
        <v>509</v>
      </c>
      <c r="B21" s="548" t="s">
        <v>616</v>
      </c>
      <c r="C21" s="551" t="s">
        <v>514</v>
      </c>
      <c r="D21" s="579" t="s">
        <v>1286</v>
      </c>
      <c r="E21" s="551" t="s">
        <v>1295</v>
      </c>
      <c r="F21" s="579" t="s">
        <v>1296</v>
      </c>
      <c r="G21" s="551" t="s">
        <v>871</v>
      </c>
      <c r="H21" s="551" t="s">
        <v>872</v>
      </c>
      <c r="I21" s="565">
        <v>319.44</v>
      </c>
      <c r="J21" s="565">
        <v>5</v>
      </c>
      <c r="K21" s="566">
        <v>1597.2</v>
      </c>
    </row>
    <row r="22" spans="1:11" ht="14.4" customHeight="1" x14ac:dyDescent="0.3">
      <c r="A22" s="547" t="s">
        <v>509</v>
      </c>
      <c r="B22" s="548" t="s">
        <v>616</v>
      </c>
      <c r="C22" s="551" t="s">
        <v>514</v>
      </c>
      <c r="D22" s="579" t="s">
        <v>1286</v>
      </c>
      <c r="E22" s="551" t="s">
        <v>1295</v>
      </c>
      <c r="F22" s="579" t="s">
        <v>1296</v>
      </c>
      <c r="G22" s="551" t="s">
        <v>873</v>
      </c>
      <c r="H22" s="551" t="s">
        <v>874</v>
      </c>
      <c r="I22" s="565">
        <v>3913.01</v>
      </c>
      <c r="J22" s="565">
        <v>2</v>
      </c>
      <c r="K22" s="566">
        <v>7826.02</v>
      </c>
    </row>
    <row r="23" spans="1:11" ht="14.4" customHeight="1" x14ac:dyDescent="0.3">
      <c r="A23" s="547" t="s">
        <v>509</v>
      </c>
      <c r="B23" s="548" t="s">
        <v>616</v>
      </c>
      <c r="C23" s="551" t="s">
        <v>514</v>
      </c>
      <c r="D23" s="579" t="s">
        <v>1286</v>
      </c>
      <c r="E23" s="551" t="s">
        <v>1295</v>
      </c>
      <c r="F23" s="579" t="s">
        <v>1296</v>
      </c>
      <c r="G23" s="551" t="s">
        <v>875</v>
      </c>
      <c r="H23" s="551" t="s">
        <v>876</v>
      </c>
      <c r="I23" s="565">
        <v>320.64999999999998</v>
      </c>
      <c r="J23" s="565">
        <v>5</v>
      </c>
      <c r="K23" s="566">
        <v>1603.25</v>
      </c>
    </row>
    <row r="24" spans="1:11" ht="14.4" customHeight="1" x14ac:dyDescent="0.3">
      <c r="A24" s="547" t="s">
        <v>509</v>
      </c>
      <c r="B24" s="548" t="s">
        <v>616</v>
      </c>
      <c r="C24" s="551" t="s">
        <v>514</v>
      </c>
      <c r="D24" s="579" t="s">
        <v>1286</v>
      </c>
      <c r="E24" s="551" t="s">
        <v>1295</v>
      </c>
      <c r="F24" s="579" t="s">
        <v>1296</v>
      </c>
      <c r="G24" s="551" t="s">
        <v>877</v>
      </c>
      <c r="H24" s="551" t="s">
        <v>878</v>
      </c>
      <c r="I24" s="565">
        <v>1400.3820000000001</v>
      </c>
      <c r="J24" s="565">
        <v>5</v>
      </c>
      <c r="K24" s="566">
        <v>7001.9100000000008</v>
      </c>
    </row>
    <row r="25" spans="1:11" ht="14.4" customHeight="1" x14ac:dyDescent="0.3">
      <c r="A25" s="547" t="s">
        <v>509</v>
      </c>
      <c r="B25" s="548" t="s">
        <v>616</v>
      </c>
      <c r="C25" s="551" t="s">
        <v>514</v>
      </c>
      <c r="D25" s="579" t="s">
        <v>1286</v>
      </c>
      <c r="E25" s="551" t="s">
        <v>1295</v>
      </c>
      <c r="F25" s="579" t="s">
        <v>1296</v>
      </c>
      <c r="G25" s="551" t="s">
        <v>879</v>
      </c>
      <c r="H25" s="551" t="s">
        <v>880</v>
      </c>
      <c r="I25" s="565">
        <v>2427.91</v>
      </c>
      <c r="J25" s="565">
        <v>5</v>
      </c>
      <c r="K25" s="566">
        <v>12139.55</v>
      </c>
    </row>
    <row r="26" spans="1:11" ht="14.4" customHeight="1" x14ac:dyDescent="0.3">
      <c r="A26" s="547" t="s">
        <v>509</v>
      </c>
      <c r="B26" s="548" t="s">
        <v>616</v>
      </c>
      <c r="C26" s="551" t="s">
        <v>514</v>
      </c>
      <c r="D26" s="579" t="s">
        <v>1286</v>
      </c>
      <c r="E26" s="551" t="s">
        <v>1295</v>
      </c>
      <c r="F26" s="579" t="s">
        <v>1296</v>
      </c>
      <c r="G26" s="551" t="s">
        <v>881</v>
      </c>
      <c r="H26" s="551" t="s">
        <v>882</v>
      </c>
      <c r="I26" s="565">
        <v>329.12</v>
      </c>
      <c r="J26" s="565">
        <v>25</v>
      </c>
      <c r="K26" s="566">
        <v>8228.0399999999991</v>
      </c>
    </row>
    <row r="27" spans="1:11" ht="14.4" customHeight="1" x14ac:dyDescent="0.3">
      <c r="A27" s="547" t="s">
        <v>509</v>
      </c>
      <c r="B27" s="548" t="s">
        <v>616</v>
      </c>
      <c r="C27" s="551" t="s">
        <v>514</v>
      </c>
      <c r="D27" s="579" t="s">
        <v>1286</v>
      </c>
      <c r="E27" s="551" t="s">
        <v>1295</v>
      </c>
      <c r="F27" s="579" t="s">
        <v>1296</v>
      </c>
      <c r="G27" s="551" t="s">
        <v>883</v>
      </c>
      <c r="H27" s="551" t="s">
        <v>884</v>
      </c>
      <c r="I27" s="565">
        <v>3088.1579999999999</v>
      </c>
      <c r="J27" s="565">
        <v>5</v>
      </c>
      <c r="K27" s="566">
        <v>15440.789999999999</v>
      </c>
    </row>
    <row r="28" spans="1:11" ht="14.4" customHeight="1" x14ac:dyDescent="0.3">
      <c r="A28" s="547" t="s">
        <v>509</v>
      </c>
      <c r="B28" s="548" t="s">
        <v>616</v>
      </c>
      <c r="C28" s="551" t="s">
        <v>514</v>
      </c>
      <c r="D28" s="579" t="s">
        <v>1286</v>
      </c>
      <c r="E28" s="551" t="s">
        <v>1295</v>
      </c>
      <c r="F28" s="579" t="s">
        <v>1296</v>
      </c>
      <c r="G28" s="551" t="s">
        <v>885</v>
      </c>
      <c r="H28" s="551" t="s">
        <v>886</v>
      </c>
      <c r="I28" s="565">
        <v>1374.1959999999999</v>
      </c>
      <c r="J28" s="565">
        <v>11</v>
      </c>
      <c r="K28" s="566">
        <v>15116.16</v>
      </c>
    </row>
    <row r="29" spans="1:11" ht="14.4" customHeight="1" x14ac:dyDescent="0.3">
      <c r="A29" s="547" t="s">
        <v>509</v>
      </c>
      <c r="B29" s="548" t="s">
        <v>616</v>
      </c>
      <c r="C29" s="551" t="s">
        <v>514</v>
      </c>
      <c r="D29" s="579" t="s">
        <v>1286</v>
      </c>
      <c r="E29" s="551" t="s">
        <v>1295</v>
      </c>
      <c r="F29" s="579" t="s">
        <v>1296</v>
      </c>
      <c r="G29" s="551" t="s">
        <v>887</v>
      </c>
      <c r="H29" s="551" t="s">
        <v>888</v>
      </c>
      <c r="I29" s="565">
        <v>1420.394</v>
      </c>
      <c r="J29" s="565">
        <v>10</v>
      </c>
      <c r="K29" s="566">
        <v>14203.94</v>
      </c>
    </row>
    <row r="30" spans="1:11" ht="14.4" customHeight="1" x14ac:dyDescent="0.3">
      <c r="A30" s="547" t="s">
        <v>509</v>
      </c>
      <c r="B30" s="548" t="s">
        <v>616</v>
      </c>
      <c r="C30" s="551" t="s">
        <v>514</v>
      </c>
      <c r="D30" s="579" t="s">
        <v>1286</v>
      </c>
      <c r="E30" s="551" t="s">
        <v>1295</v>
      </c>
      <c r="F30" s="579" t="s">
        <v>1296</v>
      </c>
      <c r="G30" s="551" t="s">
        <v>889</v>
      </c>
      <c r="H30" s="551" t="s">
        <v>890</v>
      </c>
      <c r="I30" s="565">
        <v>1582.35</v>
      </c>
      <c r="J30" s="565">
        <v>5</v>
      </c>
      <c r="K30" s="566">
        <v>7911.75</v>
      </c>
    </row>
    <row r="31" spans="1:11" ht="14.4" customHeight="1" x14ac:dyDescent="0.3">
      <c r="A31" s="547" t="s">
        <v>509</v>
      </c>
      <c r="B31" s="548" t="s">
        <v>616</v>
      </c>
      <c r="C31" s="551" t="s">
        <v>514</v>
      </c>
      <c r="D31" s="579" t="s">
        <v>1286</v>
      </c>
      <c r="E31" s="551" t="s">
        <v>1295</v>
      </c>
      <c r="F31" s="579" t="s">
        <v>1296</v>
      </c>
      <c r="G31" s="551" t="s">
        <v>891</v>
      </c>
      <c r="H31" s="551" t="s">
        <v>892</v>
      </c>
      <c r="I31" s="565">
        <v>374.98400000000004</v>
      </c>
      <c r="J31" s="565">
        <v>10</v>
      </c>
      <c r="K31" s="566">
        <v>3749.84</v>
      </c>
    </row>
    <row r="32" spans="1:11" ht="14.4" customHeight="1" x14ac:dyDescent="0.3">
      <c r="A32" s="547" t="s">
        <v>509</v>
      </c>
      <c r="B32" s="548" t="s">
        <v>616</v>
      </c>
      <c r="C32" s="551" t="s">
        <v>514</v>
      </c>
      <c r="D32" s="579" t="s">
        <v>1286</v>
      </c>
      <c r="E32" s="551" t="s">
        <v>1295</v>
      </c>
      <c r="F32" s="579" t="s">
        <v>1296</v>
      </c>
      <c r="G32" s="551" t="s">
        <v>893</v>
      </c>
      <c r="H32" s="551" t="s">
        <v>894</v>
      </c>
      <c r="I32" s="565">
        <v>1617.78</v>
      </c>
      <c r="J32" s="565">
        <v>4</v>
      </c>
      <c r="K32" s="566">
        <v>6471.11</v>
      </c>
    </row>
    <row r="33" spans="1:11" ht="14.4" customHeight="1" x14ac:dyDescent="0.3">
      <c r="A33" s="547" t="s">
        <v>509</v>
      </c>
      <c r="B33" s="548" t="s">
        <v>616</v>
      </c>
      <c r="C33" s="551" t="s">
        <v>514</v>
      </c>
      <c r="D33" s="579" t="s">
        <v>1286</v>
      </c>
      <c r="E33" s="551" t="s">
        <v>1295</v>
      </c>
      <c r="F33" s="579" t="s">
        <v>1296</v>
      </c>
      <c r="G33" s="551" t="s">
        <v>895</v>
      </c>
      <c r="H33" s="551" t="s">
        <v>896</v>
      </c>
      <c r="I33" s="565">
        <v>414</v>
      </c>
      <c r="J33" s="565">
        <v>12</v>
      </c>
      <c r="K33" s="566">
        <v>4968</v>
      </c>
    </row>
    <row r="34" spans="1:11" ht="14.4" customHeight="1" x14ac:dyDescent="0.3">
      <c r="A34" s="547" t="s">
        <v>509</v>
      </c>
      <c r="B34" s="548" t="s">
        <v>616</v>
      </c>
      <c r="C34" s="551" t="s">
        <v>514</v>
      </c>
      <c r="D34" s="579" t="s">
        <v>1286</v>
      </c>
      <c r="E34" s="551" t="s">
        <v>1295</v>
      </c>
      <c r="F34" s="579" t="s">
        <v>1296</v>
      </c>
      <c r="G34" s="551" t="s">
        <v>897</v>
      </c>
      <c r="H34" s="551" t="s">
        <v>898</v>
      </c>
      <c r="I34" s="565">
        <v>2520</v>
      </c>
      <c r="J34" s="565">
        <v>5</v>
      </c>
      <c r="K34" s="566">
        <v>12600</v>
      </c>
    </row>
    <row r="35" spans="1:11" ht="14.4" customHeight="1" x14ac:dyDescent="0.3">
      <c r="A35" s="547" t="s">
        <v>509</v>
      </c>
      <c r="B35" s="548" t="s">
        <v>616</v>
      </c>
      <c r="C35" s="551" t="s">
        <v>514</v>
      </c>
      <c r="D35" s="579" t="s">
        <v>1286</v>
      </c>
      <c r="E35" s="551" t="s">
        <v>1295</v>
      </c>
      <c r="F35" s="579" t="s">
        <v>1296</v>
      </c>
      <c r="G35" s="551" t="s">
        <v>899</v>
      </c>
      <c r="H35" s="551" t="s">
        <v>900</v>
      </c>
      <c r="I35" s="565">
        <v>1391.5</v>
      </c>
      <c r="J35" s="565">
        <v>2</v>
      </c>
      <c r="K35" s="566">
        <v>2783</v>
      </c>
    </row>
    <row r="36" spans="1:11" ht="14.4" customHeight="1" x14ac:dyDescent="0.3">
      <c r="A36" s="547" t="s">
        <v>509</v>
      </c>
      <c r="B36" s="548" t="s">
        <v>616</v>
      </c>
      <c r="C36" s="551" t="s">
        <v>514</v>
      </c>
      <c r="D36" s="579" t="s">
        <v>1286</v>
      </c>
      <c r="E36" s="551" t="s">
        <v>1295</v>
      </c>
      <c r="F36" s="579" t="s">
        <v>1296</v>
      </c>
      <c r="G36" s="551" t="s">
        <v>901</v>
      </c>
      <c r="H36" s="551" t="s">
        <v>902</v>
      </c>
      <c r="I36" s="565">
        <v>1391.5</v>
      </c>
      <c r="J36" s="565">
        <v>2</v>
      </c>
      <c r="K36" s="566">
        <v>2783</v>
      </c>
    </row>
    <row r="37" spans="1:11" ht="14.4" customHeight="1" x14ac:dyDescent="0.3">
      <c r="A37" s="547" t="s">
        <v>509</v>
      </c>
      <c r="B37" s="548" t="s">
        <v>616</v>
      </c>
      <c r="C37" s="551" t="s">
        <v>514</v>
      </c>
      <c r="D37" s="579" t="s">
        <v>1286</v>
      </c>
      <c r="E37" s="551" t="s">
        <v>1295</v>
      </c>
      <c r="F37" s="579" t="s">
        <v>1296</v>
      </c>
      <c r="G37" s="551" t="s">
        <v>903</v>
      </c>
      <c r="H37" s="551" t="s">
        <v>904</v>
      </c>
      <c r="I37" s="565">
        <v>1083.48</v>
      </c>
      <c r="J37" s="565">
        <v>4</v>
      </c>
      <c r="K37" s="566">
        <v>4333.93</v>
      </c>
    </row>
    <row r="38" spans="1:11" ht="14.4" customHeight="1" x14ac:dyDescent="0.3">
      <c r="A38" s="547" t="s">
        <v>509</v>
      </c>
      <c r="B38" s="548" t="s">
        <v>616</v>
      </c>
      <c r="C38" s="551" t="s">
        <v>514</v>
      </c>
      <c r="D38" s="579" t="s">
        <v>1286</v>
      </c>
      <c r="E38" s="551" t="s">
        <v>1295</v>
      </c>
      <c r="F38" s="579" t="s">
        <v>1296</v>
      </c>
      <c r="G38" s="551" t="s">
        <v>905</v>
      </c>
      <c r="H38" s="551" t="s">
        <v>906</v>
      </c>
      <c r="I38" s="565">
        <v>2035.5</v>
      </c>
      <c r="J38" s="565">
        <v>2</v>
      </c>
      <c r="K38" s="566">
        <v>4071</v>
      </c>
    </row>
    <row r="39" spans="1:11" ht="14.4" customHeight="1" x14ac:dyDescent="0.3">
      <c r="A39" s="547" t="s">
        <v>509</v>
      </c>
      <c r="B39" s="548" t="s">
        <v>616</v>
      </c>
      <c r="C39" s="551" t="s">
        <v>514</v>
      </c>
      <c r="D39" s="579" t="s">
        <v>1286</v>
      </c>
      <c r="E39" s="551" t="s">
        <v>1295</v>
      </c>
      <c r="F39" s="579" t="s">
        <v>1296</v>
      </c>
      <c r="G39" s="551" t="s">
        <v>907</v>
      </c>
      <c r="H39" s="551" t="s">
        <v>908</v>
      </c>
      <c r="I39" s="565">
        <v>1876.8</v>
      </c>
      <c r="J39" s="565">
        <v>1</v>
      </c>
      <c r="K39" s="566">
        <v>1876.8</v>
      </c>
    </row>
    <row r="40" spans="1:11" ht="14.4" customHeight="1" x14ac:dyDescent="0.3">
      <c r="A40" s="547" t="s">
        <v>509</v>
      </c>
      <c r="B40" s="548" t="s">
        <v>616</v>
      </c>
      <c r="C40" s="551" t="s">
        <v>514</v>
      </c>
      <c r="D40" s="579" t="s">
        <v>1286</v>
      </c>
      <c r="E40" s="551" t="s">
        <v>1295</v>
      </c>
      <c r="F40" s="579" t="s">
        <v>1296</v>
      </c>
      <c r="G40" s="551" t="s">
        <v>909</v>
      </c>
      <c r="H40" s="551" t="s">
        <v>910</v>
      </c>
      <c r="I40" s="565">
        <v>5460.7</v>
      </c>
      <c r="J40" s="565">
        <v>2</v>
      </c>
      <c r="K40" s="566">
        <v>10921.41</v>
      </c>
    </row>
    <row r="41" spans="1:11" ht="14.4" customHeight="1" x14ac:dyDescent="0.3">
      <c r="A41" s="547" t="s">
        <v>509</v>
      </c>
      <c r="B41" s="548" t="s">
        <v>616</v>
      </c>
      <c r="C41" s="551" t="s">
        <v>514</v>
      </c>
      <c r="D41" s="579" t="s">
        <v>1286</v>
      </c>
      <c r="E41" s="551" t="s">
        <v>1295</v>
      </c>
      <c r="F41" s="579" t="s">
        <v>1296</v>
      </c>
      <c r="G41" s="551" t="s">
        <v>911</v>
      </c>
      <c r="H41" s="551" t="s">
        <v>912</v>
      </c>
      <c r="I41" s="565">
        <v>255.50679820035853</v>
      </c>
      <c r="J41" s="565">
        <v>24</v>
      </c>
      <c r="K41" s="566">
        <v>6132.163156808605</v>
      </c>
    </row>
    <row r="42" spans="1:11" ht="14.4" customHeight="1" x14ac:dyDescent="0.3">
      <c r="A42" s="547" t="s">
        <v>509</v>
      </c>
      <c r="B42" s="548" t="s">
        <v>616</v>
      </c>
      <c r="C42" s="551" t="s">
        <v>514</v>
      </c>
      <c r="D42" s="579" t="s">
        <v>1286</v>
      </c>
      <c r="E42" s="551" t="s">
        <v>1295</v>
      </c>
      <c r="F42" s="579" t="s">
        <v>1296</v>
      </c>
      <c r="G42" s="551" t="s">
        <v>913</v>
      </c>
      <c r="H42" s="551" t="s">
        <v>914</v>
      </c>
      <c r="I42" s="565">
        <v>1322.5</v>
      </c>
      <c r="J42" s="565">
        <v>5</v>
      </c>
      <c r="K42" s="566">
        <v>6612.5</v>
      </c>
    </row>
    <row r="43" spans="1:11" ht="14.4" customHeight="1" x14ac:dyDescent="0.3">
      <c r="A43" s="547" t="s">
        <v>509</v>
      </c>
      <c r="B43" s="548" t="s">
        <v>616</v>
      </c>
      <c r="C43" s="551" t="s">
        <v>514</v>
      </c>
      <c r="D43" s="579" t="s">
        <v>1286</v>
      </c>
      <c r="E43" s="551" t="s">
        <v>1295</v>
      </c>
      <c r="F43" s="579" t="s">
        <v>1296</v>
      </c>
      <c r="G43" s="551" t="s">
        <v>915</v>
      </c>
      <c r="H43" s="551" t="s">
        <v>916</v>
      </c>
      <c r="I43" s="565">
        <v>4882.45</v>
      </c>
      <c r="J43" s="565">
        <v>5</v>
      </c>
      <c r="K43" s="566">
        <v>24412.260000000002</v>
      </c>
    </row>
    <row r="44" spans="1:11" ht="14.4" customHeight="1" x14ac:dyDescent="0.3">
      <c r="A44" s="547" t="s">
        <v>509</v>
      </c>
      <c r="B44" s="548" t="s">
        <v>616</v>
      </c>
      <c r="C44" s="551" t="s">
        <v>514</v>
      </c>
      <c r="D44" s="579" t="s">
        <v>1286</v>
      </c>
      <c r="E44" s="551" t="s">
        <v>1295</v>
      </c>
      <c r="F44" s="579" t="s">
        <v>1296</v>
      </c>
      <c r="G44" s="551" t="s">
        <v>917</v>
      </c>
      <c r="H44" s="551" t="s">
        <v>918</v>
      </c>
      <c r="I44" s="565">
        <v>6253.33</v>
      </c>
      <c r="J44" s="565">
        <v>2</v>
      </c>
      <c r="K44" s="566">
        <v>12506.66</v>
      </c>
    </row>
    <row r="45" spans="1:11" ht="14.4" customHeight="1" x14ac:dyDescent="0.3">
      <c r="A45" s="547" t="s">
        <v>509</v>
      </c>
      <c r="B45" s="548" t="s">
        <v>616</v>
      </c>
      <c r="C45" s="551" t="s">
        <v>514</v>
      </c>
      <c r="D45" s="579" t="s">
        <v>1286</v>
      </c>
      <c r="E45" s="551" t="s">
        <v>1295</v>
      </c>
      <c r="F45" s="579" t="s">
        <v>1296</v>
      </c>
      <c r="G45" s="551" t="s">
        <v>919</v>
      </c>
      <c r="H45" s="551" t="s">
        <v>920</v>
      </c>
      <c r="I45" s="565">
        <v>8971.98</v>
      </c>
      <c r="J45" s="565">
        <v>4</v>
      </c>
      <c r="K45" s="566">
        <v>35887.919999999998</v>
      </c>
    </row>
    <row r="46" spans="1:11" ht="14.4" customHeight="1" x14ac:dyDescent="0.3">
      <c r="A46" s="547" t="s">
        <v>509</v>
      </c>
      <c r="B46" s="548" t="s">
        <v>616</v>
      </c>
      <c r="C46" s="551" t="s">
        <v>514</v>
      </c>
      <c r="D46" s="579" t="s">
        <v>1286</v>
      </c>
      <c r="E46" s="551" t="s">
        <v>1295</v>
      </c>
      <c r="F46" s="579" t="s">
        <v>1296</v>
      </c>
      <c r="G46" s="551" t="s">
        <v>921</v>
      </c>
      <c r="H46" s="551" t="s">
        <v>922</v>
      </c>
      <c r="I46" s="565">
        <v>229.60499999999999</v>
      </c>
      <c r="J46" s="565">
        <v>25</v>
      </c>
      <c r="K46" s="566">
        <v>6262</v>
      </c>
    </row>
    <row r="47" spans="1:11" ht="14.4" customHeight="1" x14ac:dyDescent="0.3">
      <c r="A47" s="547" t="s">
        <v>509</v>
      </c>
      <c r="B47" s="548" t="s">
        <v>616</v>
      </c>
      <c r="C47" s="551" t="s">
        <v>514</v>
      </c>
      <c r="D47" s="579" t="s">
        <v>1286</v>
      </c>
      <c r="E47" s="551" t="s">
        <v>1295</v>
      </c>
      <c r="F47" s="579" t="s">
        <v>1296</v>
      </c>
      <c r="G47" s="551" t="s">
        <v>923</v>
      </c>
      <c r="H47" s="551" t="s">
        <v>924</v>
      </c>
      <c r="I47" s="565">
        <v>2271.13</v>
      </c>
      <c r="J47" s="565">
        <v>8</v>
      </c>
      <c r="K47" s="566">
        <v>18169.07</v>
      </c>
    </row>
    <row r="48" spans="1:11" ht="14.4" customHeight="1" x14ac:dyDescent="0.3">
      <c r="A48" s="547" t="s">
        <v>509</v>
      </c>
      <c r="B48" s="548" t="s">
        <v>616</v>
      </c>
      <c r="C48" s="551" t="s">
        <v>514</v>
      </c>
      <c r="D48" s="579" t="s">
        <v>1286</v>
      </c>
      <c r="E48" s="551" t="s">
        <v>1295</v>
      </c>
      <c r="F48" s="579" t="s">
        <v>1296</v>
      </c>
      <c r="G48" s="551" t="s">
        <v>925</v>
      </c>
      <c r="H48" s="551" t="s">
        <v>926</v>
      </c>
      <c r="I48" s="565">
        <v>1843.98</v>
      </c>
      <c r="J48" s="565">
        <v>1</v>
      </c>
      <c r="K48" s="566">
        <v>1843.98</v>
      </c>
    </row>
    <row r="49" spans="1:11" ht="14.4" customHeight="1" x14ac:dyDescent="0.3">
      <c r="A49" s="547" t="s">
        <v>509</v>
      </c>
      <c r="B49" s="548" t="s">
        <v>616</v>
      </c>
      <c r="C49" s="551" t="s">
        <v>514</v>
      </c>
      <c r="D49" s="579" t="s">
        <v>1286</v>
      </c>
      <c r="E49" s="551" t="s">
        <v>1295</v>
      </c>
      <c r="F49" s="579" t="s">
        <v>1296</v>
      </c>
      <c r="G49" s="551" t="s">
        <v>927</v>
      </c>
      <c r="H49" s="551" t="s">
        <v>928</v>
      </c>
      <c r="I49" s="565">
        <v>1138.5</v>
      </c>
      <c r="J49" s="565">
        <v>10</v>
      </c>
      <c r="K49" s="566">
        <v>11385</v>
      </c>
    </row>
    <row r="50" spans="1:11" ht="14.4" customHeight="1" x14ac:dyDescent="0.3">
      <c r="A50" s="547" t="s">
        <v>509</v>
      </c>
      <c r="B50" s="548" t="s">
        <v>616</v>
      </c>
      <c r="C50" s="551" t="s">
        <v>514</v>
      </c>
      <c r="D50" s="579" t="s">
        <v>1286</v>
      </c>
      <c r="E50" s="551" t="s">
        <v>1295</v>
      </c>
      <c r="F50" s="579" t="s">
        <v>1296</v>
      </c>
      <c r="G50" s="551" t="s">
        <v>929</v>
      </c>
      <c r="H50" s="551" t="s">
        <v>930</v>
      </c>
      <c r="I50" s="565">
        <v>371.47</v>
      </c>
      <c r="J50" s="565">
        <v>1</v>
      </c>
      <c r="K50" s="566">
        <v>371.47</v>
      </c>
    </row>
    <row r="51" spans="1:11" ht="14.4" customHeight="1" x14ac:dyDescent="0.3">
      <c r="A51" s="547" t="s">
        <v>509</v>
      </c>
      <c r="B51" s="548" t="s">
        <v>616</v>
      </c>
      <c r="C51" s="551" t="s">
        <v>514</v>
      </c>
      <c r="D51" s="579" t="s">
        <v>1286</v>
      </c>
      <c r="E51" s="551" t="s">
        <v>1295</v>
      </c>
      <c r="F51" s="579" t="s">
        <v>1296</v>
      </c>
      <c r="G51" s="551" t="s">
        <v>931</v>
      </c>
      <c r="H51" s="551" t="s">
        <v>932</v>
      </c>
      <c r="I51" s="565">
        <v>4766.21</v>
      </c>
      <c r="J51" s="565">
        <v>2</v>
      </c>
      <c r="K51" s="566">
        <v>9532.42</v>
      </c>
    </row>
    <row r="52" spans="1:11" ht="14.4" customHeight="1" x14ac:dyDescent="0.3">
      <c r="A52" s="547" t="s">
        <v>509</v>
      </c>
      <c r="B52" s="548" t="s">
        <v>616</v>
      </c>
      <c r="C52" s="551" t="s">
        <v>514</v>
      </c>
      <c r="D52" s="579" t="s">
        <v>1286</v>
      </c>
      <c r="E52" s="551" t="s">
        <v>1295</v>
      </c>
      <c r="F52" s="579" t="s">
        <v>1296</v>
      </c>
      <c r="G52" s="551" t="s">
        <v>933</v>
      </c>
      <c r="H52" s="551" t="s">
        <v>934</v>
      </c>
      <c r="I52" s="565">
        <v>1837.98</v>
      </c>
      <c r="J52" s="565">
        <v>1</v>
      </c>
      <c r="K52" s="566">
        <v>1837.98</v>
      </c>
    </row>
    <row r="53" spans="1:11" ht="14.4" customHeight="1" x14ac:dyDescent="0.3">
      <c r="A53" s="547" t="s">
        <v>509</v>
      </c>
      <c r="B53" s="548" t="s">
        <v>616</v>
      </c>
      <c r="C53" s="551" t="s">
        <v>514</v>
      </c>
      <c r="D53" s="579" t="s">
        <v>1286</v>
      </c>
      <c r="E53" s="551" t="s">
        <v>1295</v>
      </c>
      <c r="F53" s="579" t="s">
        <v>1296</v>
      </c>
      <c r="G53" s="551" t="s">
        <v>935</v>
      </c>
      <c r="H53" s="551" t="s">
        <v>936</v>
      </c>
      <c r="I53" s="565">
        <v>2351.02</v>
      </c>
      <c r="J53" s="565">
        <v>1</v>
      </c>
      <c r="K53" s="566">
        <v>2351.02</v>
      </c>
    </row>
    <row r="54" spans="1:11" ht="14.4" customHeight="1" x14ac:dyDescent="0.3">
      <c r="A54" s="547" t="s">
        <v>509</v>
      </c>
      <c r="B54" s="548" t="s">
        <v>616</v>
      </c>
      <c r="C54" s="551" t="s">
        <v>514</v>
      </c>
      <c r="D54" s="579" t="s">
        <v>1286</v>
      </c>
      <c r="E54" s="551" t="s">
        <v>1295</v>
      </c>
      <c r="F54" s="579" t="s">
        <v>1296</v>
      </c>
      <c r="G54" s="551" t="s">
        <v>937</v>
      </c>
      <c r="H54" s="551" t="s">
        <v>938</v>
      </c>
      <c r="I54" s="565">
        <v>2027.93</v>
      </c>
      <c r="J54" s="565">
        <v>1</v>
      </c>
      <c r="K54" s="566">
        <v>2027.93</v>
      </c>
    </row>
    <row r="55" spans="1:11" ht="14.4" customHeight="1" x14ac:dyDescent="0.3">
      <c r="A55" s="547" t="s">
        <v>509</v>
      </c>
      <c r="B55" s="548" t="s">
        <v>616</v>
      </c>
      <c r="C55" s="551" t="s">
        <v>514</v>
      </c>
      <c r="D55" s="579" t="s">
        <v>1286</v>
      </c>
      <c r="E55" s="551" t="s">
        <v>1295</v>
      </c>
      <c r="F55" s="579" t="s">
        <v>1296</v>
      </c>
      <c r="G55" s="551" t="s">
        <v>939</v>
      </c>
      <c r="H55" s="551" t="s">
        <v>940</v>
      </c>
      <c r="I55" s="565">
        <v>343.85</v>
      </c>
      <c r="J55" s="565">
        <v>3</v>
      </c>
      <c r="K55" s="566">
        <v>1031.5500000000002</v>
      </c>
    </row>
    <row r="56" spans="1:11" ht="14.4" customHeight="1" x14ac:dyDescent="0.3">
      <c r="A56" s="547" t="s">
        <v>509</v>
      </c>
      <c r="B56" s="548" t="s">
        <v>616</v>
      </c>
      <c r="C56" s="551" t="s">
        <v>514</v>
      </c>
      <c r="D56" s="579" t="s">
        <v>1286</v>
      </c>
      <c r="E56" s="551" t="s">
        <v>1295</v>
      </c>
      <c r="F56" s="579" t="s">
        <v>1296</v>
      </c>
      <c r="G56" s="551" t="s">
        <v>941</v>
      </c>
      <c r="H56" s="551" t="s">
        <v>942</v>
      </c>
      <c r="I56" s="565">
        <v>2548.4</v>
      </c>
      <c r="J56" s="565">
        <v>1</v>
      </c>
      <c r="K56" s="566">
        <v>2548.4</v>
      </c>
    </row>
    <row r="57" spans="1:11" ht="14.4" customHeight="1" x14ac:dyDescent="0.3">
      <c r="A57" s="547" t="s">
        <v>509</v>
      </c>
      <c r="B57" s="548" t="s">
        <v>616</v>
      </c>
      <c r="C57" s="551" t="s">
        <v>514</v>
      </c>
      <c r="D57" s="579" t="s">
        <v>1286</v>
      </c>
      <c r="E57" s="551" t="s">
        <v>1295</v>
      </c>
      <c r="F57" s="579" t="s">
        <v>1296</v>
      </c>
      <c r="G57" s="551" t="s">
        <v>943</v>
      </c>
      <c r="H57" s="551" t="s">
        <v>944</v>
      </c>
      <c r="I57" s="565">
        <v>1888</v>
      </c>
      <c r="J57" s="565">
        <v>1</v>
      </c>
      <c r="K57" s="566">
        <v>1888</v>
      </c>
    </row>
    <row r="58" spans="1:11" ht="14.4" customHeight="1" x14ac:dyDescent="0.3">
      <c r="A58" s="547" t="s">
        <v>509</v>
      </c>
      <c r="B58" s="548" t="s">
        <v>616</v>
      </c>
      <c r="C58" s="551" t="s">
        <v>514</v>
      </c>
      <c r="D58" s="579" t="s">
        <v>1286</v>
      </c>
      <c r="E58" s="551" t="s">
        <v>1295</v>
      </c>
      <c r="F58" s="579" t="s">
        <v>1296</v>
      </c>
      <c r="G58" s="551" t="s">
        <v>945</v>
      </c>
      <c r="H58" s="551" t="s">
        <v>946</v>
      </c>
      <c r="I58" s="565">
        <v>1909</v>
      </c>
      <c r="J58" s="565">
        <v>1</v>
      </c>
      <c r="K58" s="566">
        <v>1909</v>
      </c>
    </row>
    <row r="59" spans="1:11" ht="14.4" customHeight="1" x14ac:dyDescent="0.3">
      <c r="A59" s="547" t="s">
        <v>509</v>
      </c>
      <c r="B59" s="548" t="s">
        <v>616</v>
      </c>
      <c r="C59" s="551" t="s">
        <v>514</v>
      </c>
      <c r="D59" s="579" t="s">
        <v>1286</v>
      </c>
      <c r="E59" s="551" t="s">
        <v>1295</v>
      </c>
      <c r="F59" s="579" t="s">
        <v>1296</v>
      </c>
      <c r="G59" s="551" t="s">
        <v>947</v>
      </c>
      <c r="H59" s="551" t="s">
        <v>948</v>
      </c>
      <c r="I59" s="565">
        <v>2794.5</v>
      </c>
      <c r="J59" s="565">
        <v>1</v>
      </c>
      <c r="K59" s="566">
        <v>2794.5</v>
      </c>
    </row>
    <row r="60" spans="1:11" ht="14.4" customHeight="1" x14ac:dyDescent="0.3">
      <c r="A60" s="547" t="s">
        <v>509</v>
      </c>
      <c r="B60" s="548" t="s">
        <v>616</v>
      </c>
      <c r="C60" s="551" t="s">
        <v>514</v>
      </c>
      <c r="D60" s="579" t="s">
        <v>1286</v>
      </c>
      <c r="E60" s="551" t="s">
        <v>1295</v>
      </c>
      <c r="F60" s="579" t="s">
        <v>1296</v>
      </c>
      <c r="G60" s="551" t="s">
        <v>949</v>
      </c>
      <c r="H60" s="551" t="s">
        <v>950</v>
      </c>
      <c r="I60" s="565">
        <v>8337.5</v>
      </c>
      <c r="J60" s="565">
        <v>1</v>
      </c>
      <c r="K60" s="566">
        <v>8337.5</v>
      </c>
    </row>
    <row r="61" spans="1:11" ht="14.4" customHeight="1" x14ac:dyDescent="0.3">
      <c r="A61" s="547" t="s">
        <v>509</v>
      </c>
      <c r="B61" s="548" t="s">
        <v>616</v>
      </c>
      <c r="C61" s="551" t="s">
        <v>514</v>
      </c>
      <c r="D61" s="579" t="s">
        <v>1286</v>
      </c>
      <c r="E61" s="551" t="s">
        <v>1295</v>
      </c>
      <c r="F61" s="579" t="s">
        <v>1296</v>
      </c>
      <c r="G61" s="551" t="s">
        <v>951</v>
      </c>
      <c r="H61" s="551" t="s">
        <v>952</v>
      </c>
      <c r="I61" s="565">
        <v>10062.5</v>
      </c>
      <c r="J61" s="565">
        <v>1</v>
      </c>
      <c r="K61" s="566">
        <v>10062.5</v>
      </c>
    </row>
    <row r="62" spans="1:11" ht="14.4" customHeight="1" x14ac:dyDescent="0.3">
      <c r="A62" s="547" t="s">
        <v>509</v>
      </c>
      <c r="B62" s="548" t="s">
        <v>616</v>
      </c>
      <c r="C62" s="551" t="s">
        <v>514</v>
      </c>
      <c r="D62" s="579" t="s">
        <v>1286</v>
      </c>
      <c r="E62" s="551" t="s">
        <v>1295</v>
      </c>
      <c r="F62" s="579" t="s">
        <v>1296</v>
      </c>
      <c r="G62" s="551" t="s">
        <v>953</v>
      </c>
      <c r="H62" s="551" t="s">
        <v>954</v>
      </c>
      <c r="I62" s="565">
        <v>1453</v>
      </c>
      <c r="J62" s="565">
        <v>1</v>
      </c>
      <c r="K62" s="566">
        <v>1453</v>
      </c>
    </row>
    <row r="63" spans="1:11" ht="14.4" customHeight="1" x14ac:dyDescent="0.3">
      <c r="A63" s="547" t="s">
        <v>509</v>
      </c>
      <c r="B63" s="548" t="s">
        <v>616</v>
      </c>
      <c r="C63" s="551" t="s">
        <v>514</v>
      </c>
      <c r="D63" s="579" t="s">
        <v>1286</v>
      </c>
      <c r="E63" s="551" t="s">
        <v>1295</v>
      </c>
      <c r="F63" s="579" t="s">
        <v>1296</v>
      </c>
      <c r="G63" s="551" t="s">
        <v>955</v>
      </c>
      <c r="H63" s="551" t="s">
        <v>956</v>
      </c>
      <c r="I63" s="565">
        <v>5520</v>
      </c>
      <c r="J63" s="565">
        <v>1</v>
      </c>
      <c r="K63" s="566">
        <v>5520</v>
      </c>
    </row>
    <row r="64" spans="1:11" ht="14.4" customHeight="1" x14ac:dyDescent="0.3">
      <c r="A64" s="547" t="s">
        <v>509</v>
      </c>
      <c r="B64" s="548" t="s">
        <v>616</v>
      </c>
      <c r="C64" s="551" t="s">
        <v>514</v>
      </c>
      <c r="D64" s="579" t="s">
        <v>1286</v>
      </c>
      <c r="E64" s="551" t="s">
        <v>1295</v>
      </c>
      <c r="F64" s="579" t="s">
        <v>1296</v>
      </c>
      <c r="G64" s="551" t="s">
        <v>957</v>
      </c>
      <c r="H64" s="551" t="s">
        <v>958</v>
      </c>
      <c r="I64" s="565">
        <v>793.5</v>
      </c>
      <c r="J64" s="565">
        <v>1</v>
      </c>
      <c r="K64" s="566">
        <v>793.5</v>
      </c>
    </row>
    <row r="65" spans="1:11" ht="14.4" customHeight="1" x14ac:dyDescent="0.3">
      <c r="A65" s="547" t="s">
        <v>509</v>
      </c>
      <c r="B65" s="548" t="s">
        <v>616</v>
      </c>
      <c r="C65" s="551" t="s">
        <v>514</v>
      </c>
      <c r="D65" s="579" t="s">
        <v>1286</v>
      </c>
      <c r="E65" s="551" t="s">
        <v>1295</v>
      </c>
      <c r="F65" s="579" t="s">
        <v>1296</v>
      </c>
      <c r="G65" s="551" t="s">
        <v>959</v>
      </c>
      <c r="H65" s="551" t="s">
        <v>960</v>
      </c>
      <c r="I65" s="565">
        <v>3565</v>
      </c>
      <c r="J65" s="565">
        <v>0.4</v>
      </c>
      <c r="K65" s="566">
        <v>1426</v>
      </c>
    </row>
    <row r="66" spans="1:11" ht="14.4" customHeight="1" x14ac:dyDescent="0.3">
      <c r="A66" s="547" t="s">
        <v>509</v>
      </c>
      <c r="B66" s="548" t="s">
        <v>616</v>
      </c>
      <c r="C66" s="551" t="s">
        <v>514</v>
      </c>
      <c r="D66" s="579" t="s">
        <v>1286</v>
      </c>
      <c r="E66" s="551" t="s">
        <v>1295</v>
      </c>
      <c r="F66" s="579" t="s">
        <v>1296</v>
      </c>
      <c r="G66" s="551" t="s">
        <v>961</v>
      </c>
      <c r="H66" s="551" t="s">
        <v>962</v>
      </c>
      <c r="I66" s="565">
        <v>228.65636363636366</v>
      </c>
      <c r="J66" s="565">
        <v>11</v>
      </c>
      <c r="K66" s="566">
        <v>2515.2200000000003</v>
      </c>
    </row>
    <row r="67" spans="1:11" ht="14.4" customHeight="1" x14ac:dyDescent="0.3">
      <c r="A67" s="547" t="s">
        <v>509</v>
      </c>
      <c r="B67" s="548" t="s">
        <v>616</v>
      </c>
      <c r="C67" s="551" t="s">
        <v>519</v>
      </c>
      <c r="D67" s="579" t="s">
        <v>617</v>
      </c>
      <c r="E67" s="551" t="s">
        <v>1287</v>
      </c>
      <c r="F67" s="579" t="s">
        <v>1288</v>
      </c>
      <c r="G67" s="551" t="s">
        <v>963</v>
      </c>
      <c r="H67" s="551" t="s">
        <v>964</v>
      </c>
      <c r="I67" s="565">
        <v>42.443636363636365</v>
      </c>
      <c r="J67" s="565">
        <v>1558</v>
      </c>
      <c r="K67" s="566">
        <v>66127.17</v>
      </c>
    </row>
    <row r="68" spans="1:11" ht="14.4" customHeight="1" x14ac:dyDescent="0.3">
      <c r="A68" s="547" t="s">
        <v>509</v>
      </c>
      <c r="B68" s="548" t="s">
        <v>616</v>
      </c>
      <c r="C68" s="551" t="s">
        <v>519</v>
      </c>
      <c r="D68" s="579" t="s">
        <v>617</v>
      </c>
      <c r="E68" s="551" t="s">
        <v>1287</v>
      </c>
      <c r="F68" s="579" t="s">
        <v>1288</v>
      </c>
      <c r="G68" s="551" t="s">
        <v>965</v>
      </c>
      <c r="H68" s="551" t="s">
        <v>966</v>
      </c>
      <c r="I68" s="565">
        <v>4.3</v>
      </c>
      <c r="J68" s="565">
        <v>168</v>
      </c>
      <c r="K68" s="566">
        <v>722.4</v>
      </c>
    </row>
    <row r="69" spans="1:11" ht="14.4" customHeight="1" x14ac:dyDescent="0.3">
      <c r="A69" s="547" t="s">
        <v>509</v>
      </c>
      <c r="B69" s="548" t="s">
        <v>616</v>
      </c>
      <c r="C69" s="551" t="s">
        <v>519</v>
      </c>
      <c r="D69" s="579" t="s">
        <v>617</v>
      </c>
      <c r="E69" s="551" t="s">
        <v>1287</v>
      </c>
      <c r="F69" s="579" t="s">
        <v>1288</v>
      </c>
      <c r="G69" s="551" t="s">
        <v>967</v>
      </c>
      <c r="H69" s="551" t="s">
        <v>968</v>
      </c>
      <c r="I69" s="565">
        <v>3.27</v>
      </c>
      <c r="J69" s="565">
        <v>320</v>
      </c>
      <c r="K69" s="566">
        <v>1046.4000000000001</v>
      </c>
    </row>
    <row r="70" spans="1:11" ht="14.4" customHeight="1" x14ac:dyDescent="0.3">
      <c r="A70" s="547" t="s">
        <v>509</v>
      </c>
      <c r="B70" s="548" t="s">
        <v>616</v>
      </c>
      <c r="C70" s="551" t="s">
        <v>519</v>
      </c>
      <c r="D70" s="579" t="s">
        <v>617</v>
      </c>
      <c r="E70" s="551" t="s">
        <v>1287</v>
      </c>
      <c r="F70" s="579" t="s">
        <v>1288</v>
      </c>
      <c r="G70" s="551" t="s">
        <v>969</v>
      </c>
      <c r="H70" s="551" t="s">
        <v>970</v>
      </c>
      <c r="I70" s="565">
        <v>67.760000000000005</v>
      </c>
      <c r="J70" s="565">
        <v>50</v>
      </c>
      <c r="K70" s="566">
        <v>3388</v>
      </c>
    </row>
    <row r="71" spans="1:11" ht="14.4" customHeight="1" x14ac:dyDescent="0.3">
      <c r="A71" s="547" t="s">
        <v>509</v>
      </c>
      <c r="B71" s="548" t="s">
        <v>616</v>
      </c>
      <c r="C71" s="551" t="s">
        <v>519</v>
      </c>
      <c r="D71" s="579" t="s">
        <v>617</v>
      </c>
      <c r="E71" s="551" t="s">
        <v>1287</v>
      </c>
      <c r="F71" s="579" t="s">
        <v>1288</v>
      </c>
      <c r="G71" s="551" t="s">
        <v>971</v>
      </c>
      <c r="H71" s="551" t="s">
        <v>972</v>
      </c>
      <c r="I71" s="565">
        <v>0.42</v>
      </c>
      <c r="J71" s="565">
        <v>11000</v>
      </c>
      <c r="K71" s="566">
        <v>4620</v>
      </c>
    </row>
    <row r="72" spans="1:11" ht="14.4" customHeight="1" x14ac:dyDescent="0.3">
      <c r="A72" s="547" t="s">
        <v>509</v>
      </c>
      <c r="B72" s="548" t="s">
        <v>616</v>
      </c>
      <c r="C72" s="551" t="s">
        <v>519</v>
      </c>
      <c r="D72" s="579" t="s">
        <v>617</v>
      </c>
      <c r="E72" s="551" t="s">
        <v>1287</v>
      </c>
      <c r="F72" s="579" t="s">
        <v>1288</v>
      </c>
      <c r="G72" s="551" t="s">
        <v>839</v>
      </c>
      <c r="H72" s="551" t="s">
        <v>840</v>
      </c>
      <c r="I72" s="565">
        <v>28.734999999999999</v>
      </c>
      <c r="J72" s="565">
        <v>7</v>
      </c>
      <c r="K72" s="566">
        <v>201.14999999999998</v>
      </c>
    </row>
    <row r="73" spans="1:11" ht="14.4" customHeight="1" x14ac:dyDescent="0.3">
      <c r="A73" s="547" t="s">
        <v>509</v>
      </c>
      <c r="B73" s="548" t="s">
        <v>616</v>
      </c>
      <c r="C73" s="551" t="s">
        <v>519</v>
      </c>
      <c r="D73" s="579" t="s">
        <v>617</v>
      </c>
      <c r="E73" s="551" t="s">
        <v>1287</v>
      </c>
      <c r="F73" s="579" t="s">
        <v>1288</v>
      </c>
      <c r="G73" s="551" t="s">
        <v>973</v>
      </c>
      <c r="H73" s="551" t="s">
        <v>974</v>
      </c>
      <c r="I73" s="565">
        <v>1.17</v>
      </c>
      <c r="J73" s="565">
        <v>15000</v>
      </c>
      <c r="K73" s="566">
        <v>17604</v>
      </c>
    </row>
    <row r="74" spans="1:11" ht="14.4" customHeight="1" x14ac:dyDescent="0.3">
      <c r="A74" s="547" t="s">
        <v>509</v>
      </c>
      <c r="B74" s="548" t="s">
        <v>616</v>
      </c>
      <c r="C74" s="551" t="s">
        <v>519</v>
      </c>
      <c r="D74" s="579" t="s">
        <v>617</v>
      </c>
      <c r="E74" s="551" t="s">
        <v>1287</v>
      </c>
      <c r="F74" s="579" t="s">
        <v>1288</v>
      </c>
      <c r="G74" s="551" t="s">
        <v>975</v>
      </c>
      <c r="H74" s="551" t="s">
        <v>976</v>
      </c>
      <c r="I74" s="565">
        <v>8.58</v>
      </c>
      <c r="J74" s="565">
        <v>24</v>
      </c>
      <c r="K74" s="566">
        <v>205.92</v>
      </c>
    </row>
    <row r="75" spans="1:11" ht="14.4" customHeight="1" x14ac:dyDescent="0.3">
      <c r="A75" s="547" t="s">
        <v>509</v>
      </c>
      <c r="B75" s="548" t="s">
        <v>616</v>
      </c>
      <c r="C75" s="551" t="s">
        <v>519</v>
      </c>
      <c r="D75" s="579" t="s">
        <v>617</v>
      </c>
      <c r="E75" s="551" t="s">
        <v>1287</v>
      </c>
      <c r="F75" s="579" t="s">
        <v>1288</v>
      </c>
      <c r="G75" s="551" t="s">
        <v>977</v>
      </c>
      <c r="H75" s="551" t="s">
        <v>978</v>
      </c>
      <c r="I75" s="565">
        <v>13.02</v>
      </c>
      <c r="J75" s="565">
        <v>3</v>
      </c>
      <c r="K75" s="566">
        <v>39.06</v>
      </c>
    </row>
    <row r="76" spans="1:11" ht="14.4" customHeight="1" x14ac:dyDescent="0.3">
      <c r="A76" s="547" t="s">
        <v>509</v>
      </c>
      <c r="B76" s="548" t="s">
        <v>616</v>
      </c>
      <c r="C76" s="551" t="s">
        <v>519</v>
      </c>
      <c r="D76" s="579" t="s">
        <v>617</v>
      </c>
      <c r="E76" s="551" t="s">
        <v>1287</v>
      </c>
      <c r="F76" s="579" t="s">
        <v>1288</v>
      </c>
      <c r="G76" s="551" t="s">
        <v>979</v>
      </c>
      <c r="H76" s="551" t="s">
        <v>980</v>
      </c>
      <c r="I76" s="565">
        <v>26.37</v>
      </c>
      <c r="J76" s="565">
        <v>12</v>
      </c>
      <c r="K76" s="566">
        <v>316.44</v>
      </c>
    </row>
    <row r="77" spans="1:11" ht="14.4" customHeight="1" x14ac:dyDescent="0.3">
      <c r="A77" s="547" t="s">
        <v>509</v>
      </c>
      <c r="B77" s="548" t="s">
        <v>616</v>
      </c>
      <c r="C77" s="551" t="s">
        <v>519</v>
      </c>
      <c r="D77" s="579" t="s">
        <v>617</v>
      </c>
      <c r="E77" s="551" t="s">
        <v>1289</v>
      </c>
      <c r="F77" s="579" t="s">
        <v>1290</v>
      </c>
      <c r="G77" s="551" t="s">
        <v>981</v>
      </c>
      <c r="H77" s="551" t="s">
        <v>982</v>
      </c>
      <c r="I77" s="565">
        <v>1.0900000000000001</v>
      </c>
      <c r="J77" s="565">
        <v>120</v>
      </c>
      <c r="K77" s="566">
        <v>130.80000000000001</v>
      </c>
    </row>
    <row r="78" spans="1:11" ht="14.4" customHeight="1" x14ac:dyDescent="0.3">
      <c r="A78" s="547" t="s">
        <v>509</v>
      </c>
      <c r="B78" s="548" t="s">
        <v>616</v>
      </c>
      <c r="C78" s="551" t="s">
        <v>519</v>
      </c>
      <c r="D78" s="579" t="s">
        <v>617</v>
      </c>
      <c r="E78" s="551" t="s">
        <v>1289</v>
      </c>
      <c r="F78" s="579" t="s">
        <v>1290</v>
      </c>
      <c r="G78" s="551" t="s">
        <v>983</v>
      </c>
      <c r="H78" s="551" t="s">
        <v>984</v>
      </c>
      <c r="I78" s="565">
        <v>1.67</v>
      </c>
      <c r="J78" s="565">
        <v>20</v>
      </c>
      <c r="K78" s="566">
        <v>33.4</v>
      </c>
    </row>
    <row r="79" spans="1:11" ht="14.4" customHeight="1" x14ac:dyDescent="0.3">
      <c r="A79" s="547" t="s">
        <v>509</v>
      </c>
      <c r="B79" s="548" t="s">
        <v>616</v>
      </c>
      <c r="C79" s="551" t="s">
        <v>519</v>
      </c>
      <c r="D79" s="579" t="s">
        <v>617</v>
      </c>
      <c r="E79" s="551" t="s">
        <v>1289</v>
      </c>
      <c r="F79" s="579" t="s">
        <v>1290</v>
      </c>
      <c r="G79" s="551" t="s">
        <v>985</v>
      </c>
      <c r="H79" s="551" t="s">
        <v>986</v>
      </c>
      <c r="I79" s="565">
        <v>0.67</v>
      </c>
      <c r="J79" s="565">
        <v>700</v>
      </c>
      <c r="K79" s="566">
        <v>469</v>
      </c>
    </row>
    <row r="80" spans="1:11" ht="14.4" customHeight="1" x14ac:dyDescent="0.3">
      <c r="A80" s="547" t="s">
        <v>509</v>
      </c>
      <c r="B80" s="548" t="s">
        <v>616</v>
      </c>
      <c r="C80" s="551" t="s">
        <v>519</v>
      </c>
      <c r="D80" s="579" t="s">
        <v>617</v>
      </c>
      <c r="E80" s="551" t="s">
        <v>1289</v>
      </c>
      <c r="F80" s="579" t="s">
        <v>1290</v>
      </c>
      <c r="G80" s="551" t="s">
        <v>845</v>
      </c>
      <c r="H80" s="551" t="s">
        <v>846</v>
      </c>
      <c r="I80" s="565">
        <v>0.61</v>
      </c>
      <c r="J80" s="565">
        <v>4000</v>
      </c>
      <c r="K80" s="566">
        <v>2456.8000000000002</v>
      </c>
    </row>
    <row r="81" spans="1:11" ht="14.4" customHeight="1" x14ac:dyDescent="0.3">
      <c r="A81" s="547" t="s">
        <v>509</v>
      </c>
      <c r="B81" s="548" t="s">
        <v>616</v>
      </c>
      <c r="C81" s="551" t="s">
        <v>519</v>
      </c>
      <c r="D81" s="579" t="s">
        <v>617</v>
      </c>
      <c r="E81" s="551" t="s">
        <v>1289</v>
      </c>
      <c r="F81" s="579" t="s">
        <v>1290</v>
      </c>
      <c r="G81" s="551" t="s">
        <v>987</v>
      </c>
      <c r="H81" s="551" t="s">
        <v>988</v>
      </c>
      <c r="I81" s="565">
        <v>1.984</v>
      </c>
      <c r="J81" s="565">
        <v>6000</v>
      </c>
      <c r="K81" s="566">
        <v>11904</v>
      </c>
    </row>
    <row r="82" spans="1:11" ht="14.4" customHeight="1" x14ac:dyDescent="0.3">
      <c r="A82" s="547" t="s">
        <v>509</v>
      </c>
      <c r="B82" s="548" t="s">
        <v>616</v>
      </c>
      <c r="C82" s="551" t="s">
        <v>519</v>
      </c>
      <c r="D82" s="579" t="s">
        <v>617</v>
      </c>
      <c r="E82" s="551" t="s">
        <v>1289</v>
      </c>
      <c r="F82" s="579" t="s">
        <v>1290</v>
      </c>
      <c r="G82" s="551" t="s">
        <v>989</v>
      </c>
      <c r="H82" s="551" t="s">
        <v>990</v>
      </c>
      <c r="I82" s="565">
        <v>2.0428571428571431</v>
      </c>
      <c r="J82" s="565">
        <v>36000</v>
      </c>
      <c r="K82" s="566">
        <v>73529.81</v>
      </c>
    </row>
    <row r="83" spans="1:11" ht="14.4" customHeight="1" x14ac:dyDescent="0.3">
      <c r="A83" s="547" t="s">
        <v>509</v>
      </c>
      <c r="B83" s="548" t="s">
        <v>616</v>
      </c>
      <c r="C83" s="551" t="s">
        <v>519</v>
      </c>
      <c r="D83" s="579" t="s">
        <v>617</v>
      </c>
      <c r="E83" s="551" t="s">
        <v>1289</v>
      </c>
      <c r="F83" s="579" t="s">
        <v>1290</v>
      </c>
      <c r="G83" s="551" t="s">
        <v>991</v>
      </c>
      <c r="H83" s="551" t="s">
        <v>992</v>
      </c>
      <c r="I83" s="565">
        <v>3.1</v>
      </c>
      <c r="J83" s="565">
        <v>50</v>
      </c>
      <c r="K83" s="566">
        <v>155</v>
      </c>
    </row>
    <row r="84" spans="1:11" ht="14.4" customHeight="1" x14ac:dyDescent="0.3">
      <c r="A84" s="547" t="s">
        <v>509</v>
      </c>
      <c r="B84" s="548" t="s">
        <v>616</v>
      </c>
      <c r="C84" s="551" t="s">
        <v>519</v>
      </c>
      <c r="D84" s="579" t="s">
        <v>617</v>
      </c>
      <c r="E84" s="551" t="s">
        <v>1289</v>
      </c>
      <c r="F84" s="579" t="s">
        <v>1290</v>
      </c>
      <c r="G84" s="551" t="s">
        <v>993</v>
      </c>
      <c r="H84" s="551" t="s">
        <v>994</v>
      </c>
      <c r="I84" s="565">
        <v>1.9249999999999998</v>
      </c>
      <c r="J84" s="565">
        <v>2400</v>
      </c>
      <c r="K84" s="566">
        <v>4620</v>
      </c>
    </row>
    <row r="85" spans="1:11" ht="14.4" customHeight="1" x14ac:dyDescent="0.3">
      <c r="A85" s="547" t="s">
        <v>509</v>
      </c>
      <c r="B85" s="548" t="s">
        <v>616</v>
      </c>
      <c r="C85" s="551" t="s">
        <v>519</v>
      </c>
      <c r="D85" s="579" t="s">
        <v>617</v>
      </c>
      <c r="E85" s="551" t="s">
        <v>1289</v>
      </c>
      <c r="F85" s="579" t="s">
        <v>1290</v>
      </c>
      <c r="G85" s="551" t="s">
        <v>995</v>
      </c>
      <c r="H85" s="551" t="s">
        <v>996</v>
      </c>
      <c r="I85" s="565">
        <v>1.2E-2</v>
      </c>
      <c r="J85" s="565">
        <v>12000</v>
      </c>
      <c r="K85" s="566">
        <v>144</v>
      </c>
    </row>
    <row r="86" spans="1:11" ht="14.4" customHeight="1" x14ac:dyDescent="0.3">
      <c r="A86" s="547" t="s">
        <v>509</v>
      </c>
      <c r="B86" s="548" t="s">
        <v>616</v>
      </c>
      <c r="C86" s="551" t="s">
        <v>519</v>
      </c>
      <c r="D86" s="579" t="s">
        <v>617</v>
      </c>
      <c r="E86" s="551" t="s">
        <v>1289</v>
      </c>
      <c r="F86" s="579" t="s">
        <v>1290</v>
      </c>
      <c r="G86" s="551" t="s">
        <v>997</v>
      </c>
      <c r="H86" s="551" t="s">
        <v>998</v>
      </c>
      <c r="I86" s="565">
        <v>46.03</v>
      </c>
      <c r="J86" s="565">
        <v>600</v>
      </c>
      <c r="K86" s="566">
        <v>27617.040000000001</v>
      </c>
    </row>
    <row r="87" spans="1:11" ht="14.4" customHeight="1" x14ac:dyDescent="0.3">
      <c r="A87" s="547" t="s">
        <v>509</v>
      </c>
      <c r="B87" s="548" t="s">
        <v>616</v>
      </c>
      <c r="C87" s="551" t="s">
        <v>519</v>
      </c>
      <c r="D87" s="579" t="s">
        <v>617</v>
      </c>
      <c r="E87" s="551" t="s">
        <v>1289</v>
      </c>
      <c r="F87" s="579" t="s">
        <v>1290</v>
      </c>
      <c r="G87" s="551" t="s">
        <v>999</v>
      </c>
      <c r="H87" s="551" t="s">
        <v>1000</v>
      </c>
      <c r="I87" s="565">
        <v>127.05</v>
      </c>
      <c r="J87" s="565">
        <v>18</v>
      </c>
      <c r="K87" s="566">
        <v>2286.9</v>
      </c>
    </row>
    <row r="88" spans="1:11" ht="14.4" customHeight="1" x14ac:dyDescent="0.3">
      <c r="A88" s="547" t="s">
        <v>509</v>
      </c>
      <c r="B88" s="548" t="s">
        <v>616</v>
      </c>
      <c r="C88" s="551" t="s">
        <v>519</v>
      </c>
      <c r="D88" s="579" t="s">
        <v>617</v>
      </c>
      <c r="E88" s="551" t="s">
        <v>1289</v>
      </c>
      <c r="F88" s="579" t="s">
        <v>1290</v>
      </c>
      <c r="G88" s="551" t="s">
        <v>1001</v>
      </c>
      <c r="H88" s="551" t="s">
        <v>1002</v>
      </c>
      <c r="I88" s="565">
        <v>12.59</v>
      </c>
      <c r="J88" s="565">
        <v>20</v>
      </c>
      <c r="K88" s="566">
        <v>251.8</v>
      </c>
    </row>
    <row r="89" spans="1:11" ht="14.4" customHeight="1" x14ac:dyDescent="0.3">
      <c r="A89" s="547" t="s">
        <v>509</v>
      </c>
      <c r="B89" s="548" t="s">
        <v>616</v>
      </c>
      <c r="C89" s="551" t="s">
        <v>519</v>
      </c>
      <c r="D89" s="579" t="s">
        <v>617</v>
      </c>
      <c r="E89" s="551" t="s">
        <v>1289</v>
      </c>
      <c r="F89" s="579" t="s">
        <v>1290</v>
      </c>
      <c r="G89" s="551" t="s">
        <v>1003</v>
      </c>
      <c r="H89" s="551" t="s">
        <v>1004</v>
      </c>
      <c r="I89" s="565">
        <v>25.53</v>
      </c>
      <c r="J89" s="565">
        <v>440</v>
      </c>
      <c r="K89" s="566">
        <v>11233.199999999999</v>
      </c>
    </row>
    <row r="90" spans="1:11" ht="14.4" customHeight="1" x14ac:dyDescent="0.3">
      <c r="A90" s="547" t="s">
        <v>509</v>
      </c>
      <c r="B90" s="548" t="s">
        <v>616</v>
      </c>
      <c r="C90" s="551" t="s">
        <v>519</v>
      </c>
      <c r="D90" s="579" t="s">
        <v>617</v>
      </c>
      <c r="E90" s="551" t="s">
        <v>1289</v>
      </c>
      <c r="F90" s="579" t="s">
        <v>1290</v>
      </c>
      <c r="G90" s="551" t="s">
        <v>1005</v>
      </c>
      <c r="H90" s="551" t="s">
        <v>1006</v>
      </c>
      <c r="I90" s="565">
        <v>2.5099999999999998</v>
      </c>
      <c r="J90" s="565">
        <v>50</v>
      </c>
      <c r="K90" s="566">
        <v>125.5</v>
      </c>
    </row>
    <row r="91" spans="1:11" ht="14.4" customHeight="1" x14ac:dyDescent="0.3">
      <c r="A91" s="547" t="s">
        <v>509</v>
      </c>
      <c r="B91" s="548" t="s">
        <v>616</v>
      </c>
      <c r="C91" s="551" t="s">
        <v>519</v>
      </c>
      <c r="D91" s="579" t="s">
        <v>617</v>
      </c>
      <c r="E91" s="551" t="s">
        <v>1289</v>
      </c>
      <c r="F91" s="579" t="s">
        <v>1290</v>
      </c>
      <c r="G91" s="551" t="s">
        <v>1007</v>
      </c>
      <c r="H91" s="551" t="s">
        <v>1008</v>
      </c>
      <c r="I91" s="565">
        <v>21.234999999999999</v>
      </c>
      <c r="J91" s="565">
        <v>300</v>
      </c>
      <c r="K91" s="566">
        <v>6371</v>
      </c>
    </row>
    <row r="92" spans="1:11" ht="14.4" customHeight="1" x14ac:dyDescent="0.3">
      <c r="A92" s="547" t="s">
        <v>509</v>
      </c>
      <c r="B92" s="548" t="s">
        <v>616</v>
      </c>
      <c r="C92" s="551" t="s">
        <v>519</v>
      </c>
      <c r="D92" s="579" t="s">
        <v>617</v>
      </c>
      <c r="E92" s="551" t="s">
        <v>1289</v>
      </c>
      <c r="F92" s="579" t="s">
        <v>1290</v>
      </c>
      <c r="G92" s="551" t="s">
        <v>1009</v>
      </c>
      <c r="H92" s="551" t="s">
        <v>1010</v>
      </c>
      <c r="I92" s="565">
        <v>0.63</v>
      </c>
      <c r="J92" s="565">
        <v>4000</v>
      </c>
      <c r="K92" s="566">
        <v>2516.8000000000002</v>
      </c>
    </row>
    <row r="93" spans="1:11" ht="14.4" customHeight="1" x14ac:dyDescent="0.3">
      <c r="A93" s="547" t="s">
        <v>509</v>
      </c>
      <c r="B93" s="548" t="s">
        <v>616</v>
      </c>
      <c r="C93" s="551" t="s">
        <v>519</v>
      </c>
      <c r="D93" s="579" t="s">
        <v>617</v>
      </c>
      <c r="E93" s="551" t="s">
        <v>1289</v>
      </c>
      <c r="F93" s="579" t="s">
        <v>1290</v>
      </c>
      <c r="G93" s="551" t="s">
        <v>1011</v>
      </c>
      <c r="H93" s="551" t="s">
        <v>1012</v>
      </c>
      <c r="I93" s="565">
        <v>3.79</v>
      </c>
      <c r="J93" s="565">
        <v>200</v>
      </c>
      <c r="K93" s="566">
        <v>757.46</v>
      </c>
    </row>
    <row r="94" spans="1:11" ht="14.4" customHeight="1" x14ac:dyDescent="0.3">
      <c r="A94" s="547" t="s">
        <v>509</v>
      </c>
      <c r="B94" s="548" t="s">
        <v>616</v>
      </c>
      <c r="C94" s="551" t="s">
        <v>519</v>
      </c>
      <c r="D94" s="579" t="s">
        <v>617</v>
      </c>
      <c r="E94" s="551" t="s">
        <v>1289</v>
      </c>
      <c r="F94" s="579" t="s">
        <v>1290</v>
      </c>
      <c r="G94" s="551" t="s">
        <v>1013</v>
      </c>
      <c r="H94" s="551" t="s">
        <v>1014</v>
      </c>
      <c r="I94" s="565">
        <v>815</v>
      </c>
      <c r="J94" s="565">
        <v>2</v>
      </c>
      <c r="K94" s="566">
        <v>1630</v>
      </c>
    </row>
    <row r="95" spans="1:11" ht="14.4" customHeight="1" x14ac:dyDescent="0.3">
      <c r="A95" s="547" t="s">
        <v>509</v>
      </c>
      <c r="B95" s="548" t="s">
        <v>616</v>
      </c>
      <c r="C95" s="551" t="s">
        <v>519</v>
      </c>
      <c r="D95" s="579" t="s">
        <v>617</v>
      </c>
      <c r="E95" s="551" t="s">
        <v>1289</v>
      </c>
      <c r="F95" s="579" t="s">
        <v>1290</v>
      </c>
      <c r="G95" s="551" t="s">
        <v>1015</v>
      </c>
      <c r="H95" s="551" t="s">
        <v>1016</v>
      </c>
      <c r="I95" s="565">
        <v>64.150000000000006</v>
      </c>
      <c r="J95" s="565">
        <v>2</v>
      </c>
      <c r="K95" s="566">
        <v>128.30000000000001</v>
      </c>
    </row>
    <row r="96" spans="1:11" ht="14.4" customHeight="1" x14ac:dyDescent="0.3">
      <c r="A96" s="547" t="s">
        <v>509</v>
      </c>
      <c r="B96" s="548" t="s">
        <v>616</v>
      </c>
      <c r="C96" s="551" t="s">
        <v>519</v>
      </c>
      <c r="D96" s="579" t="s">
        <v>617</v>
      </c>
      <c r="E96" s="551" t="s">
        <v>1289</v>
      </c>
      <c r="F96" s="579" t="s">
        <v>1290</v>
      </c>
      <c r="G96" s="551" t="s">
        <v>1017</v>
      </c>
      <c r="H96" s="551" t="s">
        <v>1018</v>
      </c>
      <c r="I96" s="565">
        <v>45.98</v>
      </c>
      <c r="J96" s="565">
        <v>10</v>
      </c>
      <c r="K96" s="566">
        <v>459.8</v>
      </c>
    </row>
    <row r="97" spans="1:11" ht="14.4" customHeight="1" x14ac:dyDescent="0.3">
      <c r="A97" s="547" t="s">
        <v>509</v>
      </c>
      <c r="B97" s="548" t="s">
        <v>616</v>
      </c>
      <c r="C97" s="551" t="s">
        <v>519</v>
      </c>
      <c r="D97" s="579" t="s">
        <v>617</v>
      </c>
      <c r="E97" s="551" t="s">
        <v>1291</v>
      </c>
      <c r="F97" s="579" t="s">
        <v>1292</v>
      </c>
      <c r="G97" s="551" t="s">
        <v>1019</v>
      </c>
      <c r="H97" s="551" t="s">
        <v>1020</v>
      </c>
      <c r="I97" s="565">
        <v>1.27</v>
      </c>
      <c r="J97" s="565">
        <v>80000</v>
      </c>
      <c r="K97" s="566">
        <v>101398</v>
      </c>
    </row>
    <row r="98" spans="1:11" ht="14.4" customHeight="1" x14ac:dyDescent="0.3">
      <c r="A98" s="547" t="s">
        <v>509</v>
      </c>
      <c r="B98" s="548" t="s">
        <v>616</v>
      </c>
      <c r="C98" s="551" t="s">
        <v>519</v>
      </c>
      <c r="D98" s="579" t="s">
        <v>617</v>
      </c>
      <c r="E98" s="551" t="s">
        <v>1291</v>
      </c>
      <c r="F98" s="579" t="s">
        <v>1292</v>
      </c>
      <c r="G98" s="551" t="s">
        <v>1021</v>
      </c>
      <c r="H98" s="551" t="s">
        <v>1022</v>
      </c>
      <c r="I98" s="565">
        <v>3.38</v>
      </c>
      <c r="J98" s="565">
        <v>10000</v>
      </c>
      <c r="K98" s="566">
        <v>33796</v>
      </c>
    </row>
    <row r="99" spans="1:11" ht="14.4" customHeight="1" x14ac:dyDescent="0.3">
      <c r="A99" s="547" t="s">
        <v>509</v>
      </c>
      <c r="B99" s="548" t="s">
        <v>616</v>
      </c>
      <c r="C99" s="551" t="s">
        <v>519</v>
      </c>
      <c r="D99" s="579" t="s">
        <v>617</v>
      </c>
      <c r="E99" s="551" t="s">
        <v>1297</v>
      </c>
      <c r="F99" s="579" t="s">
        <v>1298</v>
      </c>
      <c r="G99" s="551" t="s">
        <v>1023</v>
      </c>
      <c r="H99" s="551" t="s">
        <v>1024</v>
      </c>
      <c r="I99" s="565">
        <v>8.16</v>
      </c>
      <c r="J99" s="565">
        <v>20</v>
      </c>
      <c r="K99" s="566">
        <v>163.19999999999999</v>
      </c>
    </row>
    <row r="100" spans="1:11" ht="14.4" customHeight="1" x14ac:dyDescent="0.3">
      <c r="A100" s="547" t="s">
        <v>509</v>
      </c>
      <c r="B100" s="548" t="s">
        <v>616</v>
      </c>
      <c r="C100" s="551" t="s">
        <v>519</v>
      </c>
      <c r="D100" s="579" t="s">
        <v>617</v>
      </c>
      <c r="E100" s="551" t="s">
        <v>1297</v>
      </c>
      <c r="F100" s="579" t="s">
        <v>1298</v>
      </c>
      <c r="G100" s="551" t="s">
        <v>1025</v>
      </c>
      <c r="H100" s="551" t="s">
        <v>1026</v>
      </c>
      <c r="I100" s="565">
        <v>598.95000000000005</v>
      </c>
      <c r="J100" s="565">
        <v>1692</v>
      </c>
      <c r="K100" s="566">
        <v>1013423.4</v>
      </c>
    </row>
    <row r="101" spans="1:11" ht="14.4" customHeight="1" x14ac:dyDescent="0.3">
      <c r="A101" s="547" t="s">
        <v>509</v>
      </c>
      <c r="B101" s="548" t="s">
        <v>616</v>
      </c>
      <c r="C101" s="551" t="s">
        <v>519</v>
      </c>
      <c r="D101" s="579" t="s">
        <v>617</v>
      </c>
      <c r="E101" s="551" t="s">
        <v>1297</v>
      </c>
      <c r="F101" s="579" t="s">
        <v>1298</v>
      </c>
      <c r="G101" s="551" t="s">
        <v>1027</v>
      </c>
      <c r="H101" s="551" t="s">
        <v>1028</v>
      </c>
      <c r="I101" s="565">
        <v>121</v>
      </c>
      <c r="J101" s="565">
        <v>648</v>
      </c>
      <c r="K101" s="566">
        <v>78408</v>
      </c>
    </row>
    <row r="102" spans="1:11" ht="14.4" customHeight="1" x14ac:dyDescent="0.3">
      <c r="A102" s="547" t="s">
        <v>509</v>
      </c>
      <c r="B102" s="548" t="s">
        <v>616</v>
      </c>
      <c r="C102" s="551" t="s">
        <v>519</v>
      </c>
      <c r="D102" s="579" t="s">
        <v>617</v>
      </c>
      <c r="E102" s="551" t="s">
        <v>1297</v>
      </c>
      <c r="F102" s="579" t="s">
        <v>1298</v>
      </c>
      <c r="G102" s="551" t="s">
        <v>1029</v>
      </c>
      <c r="H102" s="551" t="s">
        <v>1030</v>
      </c>
      <c r="I102" s="565">
        <v>60.5</v>
      </c>
      <c r="J102" s="565">
        <v>2640</v>
      </c>
      <c r="K102" s="566">
        <v>159720</v>
      </c>
    </row>
    <row r="103" spans="1:11" ht="14.4" customHeight="1" x14ac:dyDescent="0.3">
      <c r="A103" s="547" t="s">
        <v>509</v>
      </c>
      <c r="B103" s="548" t="s">
        <v>616</v>
      </c>
      <c r="C103" s="551" t="s">
        <v>519</v>
      </c>
      <c r="D103" s="579" t="s">
        <v>617</v>
      </c>
      <c r="E103" s="551" t="s">
        <v>1297</v>
      </c>
      <c r="F103" s="579" t="s">
        <v>1298</v>
      </c>
      <c r="G103" s="551" t="s">
        <v>1031</v>
      </c>
      <c r="H103" s="551" t="s">
        <v>1032</v>
      </c>
      <c r="I103" s="565">
        <v>5445</v>
      </c>
      <c r="J103" s="565">
        <v>24</v>
      </c>
      <c r="K103" s="566">
        <v>130680</v>
      </c>
    </row>
    <row r="104" spans="1:11" ht="14.4" customHeight="1" x14ac:dyDescent="0.3">
      <c r="A104" s="547" t="s">
        <v>509</v>
      </c>
      <c r="B104" s="548" t="s">
        <v>616</v>
      </c>
      <c r="C104" s="551" t="s">
        <v>519</v>
      </c>
      <c r="D104" s="579" t="s">
        <v>617</v>
      </c>
      <c r="E104" s="551" t="s">
        <v>1297</v>
      </c>
      <c r="F104" s="579" t="s">
        <v>1298</v>
      </c>
      <c r="G104" s="551" t="s">
        <v>1033</v>
      </c>
      <c r="H104" s="551" t="s">
        <v>1034</v>
      </c>
      <c r="I104" s="565">
        <v>26.951666666666672</v>
      </c>
      <c r="J104" s="565">
        <v>7000</v>
      </c>
      <c r="K104" s="566">
        <v>188645.1</v>
      </c>
    </row>
    <row r="105" spans="1:11" ht="14.4" customHeight="1" x14ac:dyDescent="0.3">
      <c r="A105" s="547" t="s">
        <v>509</v>
      </c>
      <c r="B105" s="548" t="s">
        <v>616</v>
      </c>
      <c r="C105" s="551" t="s">
        <v>519</v>
      </c>
      <c r="D105" s="579" t="s">
        <v>617</v>
      </c>
      <c r="E105" s="551" t="s">
        <v>1297</v>
      </c>
      <c r="F105" s="579" t="s">
        <v>1298</v>
      </c>
      <c r="G105" s="551" t="s">
        <v>1035</v>
      </c>
      <c r="H105" s="551" t="s">
        <v>1036</v>
      </c>
      <c r="I105" s="565">
        <v>102.85000000000001</v>
      </c>
      <c r="J105" s="565">
        <v>2400</v>
      </c>
      <c r="K105" s="566">
        <v>246840</v>
      </c>
    </row>
    <row r="106" spans="1:11" ht="14.4" customHeight="1" x14ac:dyDescent="0.3">
      <c r="A106" s="547" t="s">
        <v>509</v>
      </c>
      <c r="B106" s="548" t="s">
        <v>616</v>
      </c>
      <c r="C106" s="551" t="s">
        <v>519</v>
      </c>
      <c r="D106" s="579" t="s">
        <v>617</v>
      </c>
      <c r="E106" s="551" t="s">
        <v>1297</v>
      </c>
      <c r="F106" s="579" t="s">
        <v>1298</v>
      </c>
      <c r="G106" s="551" t="s">
        <v>1037</v>
      </c>
      <c r="H106" s="551" t="s">
        <v>1038</v>
      </c>
      <c r="I106" s="565">
        <v>272.25</v>
      </c>
      <c r="J106" s="565">
        <v>2370</v>
      </c>
      <c r="K106" s="566">
        <v>645232.5</v>
      </c>
    </row>
    <row r="107" spans="1:11" ht="14.4" customHeight="1" x14ac:dyDescent="0.3">
      <c r="A107" s="547" t="s">
        <v>509</v>
      </c>
      <c r="B107" s="548" t="s">
        <v>616</v>
      </c>
      <c r="C107" s="551" t="s">
        <v>519</v>
      </c>
      <c r="D107" s="579" t="s">
        <v>617</v>
      </c>
      <c r="E107" s="551" t="s">
        <v>1297</v>
      </c>
      <c r="F107" s="579" t="s">
        <v>1298</v>
      </c>
      <c r="G107" s="551" t="s">
        <v>1039</v>
      </c>
      <c r="H107" s="551" t="s">
        <v>1040</v>
      </c>
      <c r="I107" s="565">
        <v>5566</v>
      </c>
      <c r="J107" s="565">
        <v>234</v>
      </c>
      <c r="K107" s="566">
        <v>1302444</v>
      </c>
    </row>
    <row r="108" spans="1:11" ht="14.4" customHeight="1" x14ac:dyDescent="0.3">
      <c r="A108" s="547" t="s">
        <v>509</v>
      </c>
      <c r="B108" s="548" t="s">
        <v>616</v>
      </c>
      <c r="C108" s="551" t="s">
        <v>519</v>
      </c>
      <c r="D108" s="579" t="s">
        <v>617</v>
      </c>
      <c r="E108" s="551" t="s">
        <v>1297</v>
      </c>
      <c r="F108" s="579" t="s">
        <v>1298</v>
      </c>
      <c r="G108" s="551" t="s">
        <v>1041</v>
      </c>
      <c r="H108" s="551" t="s">
        <v>1042</v>
      </c>
      <c r="I108" s="565">
        <v>290.39999999999998</v>
      </c>
      <c r="J108" s="565">
        <v>48</v>
      </c>
      <c r="K108" s="566">
        <v>13939.2</v>
      </c>
    </row>
    <row r="109" spans="1:11" ht="14.4" customHeight="1" x14ac:dyDescent="0.3">
      <c r="A109" s="547" t="s">
        <v>509</v>
      </c>
      <c r="B109" s="548" t="s">
        <v>616</v>
      </c>
      <c r="C109" s="551" t="s">
        <v>519</v>
      </c>
      <c r="D109" s="579" t="s">
        <v>617</v>
      </c>
      <c r="E109" s="551" t="s">
        <v>1297</v>
      </c>
      <c r="F109" s="579" t="s">
        <v>1298</v>
      </c>
      <c r="G109" s="551" t="s">
        <v>1043</v>
      </c>
      <c r="H109" s="551" t="s">
        <v>1044</v>
      </c>
      <c r="I109" s="565">
        <v>139.15</v>
      </c>
      <c r="J109" s="565">
        <v>2688</v>
      </c>
      <c r="K109" s="566">
        <v>374035.19999999995</v>
      </c>
    </row>
    <row r="110" spans="1:11" ht="14.4" customHeight="1" x14ac:dyDescent="0.3">
      <c r="A110" s="547" t="s">
        <v>509</v>
      </c>
      <c r="B110" s="548" t="s">
        <v>616</v>
      </c>
      <c r="C110" s="551" t="s">
        <v>519</v>
      </c>
      <c r="D110" s="579" t="s">
        <v>617</v>
      </c>
      <c r="E110" s="551" t="s">
        <v>1297</v>
      </c>
      <c r="F110" s="579" t="s">
        <v>1298</v>
      </c>
      <c r="G110" s="551" t="s">
        <v>1045</v>
      </c>
      <c r="H110" s="551" t="s">
        <v>1046</v>
      </c>
      <c r="I110" s="565">
        <v>1754.5</v>
      </c>
      <c r="J110" s="565">
        <v>24</v>
      </c>
      <c r="K110" s="566">
        <v>42108</v>
      </c>
    </row>
    <row r="111" spans="1:11" ht="14.4" customHeight="1" x14ac:dyDescent="0.3">
      <c r="A111" s="547" t="s">
        <v>509</v>
      </c>
      <c r="B111" s="548" t="s">
        <v>616</v>
      </c>
      <c r="C111" s="551" t="s">
        <v>519</v>
      </c>
      <c r="D111" s="579" t="s">
        <v>617</v>
      </c>
      <c r="E111" s="551" t="s">
        <v>1297</v>
      </c>
      <c r="F111" s="579" t="s">
        <v>1298</v>
      </c>
      <c r="G111" s="551" t="s">
        <v>1047</v>
      </c>
      <c r="H111" s="551" t="s">
        <v>1048</v>
      </c>
      <c r="I111" s="565">
        <v>145.19999999999999</v>
      </c>
      <c r="J111" s="565">
        <v>120</v>
      </c>
      <c r="K111" s="566">
        <v>17424</v>
      </c>
    </row>
    <row r="112" spans="1:11" ht="14.4" customHeight="1" x14ac:dyDescent="0.3">
      <c r="A112" s="547" t="s">
        <v>509</v>
      </c>
      <c r="B112" s="548" t="s">
        <v>616</v>
      </c>
      <c r="C112" s="551" t="s">
        <v>519</v>
      </c>
      <c r="D112" s="579" t="s">
        <v>617</v>
      </c>
      <c r="E112" s="551" t="s">
        <v>1297</v>
      </c>
      <c r="F112" s="579" t="s">
        <v>1298</v>
      </c>
      <c r="G112" s="551" t="s">
        <v>1049</v>
      </c>
      <c r="H112" s="551" t="s">
        <v>1050</v>
      </c>
      <c r="I112" s="565">
        <v>689.7</v>
      </c>
      <c r="J112" s="565">
        <v>500</v>
      </c>
      <c r="K112" s="566">
        <v>344850</v>
      </c>
    </row>
    <row r="113" spans="1:11" ht="14.4" customHeight="1" x14ac:dyDescent="0.3">
      <c r="A113" s="547" t="s">
        <v>509</v>
      </c>
      <c r="B113" s="548" t="s">
        <v>616</v>
      </c>
      <c r="C113" s="551" t="s">
        <v>519</v>
      </c>
      <c r="D113" s="579" t="s">
        <v>617</v>
      </c>
      <c r="E113" s="551" t="s">
        <v>1297</v>
      </c>
      <c r="F113" s="579" t="s">
        <v>1298</v>
      </c>
      <c r="G113" s="551" t="s">
        <v>1051</v>
      </c>
      <c r="H113" s="551" t="s">
        <v>1052</v>
      </c>
      <c r="I113" s="565">
        <v>84.7</v>
      </c>
      <c r="J113" s="565">
        <v>150</v>
      </c>
      <c r="K113" s="566">
        <v>12705</v>
      </c>
    </row>
    <row r="114" spans="1:11" ht="14.4" customHeight="1" x14ac:dyDescent="0.3">
      <c r="A114" s="547" t="s">
        <v>509</v>
      </c>
      <c r="B114" s="548" t="s">
        <v>616</v>
      </c>
      <c r="C114" s="551" t="s">
        <v>519</v>
      </c>
      <c r="D114" s="579" t="s">
        <v>617</v>
      </c>
      <c r="E114" s="551" t="s">
        <v>1297</v>
      </c>
      <c r="F114" s="579" t="s">
        <v>1298</v>
      </c>
      <c r="G114" s="551" t="s">
        <v>1053</v>
      </c>
      <c r="H114" s="551" t="s">
        <v>1054</v>
      </c>
      <c r="I114" s="565">
        <v>136.72999999999999</v>
      </c>
      <c r="J114" s="565">
        <v>9000</v>
      </c>
      <c r="K114" s="566">
        <v>1230570</v>
      </c>
    </row>
    <row r="115" spans="1:11" ht="14.4" customHeight="1" x14ac:dyDescent="0.3">
      <c r="A115" s="547" t="s">
        <v>509</v>
      </c>
      <c r="B115" s="548" t="s">
        <v>616</v>
      </c>
      <c r="C115" s="551" t="s">
        <v>519</v>
      </c>
      <c r="D115" s="579" t="s">
        <v>617</v>
      </c>
      <c r="E115" s="551" t="s">
        <v>1297</v>
      </c>
      <c r="F115" s="579" t="s">
        <v>1298</v>
      </c>
      <c r="G115" s="551" t="s">
        <v>1055</v>
      </c>
      <c r="H115" s="551" t="s">
        <v>1056</v>
      </c>
      <c r="I115" s="565">
        <v>726</v>
      </c>
      <c r="J115" s="565">
        <v>460</v>
      </c>
      <c r="K115" s="566">
        <v>333960</v>
      </c>
    </row>
    <row r="116" spans="1:11" ht="14.4" customHeight="1" x14ac:dyDescent="0.3">
      <c r="A116" s="547" t="s">
        <v>509</v>
      </c>
      <c r="B116" s="548" t="s">
        <v>616</v>
      </c>
      <c r="C116" s="551" t="s">
        <v>519</v>
      </c>
      <c r="D116" s="579" t="s">
        <v>617</v>
      </c>
      <c r="E116" s="551" t="s">
        <v>1297</v>
      </c>
      <c r="F116" s="579" t="s">
        <v>1298</v>
      </c>
      <c r="G116" s="551" t="s">
        <v>1057</v>
      </c>
      <c r="H116" s="551" t="s">
        <v>1058</v>
      </c>
      <c r="I116" s="565">
        <v>20.9</v>
      </c>
      <c r="J116" s="565">
        <v>4500</v>
      </c>
      <c r="K116" s="566">
        <v>94050</v>
      </c>
    </row>
    <row r="117" spans="1:11" ht="14.4" customHeight="1" x14ac:dyDescent="0.3">
      <c r="A117" s="547" t="s">
        <v>509</v>
      </c>
      <c r="B117" s="548" t="s">
        <v>616</v>
      </c>
      <c r="C117" s="551" t="s">
        <v>519</v>
      </c>
      <c r="D117" s="579" t="s">
        <v>617</v>
      </c>
      <c r="E117" s="551" t="s">
        <v>1297</v>
      </c>
      <c r="F117" s="579" t="s">
        <v>1298</v>
      </c>
      <c r="G117" s="551" t="s">
        <v>1059</v>
      </c>
      <c r="H117" s="551" t="s">
        <v>1060</v>
      </c>
      <c r="I117" s="565">
        <v>4235</v>
      </c>
      <c r="J117" s="565">
        <v>32</v>
      </c>
      <c r="K117" s="566">
        <v>135520</v>
      </c>
    </row>
    <row r="118" spans="1:11" ht="14.4" customHeight="1" x14ac:dyDescent="0.3">
      <c r="A118" s="547" t="s">
        <v>509</v>
      </c>
      <c r="B118" s="548" t="s">
        <v>616</v>
      </c>
      <c r="C118" s="551" t="s">
        <v>519</v>
      </c>
      <c r="D118" s="579" t="s">
        <v>617</v>
      </c>
      <c r="E118" s="551" t="s">
        <v>1297</v>
      </c>
      <c r="F118" s="579" t="s">
        <v>1298</v>
      </c>
      <c r="G118" s="551" t="s">
        <v>1061</v>
      </c>
      <c r="H118" s="551" t="s">
        <v>1062</v>
      </c>
      <c r="I118" s="565">
        <v>3872</v>
      </c>
      <c r="J118" s="565">
        <v>16</v>
      </c>
      <c r="K118" s="566">
        <v>61952</v>
      </c>
    </row>
    <row r="119" spans="1:11" ht="14.4" customHeight="1" x14ac:dyDescent="0.3">
      <c r="A119" s="547" t="s">
        <v>509</v>
      </c>
      <c r="B119" s="548" t="s">
        <v>616</v>
      </c>
      <c r="C119" s="551" t="s">
        <v>519</v>
      </c>
      <c r="D119" s="579" t="s">
        <v>617</v>
      </c>
      <c r="E119" s="551" t="s">
        <v>1297</v>
      </c>
      <c r="F119" s="579" t="s">
        <v>1298</v>
      </c>
      <c r="G119" s="551" t="s">
        <v>1063</v>
      </c>
      <c r="H119" s="551" t="s">
        <v>1064</v>
      </c>
      <c r="I119" s="565">
        <v>226.27000000000004</v>
      </c>
      <c r="J119" s="565">
        <v>320</v>
      </c>
      <c r="K119" s="566">
        <v>72406.399999999994</v>
      </c>
    </row>
    <row r="120" spans="1:11" ht="14.4" customHeight="1" x14ac:dyDescent="0.3">
      <c r="A120" s="547" t="s">
        <v>509</v>
      </c>
      <c r="B120" s="548" t="s">
        <v>616</v>
      </c>
      <c r="C120" s="551" t="s">
        <v>519</v>
      </c>
      <c r="D120" s="579" t="s">
        <v>617</v>
      </c>
      <c r="E120" s="551" t="s">
        <v>1297</v>
      </c>
      <c r="F120" s="579" t="s">
        <v>1298</v>
      </c>
      <c r="G120" s="551" t="s">
        <v>1065</v>
      </c>
      <c r="H120" s="551" t="s">
        <v>1066</v>
      </c>
      <c r="I120" s="565">
        <v>226.27000000000004</v>
      </c>
      <c r="J120" s="565">
        <v>420</v>
      </c>
      <c r="K120" s="566">
        <v>95033.4</v>
      </c>
    </row>
    <row r="121" spans="1:11" ht="14.4" customHeight="1" x14ac:dyDescent="0.3">
      <c r="A121" s="547" t="s">
        <v>509</v>
      </c>
      <c r="B121" s="548" t="s">
        <v>616</v>
      </c>
      <c r="C121" s="551" t="s">
        <v>519</v>
      </c>
      <c r="D121" s="579" t="s">
        <v>617</v>
      </c>
      <c r="E121" s="551" t="s">
        <v>1297</v>
      </c>
      <c r="F121" s="579" t="s">
        <v>1298</v>
      </c>
      <c r="G121" s="551" t="s">
        <v>1067</v>
      </c>
      <c r="H121" s="551" t="s">
        <v>1068</v>
      </c>
      <c r="I121" s="565">
        <v>919.6</v>
      </c>
      <c r="J121" s="565">
        <v>210</v>
      </c>
      <c r="K121" s="566">
        <v>193116</v>
      </c>
    </row>
    <row r="122" spans="1:11" ht="14.4" customHeight="1" x14ac:dyDescent="0.3">
      <c r="A122" s="547" t="s">
        <v>509</v>
      </c>
      <c r="B122" s="548" t="s">
        <v>616</v>
      </c>
      <c r="C122" s="551" t="s">
        <v>519</v>
      </c>
      <c r="D122" s="579" t="s">
        <v>617</v>
      </c>
      <c r="E122" s="551" t="s">
        <v>1297</v>
      </c>
      <c r="F122" s="579" t="s">
        <v>1298</v>
      </c>
      <c r="G122" s="551" t="s">
        <v>1069</v>
      </c>
      <c r="H122" s="551" t="s">
        <v>1070</v>
      </c>
      <c r="I122" s="565">
        <v>3388</v>
      </c>
      <c r="J122" s="565">
        <v>24</v>
      </c>
      <c r="K122" s="566">
        <v>81312</v>
      </c>
    </row>
    <row r="123" spans="1:11" ht="14.4" customHeight="1" x14ac:dyDescent="0.3">
      <c r="A123" s="547" t="s">
        <v>509</v>
      </c>
      <c r="B123" s="548" t="s">
        <v>616</v>
      </c>
      <c r="C123" s="551" t="s">
        <v>519</v>
      </c>
      <c r="D123" s="579" t="s">
        <v>617</v>
      </c>
      <c r="E123" s="551" t="s">
        <v>1297</v>
      </c>
      <c r="F123" s="579" t="s">
        <v>1298</v>
      </c>
      <c r="G123" s="551" t="s">
        <v>1071</v>
      </c>
      <c r="H123" s="551" t="s">
        <v>1072</v>
      </c>
      <c r="I123" s="565">
        <v>56.87</v>
      </c>
      <c r="J123" s="565">
        <v>67</v>
      </c>
      <c r="K123" s="566">
        <v>3810.29</v>
      </c>
    </row>
    <row r="124" spans="1:11" ht="14.4" customHeight="1" x14ac:dyDescent="0.3">
      <c r="A124" s="547" t="s">
        <v>509</v>
      </c>
      <c r="B124" s="548" t="s">
        <v>616</v>
      </c>
      <c r="C124" s="551" t="s">
        <v>519</v>
      </c>
      <c r="D124" s="579" t="s">
        <v>617</v>
      </c>
      <c r="E124" s="551" t="s">
        <v>1297</v>
      </c>
      <c r="F124" s="579" t="s">
        <v>1298</v>
      </c>
      <c r="G124" s="551" t="s">
        <v>1073</v>
      </c>
      <c r="H124" s="551" t="s">
        <v>1074</v>
      </c>
      <c r="I124" s="565">
        <v>722.04</v>
      </c>
      <c r="J124" s="565">
        <v>140</v>
      </c>
      <c r="K124" s="566">
        <v>101086.06</v>
      </c>
    </row>
    <row r="125" spans="1:11" ht="14.4" customHeight="1" x14ac:dyDescent="0.3">
      <c r="A125" s="547" t="s">
        <v>509</v>
      </c>
      <c r="B125" s="548" t="s">
        <v>616</v>
      </c>
      <c r="C125" s="551" t="s">
        <v>519</v>
      </c>
      <c r="D125" s="579" t="s">
        <v>617</v>
      </c>
      <c r="E125" s="551" t="s">
        <v>1297</v>
      </c>
      <c r="F125" s="579" t="s">
        <v>1298</v>
      </c>
      <c r="G125" s="551" t="s">
        <v>1075</v>
      </c>
      <c r="H125" s="551" t="s">
        <v>1076</v>
      </c>
      <c r="I125" s="565">
        <v>68.97</v>
      </c>
      <c r="J125" s="565">
        <v>3300</v>
      </c>
      <c r="K125" s="566">
        <v>227601</v>
      </c>
    </row>
    <row r="126" spans="1:11" ht="14.4" customHeight="1" x14ac:dyDescent="0.3">
      <c r="A126" s="547" t="s">
        <v>509</v>
      </c>
      <c r="B126" s="548" t="s">
        <v>616</v>
      </c>
      <c r="C126" s="551" t="s">
        <v>519</v>
      </c>
      <c r="D126" s="579" t="s">
        <v>617</v>
      </c>
      <c r="E126" s="551" t="s">
        <v>1297</v>
      </c>
      <c r="F126" s="579" t="s">
        <v>1298</v>
      </c>
      <c r="G126" s="551" t="s">
        <v>1077</v>
      </c>
      <c r="H126" s="551" t="s">
        <v>1078</v>
      </c>
      <c r="I126" s="565">
        <v>56.87</v>
      </c>
      <c r="J126" s="565">
        <v>81</v>
      </c>
      <c r="K126" s="566">
        <v>4606.4699999999993</v>
      </c>
    </row>
    <row r="127" spans="1:11" ht="14.4" customHeight="1" x14ac:dyDescent="0.3">
      <c r="A127" s="547" t="s">
        <v>509</v>
      </c>
      <c r="B127" s="548" t="s">
        <v>616</v>
      </c>
      <c r="C127" s="551" t="s">
        <v>519</v>
      </c>
      <c r="D127" s="579" t="s">
        <v>617</v>
      </c>
      <c r="E127" s="551" t="s">
        <v>1297</v>
      </c>
      <c r="F127" s="579" t="s">
        <v>1298</v>
      </c>
      <c r="G127" s="551" t="s">
        <v>1079</v>
      </c>
      <c r="H127" s="551" t="s">
        <v>1080</v>
      </c>
      <c r="I127" s="565">
        <v>102.85</v>
      </c>
      <c r="J127" s="565">
        <v>3100</v>
      </c>
      <c r="K127" s="566">
        <v>318835</v>
      </c>
    </row>
    <row r="128" spans="1:11" ht="14.4" customHeight="1" x14ac:dyDescent="0.3">
      <c r="A128" s="547" t="s">
        <v>509</v>
      </c>
      <c r="B128" s="548" t="s">
        <v>616</v>
      </c>
      <c r="C128" s="551" t="s">
        <v>519</v>
      </c>
      <c r="D128" s="579" t="s">
        <v>617</v>
      </c>
      <c r="E128" s="551" t="s">
        <v>1297</v>
      </c>
      <c r="F128" s="579" t="s">
        <v>1298</v>
      </c>
      <c r="G128" s="551" t="s">
        <v>1081</v>
      </c>
      <c r="H128" s="551" t="s">
        <v>1082</v>
      </c>
      <c r="I128" s="565">
        <v>248.05</v>
      </c>
      <c r="J128" s="565">
        <v>3060</v>
      </c>
      <c r="K128" s="566">
        <v>759033</v>
      </c>
    </row>
    <row r="129" spans="1:11" ht="14.4" customHeight="1" x14ac:dyDescent="0.3">
      <c r="A129" s="547" t="s">
        <v>509</v>
      </c>
      <c r="B129" s="548" t="s">
        <v>616</v>
      </c>
      <c r="C129" s="551" t="s">
        <v>519</v>
      </c>
      <c r="D129" s="579" t="s">
        <v>617</v>
      </c>
      <c r="E129" s="551" t="s">
        <v>1297</v>
      </c>
      <c r="F129" s="579" t="s">
        <v>1298</v>
      </c>
      <c r="G129" s="551" t="s">
        <v>1083</v>
      </c>
      <c r="H129" s="551" t="s">
        <v>1084</v>
      </c>
      <c r="I129" s="565">
        <v>133.1</v>
      </c>
      <c r="J129" s="565">
        <v>3072</v>
      </c>
      <c r="K129" s="566">
        <v>408883.19999999995</v>
      </c>
    </row>
    <row r="130" spans="1:11" ht="14.4" customHeight="1" x14ac:dyDescent="0.3">
      <c r="A130" s="547" t="s">
        <v>509</v>
      </c>
      <c r="B130" s="548" t="s">
        <v>616</v>
      </c>
      <c r="C130" s="551" t="s">
        <v>519</v>
      </c>
      <c r="D130" s="579" t="s">
        <v>617</v>
      </c>
      <c r="E130" s="551" t="s">
        <v>1297</v>
      </c>
      <c r="F130" s="579" t="s">
        <v>1298</v>
      </c>
      <c r="G130" s="551" t="s">
        <v>1085</v>
      </c>
      <c r="H130" s="551" t="s">
        <v>1086</v>
      </c>
      <c r="I130" s="565">
        <v>6255.7</v>
      </c>
      <c r="J130" s="565">
        <v>18</v>
      </c>
      <c r="K130" s="566">
        <v>112602.59999999999</v>
      </c>
    </row>
    <row r="131" spans="1:11" ht="14.4" customHeight="1" x14ac:dyDescent="0.3">
      <c r="A131" s="547" t="s">
        <v>509</v>
      </c>
      <c r="B131" s="548" t="s">
        <v>616</v>
      </c>
      <c r="C131" s="551" t="s">
        <v>519</v>
      </c>
      <c r="D131" s="579" t="s">
        <v>617</v>
      </c>
      <c r="E131" s="551" t="s">
        <v>1297</v>
      </c>
      <c r="F131" s="579" t="s">
        <v>1298</v>
      </c>
      <c r="G131" s="551" t="s">
        <v>1087</v>
      </c>
      <c r="H131" s="551" t="s">
        <v>1088</v>
      </c>
      <c r="I131" s="565">
        <v>5203</v>
      </c>
      <c r="J131" s="565">
        <v>30</v>
      </c>
      <c r="K131" s="566">
        <v>156090</v>
      </c>
    </row>
    <row r="132" spans="1:11" ht="14.4" customHeight="1" x14ac:dyDescent="0.3">
      <c r="A132" s="547" t="s">
        <v>509</v>
      </c>
      <c r="B132" s="548" t="s">
        <v>616</v>
      </c>
      <c r="C132" s="551" t="s">
        <v>519</v>
      </c>
      <c r="D132" s="579" t="s">
        <v>617</v>
      </c>
      <c r="E132" s="551" t="s">
        <v>1297</v>
      </c>
      <c r="F132" s="579" t="s">
        <v>1298</v>
      </c>
      <c r="G132" s="551" t="s">
        <v>1089</v>
      </c>
      <c r="H132" s="551" t="s">
        <v>1090</v>
      </c>
      <c r="I132" s="565">
        <v>6050</v>
      </c>
      <c r="J132" s="565">
        <v>6</v>
      </c>
      <c r="K132" s="566">
        <v>36300</v>
      </c>
    </row>
    <row r="133" spans="1:11" ht="14.4" customHeight="1" x14ac:dyDescent="0.3">
      <c r="A133" s="547" t="s">
        <v>509</v>
      </c>
      <c r="B133" s="548" t="s">
        <v>616</v>
      </c>
      <c r="C133" s="551" t="s">
        <v>519</v>
      </c>
      <c r="D133" s="579" t="s">
        <v>617</v>
      </c>
      <c r="E133" s="551" t="s">
        <v>1299</v>
      </c>
      <c r="F133" s="579" t="s">
        <v>1300</v>
      </c>
      <c r="G133" s="551" t="s">
        <v>1091</v>
      </c>
      <c r="H133" s="551" t="s">
        <v>1092</v>
      </c>
      <c r="I133" s="565">
        <v>0.49</v>
      </c>
      <c r="J133" s="565">
        <v>200</v>
      </c>
      <c r="K133" s="566">
        <v>98</v>
      </c>
    </row>
    <row r="134" spans="1:11" ht="14.4" customHeight="1" x14ac:dyDescent="0.3">
      <c r="A134" s="547" t="s">
        <v>509</v>
      </c>
      <c r="B134" s="548" t="s">
        <v>616</v>
      </c>
      <c r="C134" s="551" t="s">
        <v>519</v>
      </c>
      <c r="D134" s="579" t="s">
        <v>617</v>
      </c>
      <c r="E134" s="551" t="s">
        <v>1299</v>
      </c>
      <c r="F134" s="579" t="s">
        <v>1300</v>
      </c>
      <c r="G134" s="551" t="s">
        <v>1093</v>
      </c>
      <c r="H134" s="551" t="s">
        <v>1094</v>
      </c>
      <c r="I134" s="565">
        <v>1.802</v>
      </c>
      <c r="J134" s="565">
        <v>12000</v>
      </c>
      <c r="K134" s="566">
        <v>21624</v>
      </c>
    </row>
    <row r="135" spans="1:11" ht="14.4" customHeight="1" x14ac:dyDescent="0.3">
      <c r="A135" s="547" t="s">
        <v>509</v>
      </c>
      <c r="B135" s="548" t="s">
        <v>616</v>
      </c>
      <c r="C135" s="551" t="s">
        <v>519</v>
      </c>
      <c r="D135" s="579" t="s">
        <v>617</v>
      </c>
      <c r="E135" s="551" t="s">
        <v>1293</v>
      </c>
      <c r="F135" s="579" t="s">
        <v>1294</v>
      </c>
      <c r="G135" s="551" t="s">
        <v>863</v>
      </c>
      <c r="H135" s="551" t="s">
        <v>864</v>
      </c>
      <c r="I135" s="565">
        <v>0.71</v>
      </c>
      <c r="J135" s="565">
        <v>52000</v>
      </c>
      <c r="K135" s="566">
        <v>36920</v>
      </c>
    </row>
    <row r="136" spans="1:11" ht="14.4" customHeight="1" x14ac:dyDescent="0.3">
      <c r="A136" s="547" t="s">
        <v>509</v>
      </c>
      <c r="B136" s="548" t="s">
        <v>616</v>
      </c>
      <c r="C136" s="551" t="s">
        <v>519</v>
      </c>
      <c r="D136" s="579" t="s">
        <v>617</v>
      </c>
      <c r="E136" s="551" t="s">
        <v>1293</v>
      </c>
      <c r="F136" s="579" t="s">
        <v>1294</v>
      </c>
      <c r="G136" s="551" t="s">
        <v>865</v>
      </c>
      <c r="H136" s="551" t="s">
        <v>866</v>
      </c>
      <c r="I136" s="565">
        <v>0.71</v>
      </c>
      <c r="J136" s="565">
        <v>7000</v>
      </c>
      <c r="K136" s="566">
        <v>4970</v>
      </c>
    </row>
    <row r="137" spans="1:11" ht="14.4" customHeight="1" x14ac:dyDescent="0.3">
      <c r="A137" s="547" t="s">
        <v>509</v>
      </c>
      <c r="B137" s="548" t="s">
        <v>616</v>
      </c>
      <c r="C137" s="551" t="s">
        <v>519</v>
      </c>
      <c r="D137" s="579" t="s">
        <v>617</v>
      </c>
      <c r="E137" s="551" t="s">
        <v>1293</v>
      </c>
      <c r="F137" s="579" t="s">
        <v>1294</v>
      </c>
      <c r="G137" s="551" t="s">
        <v>867</v>
      </c>
      <c r="H137" s="551" t="s">
        <v>868</v>
      </c>
      <c r="I137" s="565">
        <v>0.71</v>
      </c>
      <c r="J137" s="565">
        <v>400</v>
      </c>
      <c r="K137" s="566">
        <v>284</v>
      </c>
    </row>
    <row r="138" spans="1:11" ht="14.4" customHeight="1" x14ac:dyDescent="0.3">
      <c r="A138" s="547" t="s">
        <v>509</v>
      </c>
      <c r="B138" s="548" t="s">
        <v>616</v>
      </c>
      <c r="C138" s="551" t="s">
        <v>519</v>
      </c>
      <c r="D138" s="579" t="s">
        <v>617</v>
      </c>
      <c r="E138" s="551" t="s">
        <v>1295</v>
      </c>
      <c r="F138" s="579" t="s">
        <v>1296</v>
      </c>
      <c r="G138" s="551" t="s">
        <v>1095</v>
      </c>
      <c r="H138" s="551" t="s">
        <v>1096</v>
      </c>
      <c r="I138" s="565">
        <v>12.31</v>
      </c>
      <c r="J138" s="565">
        <v>180</v>
      </c>
      <c r="K138" s="566">
        <v>2215.0100000000002</v>
      </c>
    </row>
    <row r="139" spans="1:11" ht="14.4" customHeight="1" x14ac:dyDescent="0.3">
      <c r="A139" s="547" t="s">
        <v>509</v>
      </c>
      <c r="B139" s="548" t="s">
        <v>616</v>
      </c>
      <c r="C139" s="551" t="s">
        <v>519</v>
      </c>
      <c r="D139" s="579" t="s">
        <v>617</v>
      </c>
      <c r="E139" s="551" t="s">
        <v>1295</v>
      </c>
      <c r="F139" s="579" t="s">
        <v>1296</v>
      </c>
      <c r="G139" s="551" t="s">
        <v>1097</v>
      </c>
      <c r="H139" s="551" t="s">
        <v>1098</v>
      </c>
      <c r="I139" s="565">
        <v>17.545000000000002</v>
      </c>
      <c r="J139" s="565">
        <v>220</v>
      </c>
      <c r="K139" s="566">
        <v>3859.89</v>
      </c>
    </row>
    <row r="140" spans="1:11" ht="14.4" customHeight="1" x14ac:dyDescent="0.3">
      <c r="A140" s="547" t="s">
        <v>509</v>
      </c>
      <c r="B140" s="548" t="s">
        <v>616</v>
      </c>
      <c r="C140" s="551" t="s">
        <v>519</v>
      </c>
      <c r="D140" s="579" t="s">
        <v>617</v>
      </c>
      <c r="E140" s="551" t="s">
        <v>1295</v>
      </c>
      <c r="F140" s="579" t="s">
        <v>1296</v>
      </c>
      <c r="G140" s="551" t="s">
        <v>1099</v>
      </c>
      <c r="H140" s="551" t="s">
        <v>1100</v>
      </c>
      <c r="I140" s="565">
        <v>51425</v>
      </c>
      <c r="J140" s="565">
        <v>10</v>
      </c>
      <c r="K140" s="566">
        <v>514250</v>
      </c>
    </row>
    <row r="141" spans="1:11" ht="14.4" customHeight="1" x14ac:dyDescent="0.3">
      <c r="A141" s="547" t="s">
        <v>509</v>
      </c>
      <c r="B141" s="548" t="s">
        <v>616</v>
      </c>
      <c r="C141" s="551" t="s">
        <v>519</v>
      </c>
      <c r="D141" s="579" t="s">
        <v>617</v>
      </c>
      <c r="E141" s="551" t="s">
        <v>1295</v>
      </c>
      <c r="F141" s="579" t="s">
        <v>1296</v>
      </c>
      <c r="G141" s="551" t="s">
        <v>1101</v>
      </c>
      <c r="H141" s="551" t="s">
        <v>1102</v>
      </c>
      <c r="I141" s="565">
        <v>1988.03</v>
      </c>
      <c r="J141" s="565">
        <v>9</v>
      </c>
      <c r="K141" s="566">
        <v>17892.27</v>
      </c>
    </row>
    <row r="142" spans="1:11" ht="14.4" customHeight="1" x14ac:dyDescent="0.3">
      <c r="A142" s="547" t="s">
        <v>509</v>
      </c>
      <c r="B142" s="548" t="s">
        <v>616</v>
      </c>
      <c r="C142" s="551" t="s">
        <v>519</v>
      </c>
      <c r="D142" s="579" t="s">
        <v>617</v>
      </c>
      <c r="E142" s="551" t="s">
        <v>1295</v>
      </c>
      <c r="F142" s="579" t="s">
        <v>1296</v>
      </c>
      <c r="G142" s="551" t="s">
        <v>1103</v>
      </c>
      <c r="H142" s="551" t="s">
        <v>1104</v>
      </c>
      <c r="I142" s="565">
        <v>4247.1000000000004</v>
      </c>
      <c r="J142" s="565">
        <v>2</v>
      </c>
      <c r="K142" s="566">
        <v>8494.2000000000007</v>
      </c>
    </row>
    <row r="143" spans="1:11" ht="14.4" customHeight="1" x14ac:dyDescent="0.3">
      <c r="A143" s="547" t="s">
        <v>509</v>
      </c>
      <c r="B143" s="548" t="s">
        <v>616</v>
      </c>
      <c r="C143" s="551" t="s">
        <v>519</v>
      </c>
      <c r="D143" s="579" t="s">
        <v>617</v>
      </c>
      <c r="E143" s="551" t="s">
        <v>1295</v>
      </c>
      <c r="F143" s="579" t="s">
        <v>1296</v>
      </c>
      <c r="G143" s="551" t="s">
        <v>1105</v>
      </c>
      <c r="H143" s="551" t="s">
        <v>1106</v>
      </c>
      <c r="I143" s="565">
        <v>37824.6</v>
      </c>
      <c r="J143" s="565">
        <v>10</v>
      </c>
      <c r="K143" s="566">
        <v>378246</v>
      </c>
    </row>
    <row r="144" spans="1:11" ht="14.4" customHeight="1" x14ac:dyDescent="0.3">
      <c r="A144" s="547" t="s">
        <v>509</v>
      </c>
      <c r="B144" s="548" t="s">
        <v>616</v>
      </c>
      <c r="C144" s="551" t="s">
        <v>519</v>
      </c>
      <c r="D144" s="579" t="s">
        <v>617</v>
      </c>
      <c r="E144" s="551" t="s">
        <v>1295</v>
      </c>
      <c r="F144" s="579" t="s">
        <v>1296</v>
      </c>
      <c r="G144" s="551" t="s">
        <v>1107</v>
      </c>
      <c r="H144" s="551" t="s">
        <v>1108</v>
      </c>
      <c r="I144" s="565">
        <v>12.58</v>
      </c>
      <c r="J144" s="565">
        <v>200</v>
      </c>
      <c r="K144" s="566">
        <v>2516.8200000000002</v>
      </c>
    </row>
    <row r="145" spans="1:11" ht="14.4" customHeight="1" x14ac:dyDescent="0.3">
      <c r="A145" s="547" t="s">
        <v>509</v>
      </c>
      <c r="B145" s="548" t="s">
        <v>616</v>
      </c>
      <c r="C145" s="551" t="s">
        <v>519</v>
      </c>
      <c r="D145" s="579" t="s">
        <v>617</v>
      </c>
      <c r="E145" s="551" t="s">
        <v>1295</v>
      </c>
      <c r="F145" s="579" t="s">
        <v>1296</v>
      </c>
      <c r="G145" s="551" t="s">
        <v>1109</v>
      </c>
      <c r="H145" s="551" t="s">
        <v>1110</v>
      </c>
      <c r="I145" s="565">
        <v>10.89</v>
      </c>
      <c r="J145" s="565">
        <v>1050</v>
      </c>
      <c r="K145" s="566">
        <v>11434.48</v>
      </c>
    </row>
    <row r="146" spans="1:11" ht="14.4" customHeight="1" x14ac:dyDescent="0.3">
      <c r="A146" s="547" t="s">
        <v>509</v>
      </c>
      <c r="B146" s="548" t="s">
        <v>616</v>
      </c>
      <c r="C146" s="551" t="s">
        <v>519</v>
      </c>
      <c r="D146" s="579" t="s">
        <v>617</v>
      </c>
      <c r="E146" s="551" t="s">
        <v>1295</v>
      </c>
      <c r="F146" s="579" t="s">
        <v>1296</v>
      </c>
      <c r="G146" s="551" t="s">
        <v>1111</v>
      </c>
      <c r="H146" s="551" t="s">
        <v>1112</v>
      </c>
      <c r="I146" s="565">
        <v>21552.5</v>
      </c>
      <c r="J146" s="565">
        <v>3</v>
      </c>
      <c r="K146" s="566">
        <v>64657.5</v>
      </c>
    </row>
    <row r="147" spans="1:11" ht="14.4" customHeight="1" x14ac:dyDescent="0.3">
      <c r="A147" s="547" t="s">
        <v>509</v>
      </c>
      <c r="B147" s="548" t="s">
        <v>616</v>
      </c>
      <c r="C147" s="551" t="s">
        <v>519</v>
      </c>
      <c r="D147" s="579" t="s">
        <v>617</v>
      </c>
      <c r="E147" s="551" t="s">
        <v>1295</v>
      </c>
      <c r="F147" s="579" t="s">
        <v>1296</v>
      </c>
      <c r="G147" s="551" t="s">
        <v>1113</v>
      </c>
      <c r="H147" s="551" t="s">
        <v>1114</v>
      </c>
      <c r="I147" s="565">
        <v>5521.23</v>
      </c>
      <c r="J147" s="565">
        <v>13</v>
      </c>
      <c r="K147" s="566">
        <v>71775.989999999991</v>
      </c>
    </row>
    <row r="148" spans="1:11" ht="14.4" customHeight="1" x14ac:dyDescent="0.3">
      <c r="A148" s="547" t="s">
        <v>509</v>
      </c>
      <c r="B148" s="548" t="s">
        <v>616</v>
      </c>
      <c r="C148" s="551" t="s">
        <v>519</v>
      </c>
      <c r="D148" s="579" t="s">
        <v>617</v>
      </c>
      <c r="E148" s="551" t="s">
        <v>1295</v>
      </c>
      <c r="F148" s="579" t="s">
        <v>1296</v>
      </c>
      <c r="G148" s="551" t="s">
        <v>1115</v>
      </c>
      <c r="H148" s="551" t="s">
        <v>1116</v>
      </c>
      <c r="I148" s="565">
        <v>5115.88</v>
      </c>
      <c r="J148" s="565">
        <v>5</v>
      </c>
      <c r="K148" s="566">
        <v>25579.4</v>
      </c>
    </row>
    <row r="149" spans="1:11" ht="14.4" customHeight="1" x14ac:dyDescent="0.3">
      <c r="A149" s="547" t="s">
        <v>509</v>
      </c>
      <c r="B149" s="548" t="s">
        <v>616</v>
      </c>
      <c r="C149" s="551" t="s">
        <v>519</v>
      </c>
      <c r="D149" s="579" t="s">
        <v>617</v>
      </c>
      <c r="E149" s="551" t="s">
        <v>1295</v>
      </c>
      <c r="F149" s="579" t="s">
        <v>1296</v>
      </c>
      <c r="G149" s="551" t="s">
        <v>1117</v>
      </c>
      <c r="H149" s="551" t="s">
        <v>1118</v>
      </c>
      <c r="I149" s="565">
        <v>9.0724999999999998</v>
      </c>
      <c r="J149" s="565">
        <v>1500</v>
      </c>
      <c r="K149" s="566">
        <v>13612.470000000001</v>
      </c>
    </row>
    <row r="150" spans="1:11" ht="14.4" customHeight="1" x14ac:dyDescent="0.3">
      <c r="A150" s="547" t="s">
        <v>509</v>
      </c>
      <c r="B150" s="548" t="s">
        <v>616</v>
      </c>
      <c r="C150" s="551" t="s">
        <v>519</v>
      </c>
      <c r="D150" s="579" t="s">
        <v>617</v>
      </c>
      <c r="E150" s="551" t="s">
        <v>1295</v>
      </c>
      <c r="F150" s="579" t="s">
        <v>1296</v>
      </c>
      <c r="G150" s="551" t="s">
        <v>1119</v>
      </c>
      <c r="H150" s="551" t="s">
        <v>1120</v>
      </c>
      <c r="I150" s="565">
        <v>9952.25</v>
      </c>
      <c r="J150" s="565">
        <v>40</v>
      </c>
      <c r="K150" s="566">
        <v>398090</v>
      </c>
    </row>
    <row r="151" spans="1:11" ht="14.4" customHeight="1" x14ac:dyDescent="0.3">
      <c r="A151" s="547" t="s">
        <v>509</v>
      </c>
      <c r="B151" s="548" t="s">
        <v>616</v>
      </c>
      <c r="C151" s="551" t="s">
        <v>519</v>
      </c>
      <c r="D151" s="579" t="s">
        <v>617</v>
      </c>
      <c r="E151" s="551" t="s">
        <v>1295</v>
      </c>
      <c r="F151" s="579" t="s">
        <v>1296</v>
      </c>
      <c r="G151" s="551" t="s">
        <v>1121</v>
      </c>
      <c r="H151" s="551" t="s">
        <v>1122</v>
      </c>
      <c r="I151" s="565">
        <v>5754.76</v>
      </c>
      <c r="J151" s="565">
        <v>2</v>
      </c>
      <c r="K151" s="566">
        <v>11509.52</v>
      </c>
    </row>
    <row r="152" spans="1:11" ht="14.4" customHeight="1" x14ac:dyDescent="0.3">
      <c r="A152" s="547" t="s">
        <v>509</v>
      </c>
      <c r="B152" s="548" t="s">
        <v>616</v>
      </c>
      <c r="C152" s="551" t="s">
        <v>519</v>
      </c>
      <c r="D152" s="579" t="s">
        <v>617</v>
      </c>
      <c r="E152" s="551" t="s">
        <v>1295</v>
      </c>
      <c r="F152" s="579" t="s">
        <v>1296</v>
      </c>
      <c r="G152" s="551" t="s">
        <v>1123</v>
      </c>
      <c r="H152" s="551" t="s">
        <v>1124</v>
      </c>
      <c r="I152" s="565">
        <v>1161.5999999999999</v>
      </c>
      <c r="J152" s="565">
        <v>75</v>
      </c>
      <c r="K152" s="566">
        <v>87120</v>
      </c>
    </row>
    <row r="153" spans="1:11" ht="14.4" customHeight="1" x14ac:dyDescent="0.3">
      <c r="A153" s="547" t="s">
        <v>509</v>
      </c>
      <c r="B153" s="548" t="s">
        <v>616</v>
      </c>
      <c r="C153" s="551" t="s">
        <v>519</v>
      </c>
      <c r="D153" s="579" t="s">
        <v>617</v>
      </c>
      <c r="E153" s="551" t="s">
        <v>1295</v>
      </c>
      <c r="F153" s="579" t="s">
        <v>1296</v>
      </c>
      <c r="G153" s="551" t="s">
        <v>1125</v>
      </c>
      <c r="H153" s="551" t="s">
        <v>1126</v>
      </c>
      <c r="I153" s="565">
        <v>6877.92</v>
      </c>
      <c r="J153" s="565">
        <v>9</v>
      </c>
      <c r="K153" s="566">
        <v>61901.279999999999</v>
      </c>
    </row>
    <row r="154" spans="1:11" ht="14.4" customHeight="1" x14ac:dyDescent="0.3">
      <c r="A154" s="547" t="s">
        <v>509</v>
      </c>
      <c r="B154" s="548" t="s">
        <v>616</v>
      </c>
      <c r="C154" s="551" t="s">
        <v>519</v>
      </c>
      <c r="D154" s="579" t="s">
        <v>617</v>
      </c>
      <c r="E154" s="551" t="s">
        <v>1295</v>
      </c>
      <c r="F154" s="579" t="s">
        <v>1296</v>
      </c>
      <c r="G154" s="551" t="s">
        <v>1127</v>
      </c>
      <c r="H154" s="551" t="s">
        <v>1128</v>
      </c>
      <c r="I154" s="565">
        <v>1896.31</v>
      </c>
      <c r="J154" s="565">
        <v>30</v>
      </c>
      <c r="K154" s="566">
        <v>56889.36</v>
      </c>
    </row>
    <row r="155" spans="1:11" ht="14.4" customHeight="1" x14ac:dyDescent="0.3">
      <c r="A155" s="547" t="s">
        <v>509</v>
      </c>
      <c r="B155" s="548" t="s">
        <v>616</v>
      </c>
      <c r="C155" s="551" t="s">
        <v>519</v>
      </c>
      <c r="D155" s="579" t="s">
        <v>617</v>
      </c>
      <c r="E155" s="551" t="s">
        <v>1295</v>
      </c>
      <c r="F155" s="579" t="s">
        <v>1296</v>
      </c>
      <c r="G155" s="551" t="s">
        <v>1129</v>
      </c>
      <c r="H155" s="551" t="s">
        <v>1130</v>
      </c>
      <c r="I155" s="565">
        <v>3462.54</v>
      </c>
      <c r="J155" s="565">
        <v>72</v>
      </c>
      <c r="K155" s="566">
        <v>249302.59</v>
      </c>
    </row>
    <row r="156" spans="1:11" ht="14.4" customHeight="1" x14ac:dyDescent="0.3">
      <c r="A156" s="547" t="s">
        <v>509</v>
      </c>
      <c r="B156" s="548" t="s">
        <v>616</v>
      </c>
      <c r="C156" s="551" t="s">
        <v>519</v>
      </c>
      <c r="D156" s="579" t="s">
        <v>617</v>
      </c>
      <c r="E156" s="551" t="s">
        <v>1295</v>
      </c>
      <c r="F156" s="579" t="s">
        <v>1296</v>
      </c>
      <c r="G156" s="551" t="s">
        <v>873</v>
      </c>
      <c r="H156" s="551" t="s">
        <v>874</v>
      </c>
      <c r="I156" s="565">
        <v>3919.6</v>
      </c>
      <c r="J156" s="565">
        <v>3</v>
      </c>
      <c r="K156" s="566">
        <v>11765.4</v>
      </c>
    </row>
    <row r="157" spans="1:11" ht="14.4" customHeight="1" x14ac:dyDescent="0.3">
      <c r="A157" s="547" t="s">
        <v>509</v>
      </c>
      <c r="B157" s="548" t="s">
        <v>616</v>
      </c>
      <c r="C157" s="551" t="s">
        <v>519</v>
      </c>
      <c r="D157" s="579" t="s">
        <v>617</v>
      </c>
      <c r="E157" s="551" t="s">
        <v>1295</v>
      </c>
      <c r="F157" s="579" t="s">
        <v>1296</v>
      </c>
      <c r="G157" s="551" t="s">
        <v>885</v>
      </c>
      <c r="H157" s="551" t="s">
        <v>886</v>
      </c>
      <c r="I157" s="565">
        <v>1374.19</v>
      </c>
      <c r="J157" s="565">
        <v>8</v>
      </c>
      <c r="K157" s="566">
        <v>10993.56</v>
      </c>
    </row>
    <row r="158" spans="1:11" ht="14.4" customHeight="1" x14ac:dyDescent="0.3">
      <c r="A158" s="547" t="s">
        <v>509</v>
      </c>
      <c r="B158" s="548" t="s">
        <v>616</v>
      </c>
      <c r="C158" s="551" t="s">
        <v>519</v>
      </c>
      <c r="D158" s="579" t="s">
        <v>617</v>
      </c>
      <c r="E158" s="551" t="s">
        <v>1295</v>
      </c>
      <c r="F158" s="579" t="s">
        <v>1296</v>
      </c>
      <c r="G158" s="551" t="s">
        <v>1131</v>
      </c>
      <c r="H158" s="551" t="s">
        <v>1132</v>
      </c>
      <c r="I158" s="565">
        <v>4904.13</v>
      </c>
      <c r="J158" s="565">
        <v>1</v>
      </c>
      <c r="K158" s="566">
        <v>4904.13</v>
      </c>
    </row>
    <row r="159" spans="1:11" ht="14.4" customHeight="1" x14ac:dyDescent="0.3">
      <c r="A159" s="547" t="s">
        <v>509</v>
      </c>
      <c r="B159" s="548" t="s">
        <v>616</v>
      </c>
      <c r="C159" s="551" t="s">
        <v>519</v>
      </c>
      <c r="D159" s="579" t="s">
        <v>617</v>
      </c>
      <c r="E159" s="551" t="s">
        <v>1295</v>
      </c>
      <c r="F159" s="579" t="s">
        <v>1296</v>
      </c>
      <c r="G159" s="551" t="s">
        <v>1133</v>
      </c>
      <c r="H159" s="551" t="s">
        <v>1134</v>
      </c>
      <c r="I159" s="565">
        <v>1724.2925</v>
      </c>
      <c r="J159" s="565">
        <v>30</v>
      </c>
      <c r="K159" s="566">
        <v>51728.85</v>
      </c>
    </row>
    <row r="160" spans="1:11" ht="14.4" customHeight="1" x14ac:dyDescent="0.3">
      <c r="A160" s="547" t="s">
        <v>509</v>
      </c>
      <c r="B160" s="548" t="s">
        <v>616</v>
      </c>
      <c r="C160" s="551" t="s">
        <v>519</v>
      </c>
      <c r="D160" s="579" t="s">
        <v>617</v>
      </c>
      <c r="E160" s="551" t="s">
        <v>1295</v>
      </c>
      <c r="F160" s="579" t="s">
        <v>1296</v>
      </c>
      <c r="G160" s="551" t="s">
        <v>1135</v>
      </c>
      <c r="H160" s="551" t="s">
        <v>1136</v>
      </c>
      <c r="I160" s="565">
        <v>1815.3049999999998</v>
      </c>
      <c r="J160" s="565">
        <v>4</v>
      </c>
      <c r="K160" s="566">
        <v>7261.21</v>
      </c>
    </row>
    <row r="161" spans="1:11" ht="14.4" customHeight="1" x14ac:dyDescent="0.3">
      <c r="A161" s="547" t="s">
        <v>509</v>
      </c>
      <c r="B161" s="548" t="s">
        <v>616</v>
      </c>
      <c r="C161" s="551" t="s">
        <v>519</v>
      </c>
      <c r="D161" s="579" t="s">
        <v>617</v>
      </c>
      <c r="E161" s="551" t="s">
        <v>1295</v>
      </c>
      <c r="F161" s="579" t="s">
        <v>1296</v>
      </c>
      <c r="G161" s="551" t="s">
        <v>1137</v>
      </c>
      <c r="H161" s="551" t="s">
        <v>1138</v>
      </c>
      <c r="I161" s="565">
        <v>1576.54</v>
      </c>
      <c r="J161" s="565">
        <v>1</v>
      </c>
      <c r="K161" s="566">
        <v>1576.54</v>
      </c>
    </row>
    <row r="162" spans="1:11" ht="14.4" customHeight="1" x14ac:dyDescent="0.3">
      <c r="A162" s="547" t="s">
        <v>509</v>
      </c>
      <c r="B162" s="548" t="s">
        <v>616</v>
      </c>
      <c r="C162" s="551" t="s">
        <v>519</v>
      </c>
      <c r="D162" s="579" t="s">
        <v>617</v>
      </c>
      <c r="E162" s="551" t="s">
        <v>1295</v>
      </c>
      <c r="F162" s="579" t="s">
        <v>1296</v>
      </c>
      <c r="G162" s="551" t="s">
        <v>1139</v>
      </c>
      <c r="H162" s="551" t="s">
        <v>1140</v>
      </c>
      <c r="I162" s="565">
        <v>2571.75</v>
      </c>
      <c r="J162" s="565">
        <v>2</v>
      </c>
      <c r="K162" s="566">
        <v>5143.5</v>
      </c>
    </row>
    <row r="163" spans="1:11" ht="14.4" customHeight="1" x14ac:dyDescent="0.3">
      <c r="A163" s="547" t="s">
        <v>509</v>
      </c>
      <c r="B163" s="548" t="s">
        <v>616</v>
      </c>
      <c r="C163" s="551" t="s">
        <v>519</v>
      </c>
      <c r="D163" s="579" t="s">
        <v>617</v>
      </c>
      <c r="E163" s="551" t="s">
        <v>1295</v>
      </c>
      <c r="F163" s="579" t="s">
        <v>1296</v>
      </c>
      <c r="G163" s="551" t="s">
        <v>1141</v>
      </c>
      <c r="H163" s="551" t="s">
        <v>1142</v>
      </c>
      <c r="I163" s="565">
        <v>2288.96</v>
      </c>
      <c r="J163" s="565">
        <v>10</v>
      </c>
      <c r="K163" s="566">
        <v>22889.599999999999</v>
      </c>
    </row>
    <row r="164" spans="1:11" ht="14.4" customHeight="1" x14ac:dyDescent="0.3">
      <c r="A164" s="547" t="s">
        <v>509</v>
      </c>
      <c r="B164" s="548" t="s">
        <v>616</v>
      </c>
      <c r="C164" s="551" t="s">
        <v>519</v>
      </c>
      <c r="D164" s="579" t="s">
        <v>617</v>
      </c>
      <c r="E164" s="551" t="s">
        <v>1295</v>
      </c>
      <c r="F164" s="579" t="s">
        <v>1296</v>
      </c>
      <c r="G164" s="551" t="s">
        <v>1143</v>
      </c>
      <c r="H164" s="551" t="s">
        <v>1144</v>
      </c>
      <c r="I164" s="565">
        <v>472.75</v>
      </c>
      <c r="J164" s="565">
        <v>16</v>
      </c>
      <c r="K164" s="566">
        <v>7563.96</v>
      </c>
    </row>
    <row r="165" spans="1:11" ht="14.4" customHeight="1" x14ac:dyDescent="0.3">
      <c r="A165" s="547" t="s">
        <v>509</v>
      </c>
      <c r="B165" s="548" t="s">
        <v>616</v>
      </c>
      <c r="C165" s="551" t="s">
        <v>519</v>
      </c>
      <c r="D165" s="579" t="s">
        <v>617</v>
      </c>
      <c r="E165" s="551" t="s">
        <v>1295</v>
      </c>
      <c r="F165" s="579" t="s">
        <v>1296</v>
      </c>
      <c r="G165" s="551" t="s">
        <v>1145</v>
      </c>
      <c r="H165" s="551" t="s">
        <v>1146</v>
      </c>
      <c r="I165" s="565">
        <v>3318.7849999999999</v>
      </c>
      <c r="J165" s="565">
        <v>2</v>
      </c>
      <c r="K165" s="566">
        <v>6637.57</v>
      </c>
    </row>
    <row r="166" spans="1:11" ht="14.4" customHeight="1" x14ac:dyDescent="0.3">
      <c r="A166" s="547" t="s">
        <v>509</v>
      </c>
      <c r="B166" s="548" t="s">
        <v>616</v>
      </c>
      <c r="C166" s="551" t="s">
        <v>519</v>
      </c>
      <c r="D166" s="579" t="s">
        <v>617</v>
      </c>
      <c r="E166" s="551" t="s">
        <v>1295</v>
      </c>
      <c r="F166" s="579" t="s">
        <v>1296</v>
      </c>
      <c r="G166" s="551" t="s">
        <v>1147</v>
      </c>
      <c r="H166" s="551" t="s">
        <v>1148</v>
      </c>
      <c r="I166" s="565">
        <v>4719</v>
      </c>
      <c r="J166" s="565">
        <v>3</v>
      </c>
      <c r="K166" s="566">
        <v>14157</v>
      </c>
    </row>
    <row r="167" spans="1:11" ht="14.4" customHeight="1" x14ac:dyDescent="0.3">
      <c r="A167" s="547" t="s">
        <v>509</v>
      </c>
      <c r="B167" s="548" t="s">
        <v>616</v>
      </c>
      <c r="C167" s="551" t="s">
        <v>519</v>
      </c>
      <c r="D167" s="579" t="s">
        <v>617</v>
      </c>
      <c r="E167" s="551" t="s">
        <v>1295</v>
      </c>
      <c r="F167" s="579" t="s">
        <v>1296</v>
      </c>
      <c r="G167" s="551" t="s">
        <v>1149</v>
      </c>
      <c r="H167" s="551" t="s">
        <v>1150</v>
      </c>
      <c r="I167" s="565">
        <v>6823.3866666666663</v>
      </c>
      <c r="J167" s="565">
        <v>11</v>
      </c>
      <c r="K167" s="566">
        <v>75057.039999999994</v>
      </c>
    </row>
    <row r="168" spans="1:11" ht="14.4" customHeight="1" x14ac:dyDescent="0.3">
      <c r="A168" s="547" t="s">
        <v>509</v>
      </c>
      <c r="B168" s="548" t="s">
        <v>616</v>
      </c>
      <c r="C168" s="551" t="s">
        <v>519</v>
      </c>
      <c r="D168" s="579" t="s">
        <v>617</v>
      </c>
      <c r="E168" s="551" t="s">
        <v>1295</v>
      </c>
      <c r="F168" s="579" t="s">
        <v>1296</v>
      </c>
      <c r="G168" s="551" t="s">
        <v>1151</v>
      </c>
      <c r="H168" s="551" t="s">
        <v>1152</v>
      </c>
      <c r="I168" s="565">
        <v>2983.2000000000003</v>
      </c>
      <c r="J168" s="565">
        <v>26</v>
      </c>
      <c r="K168" s="566">
        <v>89491.299999999988</v>
      </c>
    </row>
    <row r="169" spans="1:11" ht="14.4" customHeight="1" x14ac:dyDescent="0.3">
      <c r="A169" s="547" t="s">
        <v>509</v>
      </c>
      <c r="B169" s="548" t="s">
        <v>616</v>
      </c>
      <c r="C169" s="551" t="s">
        <v>519</v>
      </c>
      <c r="D169" s="579" t="s">
        <v>617</v>
      </c>
      <c r="E169" s="551" t="s">
        <v>1295</v>
      </c>
      <c r="F169" s="579" t="s">
        <v>1296</v>
      </c>
      <c r="G169" s="551" t="s">
        <v>1153</v>
      </c>
      <c r="H169" s="551" t="s">
        <v>1154</v>
      </c>
      <c r="I169" s="565">
        <v>82026.28</v>
      </c>
      <c r="J169" s="565">
        <v>6</v>
      </c>
      <c r="K169" s="566">
        <v>492157.68</v>
      </c>
    </row>
    <row r="170" spans="1:11" ht="14.4" customHeight="1" x14ac:dyDescent="0.3">
      <c r="A170" s="547" t="s">
        <v>509</v>
      </c>
      <c r="B170" s="548" t="s">
        <v>616</v>
      </c>
      <c r="C170" s="551" t="s">
        <v>519</v>
      </c>
      <c r="D170" s="579" t="s">
        <v>617</v>
      </c>
      <c r="E170" s="551" t="s">
        <v>1295</v>
      </c>
      <c r="F170" s="579" t="s">
        <v>1296</v>
      </c>
      <c r="G170" s="551" t="s">
        <v>1155</v>
      </c>
      <c r="H170" s="551" t="s">
        <v>1156</v>
      </c>
      <c r="I170" s="565">
        <v>1024.2783333333332</v>
      </c>
      <c r="J170" s="565">
        <v>105</v>
      </c>
      <c r="K170" s="566">
        <v>122203.82999999999</v>
      </c>
    </row>
    <row r="171" spans="1:11" ht="14.4" customHeight="1" x14ac:dyDescent="0.3">
      <c r="A171" s="547" t="s">
        <v>509</v>
      </c>
      <c r="B171" s="548" t="s">
        <v>616</v>
      </c>
      <c r="C171" s="551" t="s">
        <v>519</v>
      </c>
      <c r="D171" s="579" t="s">
        <v>617</v>
      </c>
      <c r="E171" s="551" t="s">
        <v>1295</v>
      </c>
      <c r="F171" s="579" t="s">
        <v>1296</v>
      </c>
      <c r="G171" s="551" t="s">
        <v>1157</v>
      </c>
      <c r="H171" s="551" t="s">
        <v>1158</v>
      </c>
      <c r="I171" s="565">
        <v>2288.96</v>
      </c>
      <c r="J171" s="565">
        <v>10</v>
      </c>
      <c r="K171" s="566">
        <v>22889.599999999999</v>
      </c>
    </row>
    <row r="172" spans="1:11" ht="14.4" customHeight="1" x14ac:dyDescent="0.3">
      <c r="A172" s="547" t="s">
        <v>509</v>
      </c>
      <c r="B172" s="548" t="s">
        <v>616</v>
      </c>
      <c r="C172" s="551" t="s">
        <v>519</v>
      </c>
      <c r="D172" s="579" t="s">
        <v>617</v>
      </c>
      <c r="E172" s="551" t="s">
        <v>1295</v>
      </c>
      <c r="F172" s="579" t="s">
        <v>1296</v>
      </c>
      <c r="G172" s="551" t="s">
        <v>1159</v>
      </c>
      <c r="H172" s="551" t="s">
        <v>1160</v>
      </c>
      <c r="I172" s="565">
        <v>0.48</v>
      </c>
      <c r="J172" s="565">
        <v>2000</v>
      </c>
      <c r="K172" s="566">
        <v>951</v>
      </c>
    </row>
    <row r="173" spans="1:11" ht="14.4" customHeight="1" x14ac:dyDescent="0.3">
      <c r="A173" s="547" t="s">
        <v>509</v>
      </c>
      <c r="B173" s="548" t="s">
        <v>616</v>
      </c>
      <c r="C173" s="551" t="s">
        <v>519</v>
      </c>
      <c r="D173" s="579" t="s">
        <v>617</v>
      </c>
      <c r="E173" s="551" t="s">
        <v>1295</v>
      </c>
      <c r="F173" s="579" t="s">
        <v>1296</v>
      </c>
      <c r="G173" s="551" t="s">
        <v>1161</v>
      </c>
      <c r="H173" s="551" t="s">
        <v>1162</v>
      </c>
      <c r="I173" s="565">
        <v>1042.115</v>
      </c>
      <c r="J173" s="565">
        <v>105</v>
      </c>
      <c r="K173" s="566">
        <v>124332.26</v>
      </c>
    </row>
    <row r="174" spans="1:11" ht="14.4" customHeight="1" x14ac:dyDescent="0.3">
      <c r="A174" s="547" t="s">
        <v>509</v>
      </c>
      <c r="B174" s="548" t="s">
        <v>616</v>
      </c>
      <c r="C174" s="551" t="s">
        <v>519</v>
      </c>
      <c r="D174" s="579" t="s">
        <v>617</v>
      </c>
      <c r="E174" s="551" t="s">
        <v>1295</v>
      </c>
      <c r="F174" s="579" t="s">
        <v>1296</v>
      </c>
      <c r="G174" s="551" t="s">
        <v>899</v>
      </c>
      <c r="H174" s="551" t="s">
        <v>900</v>
      </c>
      <c r="I174" s="565">
        <v>1391.5</v>
      </c>
      <c r="J174" s="565">
        <v>4</v>
      </c>
      <c r="K174" s="566">
        <v>5566</v>
      </c>
    </row>
    <row r="175" spans="1:11" ht="14.4" customHeight="1" x14ac:dyDescent="0.3">
      <c r="A175" s="547" t="s">
        <v>509</v>
      </c>
      <c r="B175" s="548" t="s">
        <v>616</v>
      </c>
      <c r="C175" s="551" t="s">
        <v>519</v>
      </c>
      <c r="D175" s="579" t="s">
        <v>617</v>
      </c>
      <c r="E175" s="551" t="s">
        <v>1295</v>
      </c>
      <c r="F175" s="579" t="s">
        <v>1296</v>
      </c>
      <c r="G175" s="551" t="s">
        <v>901</v>
      </c>
      <c r="H175" s="551" t="s">
        <v>902</v>
      </c>
      <c r="I175" s="565">
        <v>1391.5</v>
      </c>
      <c r="J175" s="565">
        <v>4</v>
      </c>
      <c r="K175" s="566">
        <v>5566</v>
      </c>
    </row>
    <row r="176" spans="1:11" ht="14.4" customHeight="1" x14ac:dyDescent="0.3">
      <c r="A176" s="547" t="s">
        <v>509</v>
      </c>
      <c r="B176" s="548" t="s">
        <v>616</v>
      </c>
      <c r="C176" s="551" t="s">
        <v>519</v>
      </c>
      <c r="D176" s="579" t="s">
        <v>617</v>
      </c>
      <c r="E176" s="551" t="s">
        <v>1295</v>
      </c>
      <c r="F176" s="579" t="s">
        <v>1296</v>
      </c>
      <c r="G176" s="551" t="s">
        <v>1163</v>
      </c>
      <c r="H176" s="551" t="s">
        <v>1164</v>
      </c>
      <c r="I176" s="565">
        <v>1144.48</v>
      </c>
      <c r="J176" s="565">
        <v>35</v>
      </c>
      <c r="K176" s="566">
        <v>40056.799999999996</v>
      </c>
    </row>
    <row r="177" spans="1:11" ht="14.4" customHeight="1" x14ac:dyDescent="0.3">
      <c r="A177" s="547" t="s">
        <v>509</v>
      </c>
      <c r="B177" s="548" t="s">
        <v>616</v>
      </c>
      <c r="C177" s="551" t="s">
        <v>519</v>
      </c>
      <c r="D177" s="579" t="s">
        <v>617</v>
      </c>
      <c r="E177" s="551" t="s">
        <v>1295</v>
      </c>
      <c r="F177" s="579" t="s">
        <v>1296</v>
      </c>
      <c r="G177" s="551" t="s">
        <v>1165</v>
      </c>
      <c r="H177" s="551" t="s">
        <v>1166</v>
      </c>
      <c r="I177" s="565">
        <v>344.08</v>
      </c>
      <c r="J177" s="565">
        <v>61</v>
      </c>
      <c r="K177" s="566">
        <v>20988.879999999997</v>
      </c>
    </row>
    <row r="178" spans="1:11" ht="14.4" customHeight="1" x14ac:dyDescent="0.3">
      <c r="A178" s="547" t="s">
        <v>509</v>
      </c>
      <c r="B178" s="548" t="s">
        <v>616</v>
      </c>
      <c r="C178" s="551" t="s">
        <v>519</v>
      </c>
      <c r="D178" s="579" t="s">
        <v>617</v>
      </c>
      <c r="E178" s="551" t="s">
        <v>1295</v>
      </c>
      <c r="F178" s="579" t="s">
        <v>1296</v>
      </c>
      <c r="G178" s="551" t="s">
        <v>1167</v>
      </c>
      <c r="H178" s="551" t="s">
        <v>1168</v>
      </c>
      <c r="I178" s="565">
        <v>2326.83</v>
      </c>
      <c r="J178" s="565">
        <v>7</v>
      </c>
      <c r="K178" s="566">
        <v>15543.66</v>
      </c>
    </row>
    <row r="179" spans="1:11" ht="14.4" customHeight="1" x14ac:dyDescent="0.3">
      <c r="A179" s="547" t="s">
        <v>509</v>
      </c>
      <c r="B179" s="548" t="s">
        <v>616</v>
      </c>
      <c r="C179" s="551" t="s">
        <v>519</v>
      </c>
      <c r="D179" s="579" t="s">
        <v>617</v>
      </c>
      <c r="E179" s="551" t="s">
        <v>1295</v>
      </c>
      <c r="F179" s="579" t="s">
        <v>1296</v>
      </c>
      <c r="G179" s="551" t="s">
        <v>903</v>
      </c>
      <c r="H179" s="551" t="s">
        <v>904</v>
      </c>
      <c r="I179" s="565">
        <v>1083.48</v>
      </c>
      <c r="J179" s="565">
        <v>4</v>
      </c>
      <c r="K179" s="566">
        <v>4333.93</v>
      </c>
    </row>
    <row r="180" spans="1:11" ht="14.4" customHeight="1" x14ac:dyDescent="0.3">
      <c r="A180" s="547" t="s">
        <v>509</v>
      </c>
      <c r="B180" s="548" t="s">
        <v>616</v>
      </c>
      <c r="C180" s="551" t="s">
        <v>519</v>
      </c>
      <c r="D180" s="579" t="s">
        <v>617</v>
      </c>
      <c r="E180" s="551" t="s">
        <v>1295</v>
      </c>
      <c r="F180" s="579" t="s">
        <v>1296</v>
      </c>
      <c r="G180" s="551" t="s">
        <v>1169</v>
      </c>
      <c r="H180" s="551" t="s">
        <v>1170</v>
      </c>
      <c r="I180" s="565">
        <v>4643.9799999999996</v>
      </c>
      <c r="J180" s="565">
        <v>3</v>
      </c>
      <c r="K180" s="566">
        <v>13931.939999999999</v>
      </c>
    </row>
    <row r="181" spans="1:11" ht="14.4" customHeight="1" x14ac:dyDescent="0.3">
      <c r="A181" s="547" t="s">
        <v>509</v>
      </c>
      <c r="B181" s="548" t="s">
        <v>616</v>
      </c>
      <c r="C181" s="551" t="s">
        <v>519</v>
      </c>
      <c r="D181" s="579" t="s">
        <v>617</v>
      </c>
      <c r="E181" s="551" t="s">
        <v>1295</v>
      </c>
      <c r="F181" s="579" t="s">
        <v>1296</v>
      </c>
      <c r="G181" s="551" t="s">
        <v>907</v>
      </c>
      <c r="H181" s="551" t="s">
        <v>908</v>
      </c>
      <c r="I181" s="565">
        <v>1876.8</v>
      </c>
      <c r="J181" s="565">
        <v>1</v>
      </c>
      <c r="K181" s="566">
        <v>1876.8</v>
      </c>
    </row>
    <row r="182" spans="1:11" ht="14.4" customHeight="1" x14ac:dyDescent="0.3">
      <c r="A182" s="547" t="s">
        <v>509</v>
      </c>
      <c r="B182" s="548" t="s">
        <v>616</v>
      </c>
      <c r="C182" s="551" t="s">
        <v>519</v>
      </c>
      <c r="D182" s="579" t="s">
        <v>617</v>
      </c>
      <c r="E182" s="551" t="s">
        <v>1295</v>
      </c>
      <c r="F182" s="579" t="s">
        <v>1296</v>
      </c>
      <c r="G182" s="551" t="s">
        <v>909</v>
      </c>
      <c r="H182" s="551" t="s">
        <v>910</v>
      </c>
      <c r="I182" s="565">
        <v>5460.7060000000001</v>
      </c>
      <c r="J182" s="565">
        <v>7</v>
      </c>
      <c r="K182" s="566">
        <v>38224.949999999997</v>
      </c>
    </row>
    <row r="183" spans="1:11" ht="14.4" customHeight="1" x14ac:dyDescent="0.3">
      <c r="A183" s="547" t="s">
        <v>509</v>
      </c>
      <c r="B183" s="548" t="s">
        <v>616</v>
      </c>
      <c r="C183" s="551" t="s">
        <v>519</v>
      </c>
      <c r="D183" s="579" t="s">
        <v>617</v>
      </c>
      <c r="E183" s="551" t="s">
        <v>1295</v>
      </c>
      <c r="F183" s="579" t="s">
        <v>1296</v>
      </c>
      <c r="G183" s="551" t="s">
        <v>1171</v>
      </c>
      <c r="H183" s="551" t="s">
        <v>1172</v>
      </c>
      <c r="I183" s="565">
        <v>2480.5</v>
      </c>
      <c r="J183" s="565">
        <v>2</v>
      </c>
      <c r="K183" s="566">
        <v>4961</v>
      </c>
    </row>
    <row r="184" spans="1:11" ht="14.4" customHeight="1" x14ac:dyDescent="0.3">
      <c r="A184" s="547" t="s">
        <v>509</v>
      </c>
      <c r="B184" s="548" t="s">
        <v>616</v>
      </c>
      <c r="C184" s="551" t="s">
        <v>519</v>
      </c>
      <c r="D184" s="579" t="s">
        <v>617</v>
      </c>
      <c r="E184" s="551" t="s">
        <v>1295</v>
      </c>
      <c r="F184" s="579" t="s">
        <v>1296</v>
      </c>
      <c r="G184" s="551" t="s">
        <v>1173</v>
      </c>
      <c r="H184" s="551" t="s">
        <v>1174</v>
      </c>
      <c r="I184" s="565">
        <v>7659.3</v>
      </c>
      <c r="J184" s="565">
        <v>2</v>
      </c>
      <c r="K184" s="566">
        <v>15318.6</v>
      </c>
    </row>
    <row r="185" spans="1:11" ht="14.4" customHeight="1" x14ac:dyDescent="0.3">
      <c r="A185" s="547" t="s">
        <v>509</v>
      </c>
      <c r="B185" s="548" t="s">
        <v>616</v>
      </c>
      <c r="C185" s="551" t="s">
        <v>519</v>
      </c>
      <c r="D185" s="579" t="s">
        <v>617</v>
      </c>
      <c r="E185" s="551" t="s">
        <v>1295</v>
      </c>
      <c r="F185" s="579" t="s">
        <v>1296</v>
      </c>
      <c r="G185" s="551" t="s">
        <v>1175</v>
      </c>
      <c r="H185" s="551" t="s">
        <v>1176</v>
      </c>
      <c r="I185" s="565">
        <v>291.48</v>
      </c>
      <c r="J185" s="565">
        <v>10</v>
      </c>
      <c r="K185" s="566">
        <v>2914.7799999999997</v>
      </c>
    </row>
    <row r="186" spans="1:11" ht="14.4" customHeight="1" x14ac:dyDescent="0.3">
      <c r="A186" s="547" t="s">
        <v>509</v>
      </c>
      <c r="B186" s="548" t="s">
        <v>616</v>
      </c>
      <c r="C186" s="551" t="s">
        <v>519</v>
      </c>
      <c r="D186" s="579" t="s">
        <v>617</v>
      </c>
      <c r="E186" s="551" t="s">
        <v>1295</v>
      </c>
      <c r="F186" s="579" t="s">
        <v>1296</v>
      </c>
      <c r="G186" s="551" t="s">
        <v>1177</v>
      </c>
      <c r="H186" s="551" t="s">
        <v>1178</v>
      </c>
      <c r="I186" s="565">
        <v>23159.4</v>
      </c>
      <c r="J186" s="565">
        <v>18</v>
      </c>
      <c r="K186" s="566">
        <v>416869.2</v>
      </c>
    </row>
    <row r="187" spans="1:11" ht="14.4" customHeight="1" x14ac:dyDescent="0.3">
      <c r="A187" s="547" t="s">
        <v>509</v>
      </c>
      <c r="B187" s="548" t="s">
        <v>616</v>
      </c>
      <c r="C187" s="551" t="s">
        <v>519</v>
      </c>
      <c r="D187" s="579" t="s">
        <v>617</v>
      </c>
      <c r="E187" s="551" t="s">
        <v>1295</v>
      </c>
      <c r="F187" s="579" t="s">
        <v>1296</v>
      </c>
      <c r="G187" s="551" t="s">
        <v>911</v>
      </c>
      <c r="H187" s="551" t="s">
        <v>912</v>
      </c>
      <c r="I187" s="565">
        <v>255.89434646582171</v>
      </c>
      <c r="J187" s="565">
        <v>12</v>
      </c>
      <c r="K187" s="566">
        <v>3070.7321575898604</v>
      </c>
    </row>
    <row r="188" spans="1:11" ht="14.4" customHeight="1" x14ac:dyDescent="0.3">
      <c r="A188" s="547" t="s">
        <v>509</v>
      </c>
      <c r="B188" s="548" t="s">
        <v>616</v>
      </c>
      <c r="C188" s="551" t="s">
        <v>519</v>
      </c>
      <c r="D188" s="579" t="s">
        <v>617</v>
      </c>
      <c r="E188" s="551" t="s">
        <v>1295</v>
      </c>
      <c r="F188" s="579" t="s">
        <v>1296</v>
      </c>
      <c r="G188" s="551" t="s">
        <v>1179</v>
      </c>
      <c r="H188" s="551" t="s">
        <v>1180</v>
      </c>
      <c r="I188" s="565">
        <v>1254.53</v>
      </c>
      <c r="J188" s="565">
        <v>17</v>
      </c>
      <c r="K188" s="566">
        <v>21326.98</v>
      </c>
    </row>
    <row r="189" spans="1:11" ht="14.4" customHeight="1" x14ac:dyDescent="0.3">
      <c r="A189" s="547" t="s">
        <v>509</v>
      </c>
      <c r="B189" s="548" t="s">
        <v>616</v>
      </c>
      <c r="C189" s="551" t="s">
        <v>519</v>
      </c>
      <c r="D189" s="579" t="s">
        <v>617</v>
      </c>
      <c r="E189" s="551" t="s">
        <v>1295</v>
      </c>
      <c r="F189" s="579" t="s">
        <v>1296</v>
      </c>
      <c r="G189" s="551" t="s">
        <v>1181</v>
      </c>
      <c r="H189" s="551" t="s">
        <v>1182</v>
      </c>
      <c r="I189" s="565">
        <v>792.55</v>
      </c>
      <c r="J189" s="565">
        <v>2</v>
      </c>
      <c r="K189" s="566">
        <v>1585.1</v>
      </c>
    </row>
    <row r="190" spans="1:11" ht="14.4" customHeight="1" x14ac:dyDescent="0.3">
      <c r="A190" s="547" t="s">
        <v>509</v>
      </c>
      <c r="B190" s="548" t="s">
        <v>616</v>
      </c>
      <c r="C190" s="551" t="s">
        <v>519</v>
      </c>
      <c r="D190" s="579" t="s">
        <v>617</v>
      </c>
      <c r="E190" s="551" t="s">
        <v>1295</v>
      </c>
      <c r="F190" s="579" t="s">
        <v>1296</v>
      </c>
      <c r="G190" s="551" t="s">
        <v>1183</v>
      </c>
      <c r="H190" s="551" t="s">
        <v>1184</v>
      </c>
      <c r="I190" s="565">
        <v>1888.93</v>
      </c>
      <c r="J190" s="565">
        <v>1</v>
      </c>
      <c r="K190" s="566">
        <v>1888.93</v>
      </c>
    </row>
    <row r="191" spans="1:11" ht="14.4" customHeight="1" x14ac:dyDescent="0.3">
      <c r="A191" s="547" t="s">
        <v>509</v>
      </c>
      <c r="B191" s="548" t="s">
        <v>616</v>
      </c>
      <c r="C191" s="551" t="s">
        <v>519</v>
      </c>
      <c r="D191" s="579" t="s">
        <v>617</v>
      </c>
      <c r="E191" s="551" t="s">
        <v>1295</v>
      </c>
      <c r="F191" s="579" t="s">
        <v>1296</v>
      </c>
      <c r="G191" s="551" t="s">
        <v>1185</v>
      </c>
      <c r="H191" s="551" t="s">
        <v>1186</v>
      </c>
      <c r="I191" s="565">
        <v>1343.1</v>
      </c>
      <c r="J191" s="565">
        <v>1</v>
      </c>
      <c r="K191" s="566">
        <v>1343.1</v>
      </c>
    </row>
    <row r="192" spans="1:11" ht="14.4" customHeight="1" x14ac:dyDescent="0.3">
      <c r="A192" s="547" t="s">
        <v>509</v>
      </c>
      <c r="B192" s="548" t="s">
        <v>616</v>
      </c>
      <c r="C192" s="551" t="s">
        <v>519</v>
      </c>
      <c r="D192" s="579" t="s">
        <v>617</v>
      </c>
      <c r="E192" s="551" t="s">
        <v>1295</v>
      </c>
      <c r="F192" s="579" t="s">
        <v>1296</v>
      </c>
      <c r="G192" s="551" t="s">
        <v>1187</v>
      </c>
      <c r="H192" s="551" t="s">
        <v>1188</v>
      </c>
      <c r="I192" s="565">
        <v>2415</v>
      </c>
      <c r="J192" s="565">
        <v>1</v>
      </c>
      <c r="K192" s="566">
        <v>2415</v>
      </c>
    </row>
    <row r="193" spans="1:11" ht="14.4" customHeight="1" x14ac:dyDescent="0.3">
      <c r="A193" s="547" t="s">
        <v>509</v>
      </c>
      <c r="B193" s="548" t="s">
        <v>616</v>
      </c>
      <c r="C193" s="551" t="s">
        <v>519</v>
      </c>
      <c r="D193" s="579" t="s">
        <v>617</v>
      </c>
      <c r="E193" s="551" t="s">
        <v>1295</v>
      </c>
      <c r="F193" s="579" t="s">
        <v>1296</v>
      </c>
      <c r="G193" s="551" t="s">
        <v>1189</v>
      </c>
      <c r="H193" s="551" t="s">
        <v>1190</v>
      </c>
      <c r="I193" s="565">
        <v>3550.62</v>
      </c>
      <c r="J193" s="565">
        <v>1</v>
      </c>
      <c r="K193" s="566">
        <v>3550.62</v>
      </c>
    </row>
    <row r="194" spans="1:11" ht="14.4" customHeight="1" x14ac:dyDescent="0.3">
      <c r="A194" s="547" t="s">
        <v>509</v>
      </c>
      <c r="B194" s="548" t="s">
        <v>616</v>
      </c>
      <c r="C194" s="551" t="s">
        <v>519</v>
      </c>
      <c r="D194" s="579" t="s">
        <v>617</v>
      </c>
      <c r="E194" s="551" t="s">
        <v>1295</v>
      </c>
      <c r="F194" s="579" t="s">
        <v>1296</v>
      </c>
      <c r="G194" s="551" t="s">
        <v>1191</v>
      </c>
      <c r="H194" s="551" t="s">
        <v>1192</v>
      </c>
      <c r="I194" s="565">
        <v>2070</v>
      </c>
      <c r="J194" s="565">
        <v>2</v>
      </c>
      <c r="K194" s="566">
        <v>4140</v>
      </c>
    </row>
    <row r="195" spans="1:11" ht="14.4" customHeight="1" x14ac:dyDescent="0.3">
      <c r="A195" s="547" t="s">
        <v>509</v>
      </c>
      <c r="B195" s="548" t="s">
        <v>616</v>
      </c>
      <c r="C195" s="551" t="s">
        <v>519</v>
      </c>
      <c r="D195" s="579" t="s">
        <v>617</v>
      </c>
      <c r="E195" s="551" t="s">
        <v>1295</v>
      </c>
      <c r="F195" s="579" t="s">
        <v>1296</v>
      </c>
      <c r="G195" s="551" t="s">
        <v>1193</v>
      </c>
      <c r="H195" s="551" t="s">
        <v>1194</v>
      </c>
      <c r="I195" s="565">
        <v>157300</v>
      </c>
      <c r="J195" s="565">
        <v>10</v>
      </c>
      <c r="K195" s="566">
        <v>1573000</v>
      </c>
    </row>
    <row r="196" spans="1:11" ht="14.4" customHeight="1" x14ac:dyDescent="0.3">
      <c r="A196" s="547" t="s">
        <v>509</v>
      </c>
      <c r="B196" s="548" t="s">
        <v>616</v>
      </c>
      <c r="C196" s="551" t="s">
        <v>519</v>
      </c>
      <c r="D196" s="579" t="s">
        <v>617</v>
      </c>
      <c r="E196" s="551" t="s">
        <v>1295</v>
      </c>
      <c r="F196" s="579" t="s">
        <v>1296</v>
      </c>
      <c r="G196" s="551" t="s">
        <v>1195</v>
      </c>
      <c r="H196" s="551" t="s">
        <v>1196</v>
      </c>
      <c r="I196" s="565">
        <v>3194.38</v>
      </c>
      <c r="J196" s="565">
        <v>2</v>
      </c>
      <c r="K196" s="566">
        <v>6388.76</v>
      </c>
    </row>
    <row r="197" spans="1:11" ht="14.4" customHeight="1" x14ac:dyDescent="0.3">
      <c r="A197" s="547" t="s">
        <v>509</v>
      </c>
      <c r="B197" s="548" t="s">
        <v>616</v>
      </c>
      <c r="C197" s="551" t="s">
        <v>519</v>
      </c>
      <c r="D197" s="579" t="s">
        <v>617</v>
      </c>
      <c r="E197" s="551" t="s">
        <v>1295</v>
      </c>
      <c r="F197" s="579" t="s">
        <v>1296</v>
      </c>
      <c r="G197" s="551" t="s">
        <v>1197</v>
      </c>
      <c r="H197" s="551" t="s">
        <v>1198</v>
      </c>
      <c r="I197" s="565">
        <v>2035.5</v>
      </c>
      <c r="J197" s="565">
        <v>1</v>
      </c>
      <c r="K197" s="566">
        <v>2035.5</v>
      </c>
    </row>
    <row r="198" spans="1:11" ht="14.4" customHeight="1" x14ac:dyDescent="0.3">
      <c r="A198" s="547" t="s">
        <v>509</v>
      </c>
      <c r="B198" s="548" t="s">
        <v>616</v>
      </c>
      <c r="C198" s="551" t="s">
        <v>519</v>
      </c>
      <c r="D198" s="579" t="s">
        <v>617</v>
      </c>
      <c r="E198" s="551" t="s">
        <v>1295</v>
      </c>
      <c r="F198" s="579" t="s">
        <v>1296</v>
      </c>
      <c r="G198" s="551" t="s">
        <v>1199</v>
      </c>
      <c r="H198" s="551" t="s">
        <v>1200</v>
      </c>
      <c r="I198" s="565">
        <v>1101.0999999999999</v>
      </c>
      <c r="J198" s="565">
        <v>1</v>
      </c>
      <c r="K198" s="566">
        <v>1101.0999999999999</v>
      </c>
    </row>
    <row r="199" spans="1:11" ht="14.4" customHeight="1" x14ac:dyDescent="0.3">
      <c r="A199" s="547" t="s">
        <v>509</v>
      </c>
      <c r="B199" s="548" t="s">
        <v>616</v>
      </c>
      <c r="C199" s="551" t="s">
        <v>519</v>
      </c>
      <c r="D199" s="579" t="s">
        <v>617</v>
      </c>
      <c r="E199" s="551" t="s">
        <v>1295</v>
      </c>
      <c r="F199" s="579" t="s">
        <v>1296</v>
      </c>
      <c r="G199" s="551" t="s">
        <v>1201</v>
      </c>
      <c r="H199" s="551" t="s">
        <v>1202</v>
      </c>
      <c r="I199" s="565">
        <v>3010.94</v>
      </c>
      <c r="J199" s="565">
        <v>1</v>
      </c>
      <c r="K199" s="566">
        <v>3010.94</v>
      </c>
    </row>
    <row r="200" spans="1:11" ht="14.4" customHeight="1" x14ac:dyDescent="0.3">
      <c r="A200" s="547" t="s">
        <v>509</v>
      </c>
      <c r="B200" s="548" t="s">
        <v>616</v>
      </c>
      <c r="C200" s="551" t="s">
        <v>519</v>
      </c>
      <c r="D200" s="579" t="s">
        <v>617</v>
      </c>
      <c r="E200" s="551" t="s">
        <v>1295</v>
      </c>
      <c r="F200" s="579" t="s">
        <v>1296</v>
      </c>
      <c r="G200" s="551" t="s">
        <v>915</v>
      </c>
      <c r="H200" s="551" t="s">
        <v>916</v>
      </c>
      <c r="I200" s="565">
        <v>4882.45</v>
      </c>
      <c r="J200" s="565">
        <v>4</v>
      </c>
      <c r="K200" s="566">
        <v>19529.8</v>
      </c>
    </row>
    <row r="201" spans="1:11" ht="14.4" customHeight="1" x14ac:dyDescent="0.3">
      <c r="A201" s="547" t="s">
        <v>509</v>
      </c>
      <c r="B201" s="548" t="s">
        <v>616</v>
      </c>
      <c r="C201" s="551" t="s">
        <v>519</v>
      </c>
      <c r="D201" s="579" t="s">
        <v>617</v>
      </c>
      <c r="E201" s="551" t="s">
        <v>1295</v>
      </c>
      <c r="F201" s="579" t="s">
        <v>1296</v>
      </c>
      <c r="G201" s="551" t="s">
        <v>917</v>
      </c>
      <c r="H201" s="551" t="s">
        <v>918</v>
      </c>
      <c r="I201" s="565">
        <v>6253.33</v>
      </c>
      <c r="J201" s="565">
        <v>5</v>
      </c>
      <c r="K201" s="566">
        <v>31266.649999999998</v>
      </c>
    </row>
    <row r="202" spans="1:11" ht="14.4" customHeight="1" x14ac:dyDescent="0.3">
      <c r="A202" s="547" t="s">
        <v>509</v>
      </c>
      <c r="B202" s="548" t="s">
        <v>616</v>
      </c>
      <c r="C202" s="551" t="s">
        <v>519</v>
      </c>
      <c r="D202" s="579" t="s">
        <v>617</v>
      </c>
      <c r="E202" s="551" t="s">
        <v>1295</v>
      </c>
      <c r="F202" s="579" t="s">
        <v>1296</v>
      </c>
      <c r="G202" s="551" t="s">
        <v>919</v>
      </c>
      <c r="H202" s="551" t="s">
        <v>920</v>
      </c>
      <c r="I202" s="565">
        <v>8971.98</v>
      </c>
      <c r="J202" s="565">
        <v>6</v>
      </c>
      <c r="K202" s="566">
        <v>53831.88</v>
      </c>
    </row>
    <row r="203" spans="1:11" ht="14.4" customHeight="1" x14ac:dyDescent="0.3">
      <c r="A203" s="547" t="s">
        <v>509</v>
      </c>
      <c r="B203" s="548" t="s">
        <v>616</v>
      </c>
      <c r="C203" s="551" t="s">
        <v>519</v>
      </c>
      <c r="D203" s="579" t="s">
        <v>617</v>
      </c>
      <c r="E203" s="551" t="s">
        <v>1295</v>
      </c>
      <c r="F203" s="579" t="s">
        <v>1296</v>
      </c>
      <c r="G203" s="551" t="s">
        <v>921</v>
      </c>
      <c r="H203" s="551" t="s">
        <v>922</v>
      </c>
      <c r="I203" s="565">
        <v>264.39999999999998</v>
      </c>
      <c r="J203" s="565">
        <v>10</v>
      </c>
      <c r="K203" s="566">
        <v>2644</v>
      </c>
    </row>
    <row r="204" spans="1:11" ht="14.4" customHeight="1" x14ac:dyDescent="0.3">
      <c r="A204" s="547" t="s">
        <v>509</v>
      </c>
      <c r="B204" s="548" t="s">
        <v>616</v>
      </c>
      <c r="C204" s="551" t="s">
        <v>519</v>
      </c>
      <c r="D204" s="579" t="s">
        <v>617</v>
      </c>
      <c r="E204" s="551" t="s">
        <v>1295</v>
      </c>
      <c r="F204" s="579" t="s">
        <v>1296</v>
      </c>
      <c r="G204" s="551" t="s">
        <v>923</v>
      </c>
      <c r="H204" s="551" t="s">
        <v>924</v>
      </c>
      <c r="I204" s="565">
        <v>2273.7033333333334</v>
      </c>
      <c r="J204" s="565">
        <v>26</v>
      </c>
      <c r="K204" s="566">
        <v>59126.459999999992</v>
      </c>
    </row>
    <row r="205" spans="1:11" ht="14.4" customHeight="1" x14ac:dyDescent="0.3">
      <c r="A205" s="547" t="s">
        <v>509</v>
      </c>
      <c r="B205" s="548" t="s">
        <v>616</v>
      </c>
      <c r="C205" s="551" t="s">
        <v>519</v>
      </c>
      <c r="D205" s="579" t="s">
        <v>617</v>
      </c>
      <c r="E205" s="551" t="s">
        <v>1295</v>
      </c>
      <c r="F205" s="579" t="s">
        <v>1296</v>
      </c>
      <c r="G205" s="551" t="s">
        <v>1203</v>
      </c>
      <c r="H205" s="551" t="s">
        <v>1204</v>
      </c>
      <c r="I205" s="565">
        <v>901.6</v>
      </c>
      <c r="J205" s="565">
        <v>30</v>
      </c>
      <c r="K205" s="566">
        <v>27048</v>
      </c>
    </row>
    <row r="206" spans="1:11" ht="14.4" customHeight="1" x14ac:dyDescent="0.3">
      <c r="A206" s="547" t="s">
        <v>509</v>
      </c>
      <c r="B206" s="548" t="s">
        <v>616</v>
      </c>
      <c r="C206" s="551" t="s">
        <v>519</v>
      </c>
      <c r="D206" s="579" t="s">
        <v>617</v>
      </c>
      <c r="E206" s="551" t="s">
        <v>1295</v>
      </c>
      <c r="F206" s="579" t="s">
        <v>1296</v>
      </c>
      <c r="G206" s="551" t="s">
        <v>1205</v>
      </c>
      <c r="H206" s="551" t="s">
        <v>1206</v>
      </c>
      <c r="I206" s="565">
        <v>1454.52</v>
      </c>
      <c r="J206" s="565">
        <v>55</v>
      </c>
      <c r="K206" s="566">
        <v>79998.600000000006</v>
      </c>
    </row>
    <row r="207" spans="1:11" ht="14.4" customHeight="1" x14ac:dyDescent="0.3">
      <c r="A207" s="547" t="s">
        <v>509</v>
      </c>
      <c r="B207" s="548" t="s">
        <v>616</v>
      </c>
      <c r="C207" s="551" t="s">
        <v>519</v>
      </c>
      <c r="D207" s="579" t="s">
        <v>617</v>
      </c>
      <c r="E207" s="551" t="s">
        <v>1295</v>
      </c>
      <c r="F207" s="579" t="s">
        <v>1296</v>
      </c>
      <c r="G207" s="551" t="s">
        <v>1207</v>
      </c>
      <c r="H207" s="551" t="s">
        <v>1208</v>
      </c>
      <c r="I207" s="565">
        <v>1254.53</v>
      </c>
      <c r="J207" s="565">
        <v>117</v>
      </c>
      <c r="K207" s="566">
        <v>146779.78</v>
      </c>
    </row>
    <row r="208" spans="1:11" ht="14.4" customHeight="1" x14ac:dyDescent="0.3">
      <c r="A208" s="547" t="s">
        <v>509</v>
      </c>
      <c r="B208" s="548" t="s">
        <v>616</v>
      </c>
      <c r="C208" s="551" t="s">
        <v>519</v>
      </c>
      <c r="D208" s="579" t="s">
        <v>617</v>
      </c>
      <c r="E208" s="551" t="s">
        <v>1295</v>
      </c>
      <c r="F208" s="579" t="s">
        <v>1296</v>
      </c>
      <c r="G208" s="551" t="s">
        <v>1209</v>
      </c>
      <c r="H208" s="551" t="s">
        <v>1210</v>
      </c>
      <c r="I208" s="565">
        <v>1352.4</v>
      </c>
      <c r="J208" s="565">
        <v>25</v>
      </c>
      <c r="K208" s="566">
        <v>33810</v>
      </c>
    </row>
    <row r="209" spans="1:11" ht="14.4" customHeight="1" x14ac:dyDescent="0.3">
      <c r="A209" s="547" t="s">
        <v>509</v>
      </c>
      <c r="B209" s="548" t="s">
        <v>616</v>
      </c>
      <c r="C209" s="551" t="s">
        <v>519</v>
      </c>
      <c r="D209" s="579" t="s">
        <v>617</v>
      </c>
      <c r="E209" s="551" t="s">
        <v>1295</v>
      </c>
      <c r="F209" s="579" t="s">
        <v>1296</v>
      </c>
      <c r="G209" s="551" t="s">
        <v>1211</v>
      </c>
      <c r="H209" s="551" t="s">
        <v>1212</v>
      </c>
      <c r="I209" s="565">
        <v>126428.815</v>
      </c>
      <c r="J209" s="565">
        <v>4</v>
      </c>
      <c r="K209" s="566">
        <v>505715.26</v>
      </c>
    </row>
    <row r="210" spans="1:11" ht="14.4" customHeight="1" x14ac:dyDescent="0.3">
      <c r="A210" s="547" t="s">
        <v>509</v>
      </c>
      <c r="B210" s="548" t="s">
        <v>616</v>
      </c>
      <c r="C210" s="551" t="s">
        <v>519</v>
      </c>
      <c r="D210" s="579" t="s">
        <v>617</v>
      </c>
      <c r="E210" s="551" t="s">
        <v>1295</v>
      </c>
      <c r="F210" s="579" t="s">
        <v>1296</v>
      </c>
      <c r="G210" s="551" t="s">
        <v>1213</v>
      </c>
      <c r="H210" s="551" t="s">
        <v>1214</v>
      </c>
      <c r="I210" s="565">
        <v>1876.8</v>
      </c>
      <c r="J210" s="565">
        <v>2</v>
      </c>
      <c r="K210" s="566">
        <v>3753.6</v>
      </c>
    </row>
    <row r="211" spans="1:11" ht="14.4" customHeight="1" x14ac:dyDescent="0.3">
      <c r="A211" s="547" t="s">
        <v>509</v>
      </c>
      <c r="B211" s="548" t="s">
        <v>616</v>
      </c>
      <c r="C211" s="551" t="s">
        <v>519</v>
      </c>
      <c r="D211" s="579" t="s">
        <v>617</v>
      </c>
      <c r="E211" s="551" t="s">
        <v>1295</v>
      </c>
      <c r="F211" s="579" t="s">
        <v>1296</v>
      </c>
      <c r="G211" s="551" t="s">
        <v>1215</v>
      </c>
      <c r="H211" s="551" t="s">
        <v>1216</v>
      </c>
      <c r="I211" s="565">
        <v>1876.8</v>
      </c>
      <c r="J211" s="565">
        <v>6</v>
      </c>
      <c r="K211" s="566">
        <v>11260.8</v>
      </c>
    </row>
    <row r="212" spans="1:11" ht="14.4" customHeight="1" x14ac:dyDescent="0.3">
      <c r="A212" s="547" t="s">
        <v>509</v>
      </c>
      <c r="B212" s="548" t="s">
        <v>616</v>
      </c>
      <c r="C212" s="551" t="s">
        <v>519</v>
      </c>
      <c r="D212" s="579" t="s">
        <v>617</v>
      </c>
      <c r="E212" s="551" t="s">
        <v>1295</v>
      </c>
      <c r="F212" s="579" t="s">
        <v>1296</v>
      </c>
      <c r="G212" s="551" t="s">
        <v>1217</v>
      </c>
      <c r="H212" s="551" t="s">
        <v>1218</v>
      </c>
      <c r="I212" s="565">
        <v>9997.02</v>
      </c>
      <c r="J212" s="565">
        <v>1</v>
      </c>
      <c r="K212" s="566">
        <v>9997.02</v>
      </c>
    </row>
    <row r="213" spans="1:11" ht="14.4" customHeight="1" x14ac:dyDescent="0.3">
      <c r="A213" s="547" t="s">
        <v>509</v>
      </c>
      <c r="B213" s="548" t="s">
        <v>616</v>
      </c>
      <c r="C213" s="551" t="s">
        <v>519</v>
      </c>
      <c r="D213" s="579" t="s">
        <v>617</v>
      </c>
      <c r="E213" s="551" t="s">
        <v>1295</v>
      </c>
      <c r="F213" s="579" t="s">
        <v>1296</v>
      </c>
      <c r="G213" s="551" t="s">
        <v>1219</v>
      </c>
      <c r="H213" s="551" t="s">
        <v>1220</v>
      </c>
      <c r="I213" s="565">
        <v>4278.5600000000004</v>
      </c>
      <c r="J213" s="565">
        <v>2</v>
      </c>
      <c r="K213" s="566">
        <v>8557.1200000000008</v>
      </c>
    </row>
    <row r="214" spans="1:11" ht="14.4" customHeight="1" x14ac:dyDescent="0.3">
      <c r="A214" s="547" t="s">
        <v>509</v>
      </c>
      <c r="B214" s="548" t="s">
        <v>616</v>
      </c>
      <c r="C214" s="551" t="s">
        <v>519</v>
      </c>
      <c r="D214" s="579" t="s">
        <v>617</v>
      </c>
      <c r="E214" s="551" t="s">
        <v>1295</v>
      </c>
      <c r="F214" s="579" t="s">
        <v>1296</v>
      </c>
      <c r="G214" s="551" t="s">
        <v>1221</v>
      </c>
      <c r="H214" s="551" t="s">
        <v>1222</v>
      </c>
      <c r="I214" s="565">
        <v>1621</v>
      </c>
      <c r="J214" s="565">
        <v>1</v>
      </c>
      <c r="K214" s="566">
        <v>1621</v>
      </c>
    </row>
    <row r="215" spans="1:11" ht="14.4" customHeight="1" x14ac:dyDescent="0.3">
      <c r="A215" s="547" t="s">
        <v>509</v>
      </c>
      <c r="B215" s="548" t="s">
        <v>616</v>
      </c>
      <c r="C215" s="551" t="s">
        <v>519</v>
      </c>
      <c r="D215" s="579" t="s">
        <v>617</v>
      </c>
      <c r="E215" s="551" t="s">
        <v>1295</v>
      </c>
      <c r="F215" s="579" t="s">
        <v>1296</v>
      </c>
      <c r="G215" s="551" t="s">
        <v>931</v>
      </c>
      <c r="H215" s="551" t="s">
        <v>932</v>
      </c>
      <c r="I215" s="565">
        <v>4782.09</v>
      </c>
      <c r="J215" s="565">
        <v>1</v>
      </c>
      <c r="K215" s="566">
        <v>4782.09</v>
      </c>
    </row>
    <row r="216" spans="1:11" ht="14.4" customHeight="1" x14ac:dyDescent="0.3">
      <c r="A216" s="547" t="s">
        <v>509</v>
      </c>
      <c r="B216" s="548" t="s">
        <v>616</v>
      </c>
      <c r="C216" s="551" t="s">
        <v>519</v>
      </c>
      <c r="D216" s="579" t="s">
        <v>617</v>
      </c>
      <c r="E216" s="551" t="s">
        <v>1295</v>
      </c>
      <c r="F216" s="579" t="s">
        <v>1296</v>
      </c>
      <c r="G216" s="551" t="s">
        <v>1223</v>
      </c>
      <c r="H216" s="551" t="s">
        <v>1224</v>
      </c>
      <c r="I216" s="565">
        <v>2875</v>
      </c>
      <c r="J216" s="565">
        <v>1</v>
      </c>
      <c r="K216" s="566">
        <v>2875</v>
      </c>
    </row>
    <row r="217" spans="1:11" ht="14.4" customHeight="1" x14ac:dyDescent="0.3">
      <c r="A217" s="547" t="s">
        <v>509</v>
      </c>
      <c r="B217" s="548" t="s">
        <v>616</v>
      </c>
      <c r="C217" s="551" t="s">
        <v>519</v>
      </c>
      <c r="D217" s="579" t="s">
        <v>617</v>
      </c>
      <c r="E217" s="551" t="s">
        <v>1295</v>
      </c>
      <c r="F217" s="579" t="s">
        <v>1296</v>
      </c>
      <c r="G217" s="551" t="s">
        <v>1225</v>
      </c>
      <c r="H217" s="551" t="s">
        <v>1226</v>
      </c>
      <c r="I217" s="565">
        <v>2990</v>
      </c>
      <c r="J217" s="565">
        <v>1</v>
      </c>
      <c r="K217" s="566">
        <v>2990</v>
      </c>
    </row>
    <row r="218" spans="1:11" ht="14.4" customHeight="1" x14ac:dyDescent="0.3">
      <c r="A218" s="547" t="s">
        <v>509</v>
      </c>
      <c r="B218" s="548" t="s">
        <v>616</v>
      </c>
      <c r="C218" s="551" t="s">
        <v>519</v>
      </c>
      <c r="D218" s="579" t="s">
        <v>617</v>
      </c>
      <c r="E218" s="551" t="s">
        <v>1295</v>
      </c>
      <c r="F218" s="579" t="s">
        <v>1296</v>
      </c>
      <c r="G218" s="551" t="s">
        <v>1227</v>
      </c>
      <c r="H218" s="551" t="s">
        <v>1228</v>
      </c>
      <c r="I218" s="565">
        <v>2904</v>
      </c>
      <c r="J218" s="565">
        <v>1</v>
      </c>
      <c r="K218" s="566">
        <v>2904</v>
      </c>
    </row>
    <row r="219" spans="1:11" ht="14.4" customHeight="1" x14ac:dyDescent="0.3">
      <c r="A219" s="547" t="s">
        <v>509</v>
      </c>
      <c r="B219" s="548" t="s">
        <v>616</v>
      </c>
      <c r="C219" s="551" t="s">
        <v>519</v>
      </c>
      <c r="D219" s="579" t="s">
        <v>617</v>
      </c>
      <c r="E219" s="551" t="s">
        <v>1295</v>
      </c>
      <c r="F219" s="579" t="s">
        <v>1296</v>
      </c>
      <c r="G219" s="551" t="s">
        <v>1229</v>
      </c>
      <c r="H219" s="551" t="s">
        <v>1230</v>
      </c>
      <c r="I219" s="565">
        <v>3261.4</v>
      </c>
      <c r="J219" s="565">
        <v>2</v>
      </c>
      <c r="K219" s="566">
        <v>6522.8</v>
      </c>
    </row>
    <row r="220" spans="1:11" ht="14.4" customHeight="1" x14ac:dyDescent="0.3">
      <c r="A220" s="547" t="s">
        <v>509</v>
      </c>
      <c r="B220" s="548" t="s">
        <v>616</v>
      </c>
      <c r="C220" s="551" t="s">
        <v>519</v>
      </c>
      <c r="D220" s="579" t="s">
        <v>617</v>
      </c>
      <c r="E220" s="551" t="s">
        <v>1295</v>
      </c>
      <c r="F220" s="579" t="s">
        <v>1296</v>
      </c>
      <c r="G220" s="551" t="s">
        <v>1231</v>
      </c>
      <c r="H220" s="551" t="s">
        <v>1232</v>
      </c>
      <c r="I220" s="565">
        <v>1421.4</v>
      </c>
      <c r="J220" s="565">
        <v>1</v>
      </c>
      <c r="K220" s="566">
        <v>1421.4</v>
      </c>
    </row>
    <row r="221" spans="1:11" ht="14.4" customHeight="1" x14ac:dyDescent="0.3">
      <c r="A221" s="547" t="s">
        <v>509</v>
      </c>
      <c r="B221" s="548" t="s">
        <v>616</v>
      </c>
      <c r="C221" s="551" t="s">
        <v>519</v>
      </c>
      <c r="D221" s="579" t="s">
        <v>617</v>
      </c>
      <c r="E221" s="551" t="s">
        <v>1295</v>
      </c>
      <c r="F221" s="579" t="s">
        <v>1296</v>
      </c>
      <c r="G221" s="551" t="s">
        <v>1233</v>
      </c>
      <c r="H221" s="551" t="s">
        <v>1234</v>
      </c>
      <c r="I221" s="565">
        <v>84.7</v>
      </c>
      <c r="J221" s="565">
        <v>5</v>
      </c>
      <c r="K221" s="566">
        <v>423.5</v>
      </c>
    </row>
    <row r="222" spans="1:11" ht="14.4" customHeight="1" x14ac:dyDescent="0.3">
      <c r="A222" s="547" t="s">
        <v>509</v>
      </c>
      <c r="B222" s="548" t="s">
        <v>616</v>
      </c>
      <c r="C222" s="551" t="s">
        <v>519</v>
      </c>
      <c r="D222" s="579" t="s">
        <v>617</v>
      </c>
      <c r="E222" s="551" t="s">
        <v>1295</v>
      </c>
      <c r="F222" s="579" t="s">
        <v>1296</v>
      </c>
      <c r="G222" s="551" t="s">
        <v>1235</v>
      </c>
      <c r="H222" s="551" t="s">
        <v>1236</v>
      </c>
      <c r="I222" s="565">
        <v>3070.04</v>
      </c>
      <c r="J222" s="565">
        <v>1</v>
      </c>
      <c r="K222" s="566">
        <v>3070.04</v>
      </c>
    </row>
    <row r="223" spans="1:11" ht="14.4" customHeight="1" x14ac:dyDescent="0.3">
      <c r="A223" s="547" t="s">
        <v>509</v>
      </c>
      <c r="B223" s="548" t="s">
        <v>616</v>
      </c>
      <c r="C223" s="551" t="s">
        <v>519</v>
      </c>
      <c r="D223" s="579" t="s">
        <v>617</v>
      </c>
      <c r="E223" s="551" t="s">
        <v>1295</v>
      </c>
      <c r="F223" s="579" t="s">
        <v>1296</v>
      </c>
      <c r="G223" s="551" t="s">
        <v>1237</v>
      </c>
      <c r="H223" s="551" t="s">
        <v>1238</v>
      </c>
      <c r="I223" s="565">
        <v>245.283894335512</v>
      </c>
      <c r="J223" s="565">
        <v>1</v>
      </c>
      <c r="K223" s="566">
        <v>245.283894335512</v>
      </c>
    </row>
    <row r="224" spans="1:11" ht="14.4" customHeight="1" x14ac:dyDescent="0.3">
      <c r="A224" s="547" t="s">
        <v>509</v>
      </c>
      <c r="B224" s="548" t="s">
        <v>616</v>
      </c>
      <c r="C224" s="551" t="s">
        <v>519</v>
      </c>
      <c r="D224" s="579" t="s">
        <v>617</v>
      </c>
      <c r="E224" s="551" t="s">
        <v>1295</v>
      </c>
      <c r="F224" s="579" t="s">
        <v>1296</v>
      </c>
      <c r="G224" s="551" t="s">
        <v>1239</v>
      </c>
      <c r="H224" s="551" t="s">
        <v>1240</v>
      </c>
      <c r="I224" s="565">
        <v>20849.5</v>
      </c>
      <c r="J224" s="565">
        <v>1</v>
      </c>
      <c r="K224" s="566">
        <v>20849.5</v>
      </c>
    </row>
    <row r="225" spans="1:11" ht="14.4" customHeight="1" x14ac:dyDescent="0.3">
      <c r="A225" s="547" t="s">
        <v>509</v>
      </c>
      <c r="B225" s="548" t="s">
        <v>616</v>
      </c>
      <c r="C225" s="551" t="s">
        <v>519</v>
      </c>
      <c r="D225" s="579" t="s">
        <v>617</v>
      </c>
      <c r="E225" s="551" t="s">
        <v>1295</v>
      </c>
      <c r="F225" s="579" t="s">
        <v>1296</v>
      </c>
      <c r="G225" s="551" t="s">
        <v>939</v>
      </c>
      <c r="H225" s="551" t="s">
        <v>940</v>
      </c>
      <c r="I225" s="565">
        <v>343.84999999999997</v>
      </c>
      <c r="J225" s="565">
        <v>24</v>
      </c>
      <c r="K225" s="566">
        <v>8252.39</v>
      </c>
    </row>
    <row r="226" spans="1:11" ht="14.4" customHeight="1" x14ac:dyDescent="0.3">
      <c r="A226" s="547" t="s">
        <v>509</v>
      </c>
      <c r="B226" s="548" t="s">
        <v>616</v>
      </c>
      <c r="C226" s="551" t="s">
        <v>519</v>
      </c>
      <c r="D226" s="579" t="s">
        <v>617</v>
      </c>
      <c r="E226" s="551" t="s">
        <v>1295</v>
      </c>
      <c r="F226" s="579" t="s">
        <v>1296</v>
      </c>
      <c r="G226" s="551" t="s">
        <v>1241</v>
      </c>
      <c r="H226" s="551" t="s">
        <v>1242</v>
      </c>
      <c r="I226" s="565">
        <v>1101.0999999999999</v>
      </c>
      <c r="J226" s="565">
        <v>1</v>
      </c>
      <c r="K226" s="566">
        <v>1101.0999999999999</v>
      </c>
    </row>
    <row r="227" spans="1:11" ht="14.4" customHeight="1" x14ac:dyDescent="0.3">
      <c r="A227" s="547" t="s">
        <v>509</v>
      </c>
      <c r="B227" s="548" t="s">
        <v>616</v>
      </c>
      <c r="C227" s="551" t="s">
        <v>519</v>
      </c>
      <c r="D227" s="579" t="s">
        <v>617</v>
      </c>
      <c r="E227" s="551" t="s">
        <v>1295</v>
      </c>
      <c r="F227" s="579" t="s">
        <v>1296</v>
      </c>
      <c r="G227" s="551" t="s">
        <v>1243</v>
      </c>
      <c r="H227" s="551" t="s">
        <v>1244</v>
      </c>
      <c r="I227" s="565">
        <v>1101.0999999999999</v>
      </c>
      <c r="J227" s="565">
        <v>1</v>
      </c>
      <c r="K227" s="566">
        <v>1101.0999999999999</v>
      </c>
    </row>
    <row r="228" spans="1:11" ht="14.4" customHeight="1" x14ac:dyDescent="0.3">
      <c r="A228" s="547" t="s">
        <v>509</v>
      </c>
      <c r="B228" s="548" t="s">
        <v>616</v>
      </c>
      <c r="C228" s="551" t="s">
        <v>519</v>
      </c>
      <c r="D228" s="579" t="s">
        <v>617</v>
      </c>
      <c r="E228" s="551" t="s">
        <v>1295</v>
      </c>
      <c r="F228" s="579" t="s">
        <v>1296</v>
      </c>
      <c r="G228" s="551" t="s">
        <v>1245</v>
      </c>
      <c r="H228" s="551" t="s">
        <v>1246</v>
      </c>
      <c r="I228" s="565">
        <v>1101.0999999999999</v>
      </c>
      <c r="J228" s="565">
        <v>1</v>
      </c>
      <c r="K228" s="566">
        <v>1101.0999999999999</v>
      </c>
    </row>
    <row r="229" spans="1:11" ht="14.4" customHeight="1" x14ac:dyDescent="0.3">
      <c r="A229" s="547" t="s">
        <v>509</v>
      </c>
      <c r="B229" s="548" t="s">
        <v>616</v>
      </c>
      <c r="C229" s="551" t="s">
        <v>519</v>
      </c>
      <c r="D229" s="579" t="s">
        <v>617</v>
      </c>
      <c r="E229" s="551" t="s">
        <v>1295</v>
      </c>
      <c r="F229" s="579" t="s">
        <v>1296</v>
      </c>
      <c r="G229" s="551" t="s">
        <v>1247</v>
      </c>
      <c r="H229" s="551" t="s">
        <v>1248</v>
      </c>
      <c r="I229" s="565">
        <v>24178.2</v>
      </c>
      <c r="J229" s="565">
        <v>1</v>
      </c>
      <c r="K229" s="566">
        <v>24178.2</v>
      </c>
    </row>
    <row r="230" spans="1:11" ht="14.4" customHeight="1" x14ac:dyDescent="0.3">
      <c r="A230" s="547" t="s">
        <v>509</v>
      </c>
      <c r="B230" s="548" t="s">
        <v>616</v>
      </c>
      <c r="C230" s="551" t="s">
        <v>519</v>
      </c>
      <c r="D230" s="579" t="s">
        <v>617</v>
      </c>
      <c r="E230" s="551" t="s">
        <v>1295</v>
      </c>
      <c r="F230" s="579" t="s">
        <v>1296</v>
      </c>
      <c r="G230" s="551" t="s">
        <v>1249</v>
      </c>
      <c r="H230" s="551" t="s">
        <v>1250</v>
      </c>
      <c r="I230" s="565">
        <v>1421.4</v>
      </c>
      <c r="J230" s="565">
        <v>1</v>
      </c>
      <c r="K230" s="566">
        <v>1421.4</v>
      </c>
    </row>
    <row r="231" spans="1:11" ht="14.4" customHeight="1" x14ac:dyDescent="0.3">
      <c r="A231" s="547" t="s">
        <v>509</v>
      </c>
      <c r="B231" s="548" t="s">
        <v>616</v>
      </c>
      <c r="C231" s="551" t="s">
        <v>519</v>
      </c>
      <c r="D231" s="579" t="s">
        <v>617</v>
      </c>
      <c r="E231" s="551" t="s">
        <v>1295</v>
      </c>
      <c r="F231" s="579" t="s">
        <v>1296</v>
      </c>
      <c r="G231" s="551" t="s">
        <v>1251</v>
      </c>
      <c r="H231" s="551" t="s">
        <v>1252</v>
      </c>
      <c r="I231" s="565">
        <v>1495</v>
      </c>
      <c r="J231" s="565">
        <v>1</v>
      </c>
      <c r="K231" s="566">
        <v>1495</v>
      </c>
    </row>
    <row r="232" spans="1:11" ht="14.4" customHeight="1" x14ac:dyDescent="0.3">
      <c r="A232" s="547" t="s">
        <v>509</v>
      </c>
      <c r="B232" s="548" t="s">
        <v>616</v>
      </c>
      <c r="C232" s="551" t="s">
        <v>519</v>
      </c>
      <c r="D232" s="579" t="s">
        <v>617</v>
      </c>
      <c r="E232" s="551" t="s">
        <v>1295</v>
      </c>
      <c r="F232" s="579" t="s">
        <v>1296</v>
      </c>
      <c r="G232" s="551" t="s">
        <v>941</v>
      </c>
      <c r="H232" s="551" t="s">
        <v>942</v>
      </c>
      <c r="I232" s="565">
        <v>2548.4</v>
      </c>
      <c r="J232" s="565">
        <v>1</v>
      </c>
      <c r="K232" s="566">
        <v>2548.4</v>
      </c>
    </row>
    <row r="233" spans="1:11" ht="14.4" customHeight="1" x14ac:dyDescent="0.3">
      <c r="A233" s="547" t="s">
        <v>509</v>
      </c>
      <c r="B233" s="548" t="s">
        <v>616</v>
      </c>
      <c r="C233" s="551" t="s">
        <v>519</v>
      </c>
      <c r="D233" s="579" t="s">
        <v>617</v>
      </c>
      <c r="E233" s="551" t="s">
        <v>1295</v>
      </c>
      <c r="F233" s="579" t="s">
        <v>1296</v>
      </c>
      <c r="G233" s="551" t="s">
        <v>1253</v>
      </c>
      <c r="H233" s="551" t="s">
        <v>1254</v>
      </c>
      <c r="I233" s="565">
        <v>3712.28</v>
      </c>
      <c r="J233" s="565">
        <v>1</v>
      </c>
      <c r="K233" s="566">
        <v>3712.28</v>
      </c>
    </row>
    <row r="234" spans="1:11" ht="14.4" customHeight="1" x14ac:dyDescent="0.3">
      <c r="A234" s="547" t="s">
        <v>509</v>
      </c>
      <c r="B234" s="548" t="s">
        <v>616</v>
      </c>
      <c r="C234" s="551" t="s">
        <v>519</v>
      </c>
      <c r="D234" s="579" t="s">
        <v>617</v>
      </c>
      <c r="E234" s="551" t="s">
        <v>1295</v>
      </c>
      <c r="F234" s="579" t="s">
        <v>1296</v>
      </c>
      <c r="G234" s="551" t="s">
        <v>1255</v>
      </c>
      <c r="H234" s="551" t="s">
        <v>1256</v>
      </c>
      <c r="I234" s="565">
        <v>2994.75</v>
      </c>
      <c r="J234" s="565">
        <v>2</v>
      </c>
      <c r="K234" s="566">
        <v>5989.5</v>
      </c>
    </row>
    <row r="235" spans="1:11" ht="14.4" customHeight="1" x14ac:dyDescent="0.3">
      <c r="A235" s="547" t="s">
        <v>509</v>
      </c>
      <c r="B235" s="548" t="s">
        <v>616</v>
      </c>
      <c r="C235" s="551" t="s">
        <v>519</v>
      </c>
      <c r="D235" s="579" t="s">
        <v>617</v>
      </c>
      <c r="E235" s="551" t="s">
        <v>1295</v>
      </c>
      <c r="F235" s="579" t="s">
        <v>1296</v>
      </c>
      <c r="G235" s="551" t="s">
        <v>1257</v>
      </c>
      <c r="H235" s="551" t="s">
        <v>1258</v>
      </c>
      <c r="I235" s="565">
        <v>2227.61</v>
      </c>
      <c r="J235" s="565">
        <v>2</v>
      </c>
      <c r="K235" s="566">
        <v>4455.22</v>
      </c>
    </row>
    <row r="236" spans="1:11" ht="14.4" customHeight="1" x14ac:dyDescent="0.3">
      <c r="A236" s="547" t="s">
        <v>509</v>
      </c>
      <c r="B236" s="548" t="s">
        <v>616</v>
      </c>
      <c r="C236" s="551" t="s">
        <v>519</v>
      </c>
      <c r="D236" s="579" t="s">
        <v>617</v>
      </c>
      <c r="E236" s="551" t="s">
        <v>1295</v>
      </c>
      <c r="F236" s="579" t="s">
        <v>1296</v>
      </c>
      <c r="G236" s="551" t="s">
        <v>1259</v>
      </c>
      <c r="H236" s="551" t="s">
        <v>1260</v>
      </c>
      <c r="I236" s="565">
        <v>3285.15</v>
      </c>
      <c r="J236" s="565">
        <v>1</v>
      </c>
      <c r="K236" s="566">
        <v>3285.15</v>
      </c>
    </row>
    <row r="237" spans="1:11" ht="14.4" customHeight="1" x14ac:dyDescent="0.3">
      <c r="A237" s="547" t="s">
        <v>509</v>
      </c>
      <c r="B237" s="548" t="s">
        <v>616</v>
      </c>
      <c r="C237" s="551" t="s">
        <v>519</v>
      </c>
      <c r="D237" s="579" t="s">
        <v>617</v>
      </c>
      <c r="E237" s="551" t="s">
        <v>1295</v>
      </c>
      <c r="F237" s="579" t="s">
        <v>1296</v>
      </c>
      <c r="G237" s="551" t="s">
        <v>1261</v>
      </c>
      <c r="H237" s="551" t="s">
        <v>1262</v>
      </c>
      <c r="I237" s="565">
        <v>1437.5</v>
      </c>
      <c r="J237" s="565">
        <v>1</v>
      </c>
      <c r="K237" s="566">
        <v>1437.5</v>
      </c>
    </row>
    <row r="238" spans="1:11" ht="14.4" customHeight="1" x14ac:dyDescent="0.3">
      <c r="A238" s="547" t="s">
        <v>509</v>
      </c>
      <c r="B238" s="548" t="s">
        <v>616</v>
      </c>
      <c r="C238" s="551" t="s">
        <v>519</v>
      </c>
      <c r="D238" s="579" t="s">
        <v>617</v>
      </c>
      <c r="E238" s="551" t="s">
        <v>1295</v>
      </c>
      <c r="F238" s="579" t="s">
        <v>1296</v>
      </c>
      <c r="G238" s="551" t="s">
        <v>1263</v>
      </c>
      <c r="H238" s="551" t="s">
        <v>1264</v>
      </c>
      <c r="I238" s="565">
        <v>1437.5</v>
      </c>
      <c r="J238" s="565">
        <v>1</v>
      </c>
      <c r="K238" s="566">
        <v>1437.5</v>
      </c>
    </row>
    <row r="239" spans="1:11" ht="14.4" customHeight="1" x14ac:dyDescent="0.3">
      <c r="A239" s="547" t="s">
        <v>509</v>
      </c>
      <c r="B239" s="548" t="s">
        <v>616</v>
      </c>
      <c r="C239" s="551" t="s">
        <v>519</v>
      </c>
      <c r="D239" s="579" t="s">
        <v>617</v>
      </c>
      <c r="E239" s="551" t="s">
        <v>1295</v>
      </c>
      <c r="F239" s="579" t="s">
        <v>1296</v>
      </c>
      <c r="G239" s="551" t="s">
        <v>1265</v>
      </c>
      <c r="H239" s="551" t="s">
        <v>1266</v>
      </c>
      <c r="I239" s="565">
        <v>322</v>
      </c>
      <c r="J239" s="565">
        <v>3</v>
      </c>
      <c r="K239" s="566">
        <v>966</v>
      </c>
    </row>
    <row r="240" spans="1:11" ht="14.4" customHeight="1" x14ac:dyDescent="0.3">
      <c r="A240" s="547" t="s">
        <v>509</v>
      </c>
      <c r="B240" s="548" t="s">
        <v>616</v>
      </c>
      <c r="C240" s="551" t="s">
        <v>519</v>
      </c>
      <c r="D240" s="579" t="s">
        <v>617</v>
      </c>
      <c r="E240" s="551" t="s">
        <v>1295</v>
      </c>
      <c r="F240" s="579" t="s">
        <v>1296</v>
      </c>
      <c r="G240" s="551" t="s">
        <v>1267</v>
      </c>
      <c r="H240" s="551" t="s">
        <v>1268</v>
      </c>
      <c r="I240" s="565">
        <v>2123.5500000000002</v>
      </c>
      <c r="J240" s="565">
        <v>3</v>
      </c>
      <c r="K240" s="566">
        <v>6370.6500000000005</v>
      </c>
    </row>
    <row r="241" spans="1:11" ht="14.4" customHeight="1" x14ac:dyDescent="0.3">
      <c r="A241" s="547" t="s">
        <v>509</v>
      </c>
      <c r="B241" s="548" t="s">
        <v>616</v>
      </c>
      <c r="C241" s="551" t="s">
        <v>519</v>
      </c>
      <c r="D241" s="579" t="s">
        <v>617</v>
      </c>
      <c r="E241" s="551" t="s">
        <v>1295</v>
      </c>
      <c r="F241" s="579" t="s">
        <v>1296</v>
      </c>
      <c r="G241" s="551" t="s">
        <v>1269</v>
      </c>
      <c r="H241" s="551" t="s">
        <v>1270</v>
      </c>
      <c r="I241" s="565">
        <v>16031</v>
      </c>
      <c r="J241" s="565">
        <v>1</v>
      </c>
      <c r="K241" s="566">
        <v>16031</v>
      </c>
    </row>
    <row r="242" spans="1:11" ht="14.4" customHeight="1" x14ac:dyDescent="0.3">
      <c r="A242" s="547" t="s">
        <v>509</v>
      </c>
      <c r="B242" s="548" t="s">
        <v>616</v>
      </c>
      <c r="C242" s="551" t="s">
        <v>519</v>
      </c>
      <c r="D242" s="579" t="s">
        <v>617</v>
      </c>
      <c r="E242" s="551" t="s">
        <v>1295</v>
      </c>
      <c r="F242" s="579" t="s">
        <v>1296</v>
      </c>
      <c r="G242" s="551" t="s">
        <v>1271</v>
      </c>
      <c r="H242" s="551" t="s">
        <v>1272</v>
      </c>
      <c r="I242" s="565">
        <v>2530</v>
      </c>
      <c r="J242" s="565">
        <v>2</v>
      </c>
      <c r="K242" s="566">
        <v>5060</v>
      </c>
    </row>
    <row r="243" spans="1:11" ht="14.4" customHeight="1" x14ac:dyDescent="0.3">
      <c r="A243" s="547" t="s">
        <v>509</v>
      </c>
      <c r="B243" s="548" t="s">
        <v>616</v>
      </c>
      <c r="C243" s="551" t="s">
        <v>519</v>
      </c>
      <c r="D243" s="579" t="s">
        <v>617</v>
      </c>
      <c r="E243" s="551" t="s">
        <v>1295</v>
      </c>
      <c r="F243" s="579" t="s">
        <v>1296</v>
      </c>
      <c r="G243" s="551" t="s">
        <v>1273</v>
      </c>
      <c r="H243" s="551" t="s">
        <v>1184</v>
      </c>
      <c r="I243" s="565">
        <v>1888.94</v>
      </c>
      <c r="J243" s="565">
        <v>1</v>
      </c>
      <c r="K243" s="566">
        <v>1888.94</v>
      </c>
    </row>
    <row r="244" spans="1:11" ht="14.4" customHeight="1" x14ac:dyDescent="0.3">
      <c r="A244" s="547" t="s">
        <v>509</v>
      </c>
      <c r="B244" s="548" t="s">
        <v>616</v>
      </c>
      <c r="C244" s="551" t="s">
        <v>519</v>
      </c>
      <c r="D244" s="579" t="s">
        <v>617</v>
      </c>
      <c r="E244" s="551" t="s">
        <v>1295</v>
      </c>
      <c r="F244" s="579" t="s">
        <v>1296</v>
      </c>
      <c r="G244" s="551" t="s">
        <v>1274</v>
      </c>
      <c r="H244" s="551" t="s">
        <v>1275</v>
      </c>
      <c r="I244" s="565">
        <v>2359.5</v>
      </c>
      <c r="J244" s="565">
        <v>2</v>
      </c>
      <c r="K244" s="566">
        <v>4719</v>
      </c>
    </row>
    <row r="245" spans="1:11" ht="14.4" customHeight="1" x14ac:dyDescent="0.3">
      <c r="A245" s="547" t="s">
        <v>509</v>
      </c>
      <c r="B245" s="548" t="s">
        <v>616</v>
      </c>
      <c r="C245" s="551" t="s">
        <v>519</v>
      </c>
      <c r="D245" s="579" t="s">
        <v>617</v>
      </c>
      <c r="E245" s="551" t="s">
        <v>1295</v>
      </c>
      <c r="F245" s="579" t="s">
        <v>1296</v>
      </c>
      <c r="G245" s="551" t="s">
        <v>1276</v>
      </c>
      <c r="H245" s="551" t="s">
        <v>1277</v>
      </c>
      <c r="I245" s="565">
        <v>108.9</v>
      </c>
      <c r="J245" s="565">
        <v>5</v>
      </c>
      <c r="K245" s="566">
        <v>544.5</v>
      </c>
    </row>
    <row r="246" spans="1:11" ht="14.4" customHeight="1" x14ac:dyDescent="0.3">
      <c r="A246" s="547" t="s">
        <v>509</v>
      </c>
      <c r="B246" s="548" t="s">
        <v>616</v>
      </c>
      <c r="C246" s="551" t="s">
        <v>519</v>
      </c>
      <c r="D246" s="579" t="s">
        <v>617</v>
      </c>
      <c r="E246" s="551" t="s">
        <v>1295</v>
      </c>
      <c r="F246" s="579" t="s">
        <v>1296</v>
      </c>
      <c r="G246" s="551" t="s">
        <v>1278</v>
      </c>
      <c r="H246" s="551" t="s">
        <v>1279</v>
      </c>
      <c r="I246" s="565">
        <v>1358.51</v>
      </c>
      <c r="J246" s="565">
        <v>1</v>
      </c>
      <c r="K246" s="566">
        <v>1358.51</v>
      </c>
    </row>
    <row r="247" spans="1:11" ht="14.4" customHeight="1" x14ac:dyDescent="0.3">
      <c r="A247" s="547" t="s">
        <v>509</v>
      </c>
      <c r="B247" s="548" t="s">
        <v>616</v>
      </c>
      <c r="C247" s="551" t="s">
        <v>519</v>
      </c>
      <c r="D247" s="579" t="s">
        <v>617</v>
      </c>
      <c r="E247" s="551" t="s">
        <v>1295</v>
      </c>
      <c r="F247" s="579" t="s">
        <v>1296</v>
      </c>
      <c r="G247" s="551" t="s">
        <v>1280</v>
      </c>
      <c r="H247" s="551" t="s">
        <v>1281</v>
      </c>
      <c r="I247" s="565">
        <v>2323.92</v>
      </c>
      <c r="J247" s="565">
        <v>1</v>
      </c>
      <c r="K247" s="566">
        <v>2323.92</v>
      </c>
    </row>
    <row r="248" spans="1:11" ht="14.4" customHeight="1" x14ac:dyDescent="0.3">
      <c r="A248" s="547" t="s">
        <v>509</v>
      </c>
      <c r="B248" s="548" t="s">
        <v>616</v>
      </c>
      <c r="C248" s="551" t="s">
        <v>519</v>
      </c>
      <c r="D248" s="579" t="s">
        <v>617</v>
      </c>
      <c r="E248" s="551" t="s">
        <v>1295</v>
      </c>
      <c r="F248" s="579" t="s">
        <v>1296</v>
      </c>
      <c r="G248" s="551" t="s">
        <v>1282</v>
      </c>
      <c r="H248" s="551" t="s">
        <v>1283</v>
      </c>
      <c r="I248" s="565">
        <v>102952.14</v>
      </c>
      <c r="J248" s="565">
        <v>1</v>
      </c>
      <c r="K248" s="566">
        <v>102952.14</v>
      </c>
    </row>
    <row r="249" spans="1:11" ht="14.4" customHeight="1" thickBot="1" x14ac:dyDescent="0.35">
      <c r="A249" s="555" t="s">
        <v>509</v>
      </c>
      <c r="B249" s="556" t="s">
        <v>616</v>
      </c>
      <c r="C249" s="559" t="s">
        <v>519</v>
      </c>
      <c r="D249" s="580" t="s">
        <v>617</v>
      </c>
      <c r="E249" s="559" t="s">
        <v>1295</v>
      </c>
      <c r="F249" s="580" t="s">
        <v>1296</v>
      </c>
      <c r="G249" s="559" t="s">
        <v>1284</v>
      </c>
      <c r="H249" s="559" t="s">
        <v>1285</v>
      </c>
      <c r="I249" s="567">
        <v>2875</v>
      </c>
      <c r="J249" s="567">
        <v>1</v>
      </c>
      <c r="K249" s="568">
        <v>2875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95">
        <v>930</v>
      </c>
      <c r="Q3" s="61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96" t="s">
        <v>202</v>
      </c>
      <c r="Q4" s="61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97"/>
      <c r="Q5" s="61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75.7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3.8</v>
      </c>
      <c r="E6" s="283">
        <f xml:space="preserve">
TRUNC(IF($A$4&lt;=12,SUMIFS('ON Data'!I:I,'ON Data'!$D:$D,$A$4,'ON Data'!$E:$E,1),SUMIFS('ON Data'!I:I,'ON Data'!$E:$E,1)/'ON Data'!$D$3),1)</f>
        <v>1.2</v>
      </c>
      <c r="F6" s="283">
        <f xml:space="preserve">
TRUNC(IF($A$4&lt;=12,SUMIFS('ON Data'!K:K,'ON Data'!$D:$D,$A$4,'ON Data'!$E:$E,1),SUMIFS('ON Data'!K:K,'ON Data'!$E:$E,1)/'ON Data'!$D$3),1)</f>
        <v>5.9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16.600000000000001</v>
      </c>
      <c r="I6" s="283">
        <f xml:space="preserve">
TRUNC(IF($A$4&lt;=12,SUMIFS('ON Data'!Q:Q,'ON Data'!$D:$D,$A$4,'ON Data'!$E:$E,1),SUMIFS('ON Data'!Q:Q,'ON Data'!$E:$E,1)/'ON Data'!$D$3),1)</f>
        <v>3.6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22.4</v>
      </c>
      <c r="L6" s="283">
        <f xml:space="preserve">
TRUNC(IF($A$4&lt;=12,SUMIFS('ON Data'!AJ:AJ,'ON Data'!$D:$D,$A$4,'ON Data'!$E:$E,1),SUMIFS('ON Data'!AJ:AJ,'ON Data'!$E:$E,1)/'ON Data'!$D$3),1)</f>
        <v>4.2</v>
      </c>
      <c r="M6" s="283">
        <f xml:space="preserve">
TRUNC(IF($A$4&lt;=12,SUMIFS('ON Data'!AM:AM,'ON Data'!$D:$D,$A$4,'ON Data'!$E:$E,1),SUMIFS('ON Data'!AM:AM,'ON Data'!$E:$E,1)/'ON Data'!$D$3),1)</f>
        <v>2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98">
        <f xml:space="preserve">
TRUNC(IF($A$4&lt;=12,SUMIFS('ON Data'!AW:AW,'ON Data'!$D:$D,$A$4,'ON Data'!$E:$E,1),SUMIFS('ON Data'!AW:AW,'ON Data'!$E:$E,1)/'ON Data'!$D$3),1)</f>
        <v>5</v>
      </c>
      <c r="Q6" s="61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98"/>
      <c r="Q7" s="61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98"/>
      <c r="Q8" s="61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99"/>
      <c r="Q9" s="61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600"/>
      <c r="Q10" s="61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58145.100000000006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2360</v>
      </c>
      <c r="E11" s="263">
        <f xml:space="preserve">
IF($A$4&lt;=12,SUMIFS('ON Data'!I:I,'ON Data'!$D:$D,$A$4,'ON Data'!$E:$E,2),SUMIFS('ON Data'!I:I,'ON Data'!$E:$E,2))</f>
        <v>970</v>
      </c>
      <c r="F11" s="263">
        <f xml:space="preserve">
IF($A$4&lt;=12,SUMIFS('ON Data'!K:K,'ON Data'!$D:$D,$A$4,'ON Data'!$E:$E,2),SUMIFS('ON Data'!K:K,'ON Data'!$E:$E,2))</f>
        <v>4752.3999999999996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12937.2</v>
      </c>
      <c r="I11" s="263">
        <f xml:space="preserve">
IF($A$4&lt;=12,SUMIFS('ON Data'!Q:Q,'ON Data'!$D:$D,$A$4,'ON Data'!$E:$E,2),SUMIFS('ON Data'!Q:Q,'ON Data'!$E:$E,2))</f>
        <v>2864</v>
      </c>
      <c r="J11" s="263">
        <f xml:space="preserve">
IF($A$4&lt;=12,SUMIFS('ON Data'!R:R,'ON Data'!$D:$D,$A$4,'ON Data'!$E:$E,2),SUMIFS('ON Data'!R:R,'ON Data'!$E:$E,2))</f>
        <v>2388</v>
      </c>
      <c r="K11" s="263">
        <f xml:space="preserve">
IF($A$4&lt;=12,SUMIFS('ON Data'!V:V,'ON Data'!$D:$D,$A$4,'ON Data'!$E:$E,2),SUMIFS('ON Data'!V:V,'ON Data'!$E:$E,2))</f>
        <v>16338.5</v>
      </c>
      <c r="L11" s="263">
        <f xml:space="preserve">
IF($A$4&lt;=12,SUMIFS('ON Data'!AJ:AJ,'ON Data'!$D:$D,$A$4,'ON Data'!$E:$E,2),SUMIFS('ON Data'!AJ:AJ,'ON Data'!$E:$E,2))</f>
        <v>3332</v>
      </c>
      <c r="M11" s="263">
        <f xml:space="preserve">
IF($A$4&lt;=12,SUMIFS('ON Data'!AM:AM,'ON Data'!$D:$D,$A$4,'ON Data'!$E:$E,2),SUMIFS('ON Data'!AM:AM,'ON Data'!$E:$E,2))</f>
        <v>1671</v>
      </c>
      <c r="N11" s="263">
        <f xml:space="preserve">
IF($A$4&lt;=12,SUMIFS('ON Data'!AO:AO,'ON Data'!$D:$D,$A$4,'ON Data'!$E:$E,2),SUMIFS('ON Data'!AO:AO,'ON Data'!$E:$E,2))</f>
        <v>816</v>
      </c>
      <c r="O11" s="263">
        <f xml:space="preserve">
IF($A$4&lt;=12,SUMIFS('ON Data'!AR:AR,'ON Data'!$D:$D,$A$4,'ON Data'!$E:$E,2),SUMIFS('ON Data'!AR:AR,'ON Data'!$E:$E,2))</f>
        <v>5652</v>
      </c>
      <c r="P11" s="601">
        <f xml:space="preserve">
IF($A$4&lt;=12,SUMIFS('ON Data'!AW:AW,'ON Data'!$D:$D,$A$4,'ON Data'!$E:$E,2),SUMIFS('ON Data'!AW:AW,'ON Data'!$E:$E,2))</f>
        <v>4064</v>
      </c>
      <c r="Q11" s="61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0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601">
        <f xml:space="preserve">
IF($A$4&lt;=12,SUMIFS('ON Data'!AW:AW,'ON Data'!$D:$D,$A$4,'ON Data'!$E:$E,3),SUMIFS('ON Data'!AW:AW,'ON Data'!$E:$E,3))</f>
        <v>0</v>
      </c>
      <c r="Q12" s="61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2181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292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127.5</v>
      </c>
      <c r="I13" s="263">
        <f xml:space="preserve">
IF($A$4&lt;=12,SUMIFS('ON Data'!Q:Q,'ON Data'!$D:$D,$A$4,'ON Data'!$E:$E,4),SUMIFS('ON Data'!Q:Q,'ON Data'!$E:$E,4))</f>
        <v>32.5</v>
      </c>
      <c r="J13" s="263">
        <f xml:space="preserve">
IF($A$4&lt;=12,SUMIFS('ON Data'!R:R,'ON Data'!$D:$D,$A$4,'ON Data'!$E:$E,4),SUMIFS('ON Data'!R:R,'ON Data'!$E:$E,4))</f>
        <v>22</v>
      </c>
      <c r="K13" s="263">
        <f xml:space="preserve">
IF($A$4&lt;=12,SUMIFS('ON Data'!V:V,'ON Data'!$D:$D,$A$4,'ON Data'!$E:$E,4),SUMIFS('ON Data'!V:V,'ON Data'!$E:$E,4))</f>
        <v>1653</v>
      </c>
      <c r="L13" s="263">
        <f xml:space="preserve">
IF($A$4&lt;=12,SUMIFS('ON Data'!AJ:AJ,'ON Data'!$D:$D,$A$4,'ON Data'!$E:$E,4),SUMIFS('ON Data'!AJ:AJ,'ON Data'!$E:$E,4))</f>
        <v>0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4</v>
      </c>
      <c r="O13" s="263">
        <f xml:space="preserve">
IF($A$4&lt;=12,SUMIFS('ON Data'!AR:AR,'ON Data'!$D:$D,$A$4,'ON Data'!$E:$E,4),SUMIFS('ON Data'!AR:AR,'ON Data'!$E:$E,4))</f>
        <v>0</v>
      </c>
      <c r="P13" s="601">
        <f xml:space="preserve">
IF($A$4&lt;=12,SUMIFS('ON Data'!AW:AW,'ON Data'!$D:$D,$A$4,'ON Data'!$E:$E,4),SUMIFS('ON Data'!AW:AW,'ON Data'!$E:$E,4))</f>
        <v>50</v>
      </c>
      <c r="Q13" s="61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77</v>
      </c>
      <c r="C14" s="266">
        <f xml:space="preserve">
IF($A$4&lt;=12,SUMIFS('ON Data'!G:G,'ON Data'!$D:$D,$A$4,'ON Data'!$E:$E,5),SUMIFS('ON Data'!G:G,'ON Data'!$E:$E,5))</f>
        <v>77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602">
        <f xml:space="preserve">
IF($A$4&lt;=12,SUMIFS('ON Data'!AW:AW,'ON Data'!$D:$D,$A$4,'ON Data'!$E:$E,5),SUMIFS('ON Data'!AW:AW,'ON Data'!$E:$E,5))</f>
        <v>0</v>
      </c>
      <c r="Q14" s="61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603"/>
      <c r="Q15" s="61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601">
        <f xml:space="preserve">
IF($A$4&lt;=12,SUMIFS('ON Data'!AW:AW,'ON Data'!$D:$D,$A$4,'ON Data'!$E:$E,7),SUMIFS('ON Data'!AW:AW,'ON Data'!$E:$E,7))</f>
        <v>0</v>
      </c>
      <c r="Q16" s="61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601">
        <f xml:space="preserve">
IF($A$4&lt;=12,SUMIFS('ON Data'!AW:AW,'ON Data'!$D:$D,$A$4,'ON Data'!$E:$E,8),SUMIFS('ON Data'!AW:AW,'ON Data'!$E:$E,8))</f>
        <v>0</v>
      </c>
      <c r="Q17" s="610"/>
    </row>
    <row r="18" spans="1:17" x14ac:dyDescent="0.3">
      <c r="A18" s="246" t="s">
        <v>192</v>
      </c>
      <c r="B18" s="261">
        <f xml:space="preserve">
B19-B16-B17</f>
        <v>110852</v>
      </c>
      <c r="C18" s="262">
        <f t="shared" ref="C18:F18" si="0" xml:space="preserve">
C19-C16-C17</f>
        <v>0</v>
      </c>
      <c r="D18" s="263">
        <f t="shared" si="0"/>
        <v>5500</v>
      </c>
      <c r="E18" s="263">
        <f t="shared" si="0"/>
        <v>0</v>
      </c>
      <c r="F18" s="263">
        <f t="shared" si="0"/>
        <v>4050</v>
      </c>
      <c r="G18" s="263">
        <f t="shared" ref="G18:M18" si="1" xml:space="preserve">
G19-G16-G17</f>
        <v>0</v>
      </c>
      <c r="H18" s="263">
        <f t="shared" si="1"/>
        <v>31410</v>
      </c>
      <c r="I18" s="263">
        <f t="shared" si="1"/>
        <v>7500</v>
      </c>
      <c r="J18" s="263">
        <f t="shared" si="1"/>
        <v>7100</v>
      </c>
      <c r="K18" s="263">
        <f t="shared" si="1"/>
        <v>33572</v>
      </c>
      <c r="L18" s="263">
        <f t="shared" si="1"/>
        <v>1000</v>
      </c>
      <c r="M18" s="263">
        <f t="shared" si="1"/>
        <v>3310</v>
      </c>
      <c r="N18" s="263">
        <f t="shared" ref="N18:P18" si="2" xml:space="preserve">
N19-N16-N17</f>
        <v>500</v>
      </c>
      <c r="O18" s="263">
        <f t="shared" si="2"/>
        <v>16910</v>
      </c>
      <c r="P18" s="601">
        <f t="shared" si="2"/>
        <v>0</v>
      </c>
      <c r="Q18" s="61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110852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5500</v>
      </c>
      <c r="E19" s="274">
        <f xml:space="preserve">
IF($A$4&lt;=12,SUMIFS('ON Data'!I:I,'ON Data'!$D:$D,$A$4,'ON Data'!$E:$E,9),SUMIFS('ON Data'!I:I,'ON Data'!$E:$E,9))</f>
        <v>0</v>
      </c>
      <c r="F19" s="274">
        <f xml:space="preserve">
IF($A$4&lt;=12,SUMIFS('ON Data'!K:K,'ON Data'!$D:$D,$A$4,'ON Data'!$E:$E,9),SUMIFS('ON Data'!K:K,'ON Data'!$E:$E,9))</f>
        <v>4050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31410</v>
      </c>
      <c r="I19" s="274">
        <f xml:space="preserve">
IF($A$4&lt;=12,SUMIFS('ON Data'!Q:Q,'ON Data'!$D:$D,$A$4,'ON Data'!$E:$E,9),SUMIFS('ON Data'!Q:Q,'ON Data'!$E:$E,9))</f>
        <v>7500</v>
      </c>
      <c r="J19" s="274">
        <f xml:space="preserve">
IF($A$4&lt;=12,SUMIFS('ON Data'!R:R,'ON Data'!$D:$D,$A$4,'ON Data'!$E:$E,9),SUMIFS('ON Data'!R:R,'ON Data'!$E:$E,9))</f>
        <v>7100</v>
      </c>
      <c r="K19" s="274">
        <f xml:space="preserve">
IF($A$4&lt;=12,SUMIFS('ON Data'!V:V,'ON Data'!$D:$D,$A$4,'ON Data'!$E:$E,9),SUMIFS('ON Data'!V:V,'ON Data'!$E:$E,9))</f>
        <v>33572</v>
      </c>
      <c r="L19" s="274">
        <f xml:space="preserve">
IF($A$4&lt;=12,SUMIFS('ON Data'!AJ:AJ,'ON Data'!$D:$D,$A$4,'ON Data'!$E:$E,9),SUMIFS('ON Data'!AJ:AJ,'ON Data'!$E:$E,9))</f>
        <v>1000</v>
      </c>
      <c r="M19" s="274">
        <f xml:space="preserve">
IF($A$4&lt;=12,SUMIFS('ON Data'!AM:AM,'ON Data'!$D:$D,$A$4,'ON Data'!$E:$E,9),SUMIFS('ON Data'!AM:AM,'ON Data'!$E:$E,9))</f>
        <v>3310</v>
      </c>
      <c r="N19" s="274">
        <f xml:space="preserve">
IF($A$4&lt;=12,SUMIFS('ON Data'!AO:AO,'ON Data'!$D:$D,$A$4,'ON Data'!$E:$E,9),SUMIFS('ON Data'!AO:AO,'ON Data'!$E:$E,9))</f>
        <v>500</v>
      </c>
      <c r="O19" s="274">
        <f xml:space="preserve">
IF($A$4&lt;=12,SUMIFS('ON Data'!AR:AR,'ON Data'!$D:$D,$A$4,'ON Data'!$E:$E,9),SUMIFS('ON Data'!AR:AR,'ON Data'!$E:$E,9))</f>
        <v>16910</v>
      </c>
      <c r="P19" s="604">
        <f xml:space="preserve">
IF($A$4&lt;=12,SUMIFS('ON Data'!AW:AW,'ON Data'!$D:$D,$A$4,'ON Data'!$E:$E,9),SUMIFS('ON Data'!AW:AW,'ON Data'!$E:$E,9))</f>
        <v>0</v>
      </c>
      <c r="Q19" s="61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10724904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201913</v>
      </c>
      <c r="E20" s="277">
        <f xml:space="preserve">
IF($A$4&lt;=12,SUMIFS('ON Data'!I:I,'ON Data'!$D:$D,$A$4,'ON Data'!$E:$E,6),SUMIFS('ON Data'!I:I,'ON Data'!$E:$E,6))</f>
        <v>187435</v>
      </c>
      <c r="F20" s="277">
        <f xml:space="preserve">
IF($A$4&lt;=12,SUMIFS('ON Data'!K:K,'ON Data'!$D:$D,$A$4,'ON Data'!$E:$E,6),SUMIFS('ON Data'!K:K,'ON Data'!$E:$E,6))</f>
        <v>2043588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2072740</v>
      </c>
      <c r="I20" s="277">
        <f xml:space="preserve">
IF($A$4&lt;=12,SUMIFS('ON Data'!Q:Q,'ON Data'!$D:$D,$A$4,'ON Data'!$E:$E,6),SUMIFS('ON Data'!Q:Q,'ON Data'!$E:$E,6))</f>
        <v>549152</v>
      </c>
      <c r="J20" s="277">
        <f xml:space="preserve">
IF($A$4&lt;=12,SUMIFS('ON Data'!R:R,'ON Data'!$D:$D,$A$4,'ON Data'!$E:$E,6),SUMIFS('ON Data'!R:R,'ON Data'!$E:$E,6))</f>
        <v>559268</v>
      </c>
      <c r="K20" s="277">
        <f xml:space="preserve">
IF($A$4&lt;=12,SUMIFS('ON Data'!V:V,'ON Data'!$D:$D,$A$4,'ON Data'!$E:$E,6),SUMIFS('ON Data'!V:V,'ON Data'!$E:$E,6))</f>
        <v>3122665</v>
      </c>
      <c r="L20" s="277">
        <f xml:space="preserve">
IF($A$4&lt;=12,SUMIFS('ON Data'!AJ:AJ,'ON Data'!$D:$D,$A$4,'ON Data'!$E:$E,6),SUMIFS('ON Data'!AJ:AJ,'ON Data'!$E:$E,6))</f>
        <v>520766</v>
      </c>
      <c r="M20" s="277">
        <f xml:space="preserve">
IF($A$4&lt;=12,SUMIFS('ON Data'!AM:AM,'ON Data'!$D:$D,$A$4,'ON Data'!$E:$E,6),SUMIFS('ON Data'!AM:AM,'ON Data'!$E:$E,6))</f>
        <v>172833</v>
      </c>
      <c r="N20" s="277">
        <f xml:space="preserve">
IF($A$4&lt;=12,SUMIFS('ON Data'!AO:AO,'ON Data'!$D:$D,$A$4,'ON Data'!$E:$E,6),SUMIFS('ON Data'!AO:AO,'ON Data'!$E:$E,6))</f>
        <v>107946</v>
      </c>
      <c r="O20" s="277">
        <f xml:space="preserve">
IF($A$4&lt;=12,SUMIFS('ON Data'!AR:AR,'ON Data'!$D:$D,$A$4,'ON Data'!$E:$E,6),SUMIFS('ON Data'!AR:AR,'ON Data'!$E:$E,6))</f>
        <v>629937</v>
      </c>
      <c r="P20" s="605">
        <f xml:space="preserve">
IF($A$4&lt;=12,SUMIFS('ON Data'!AW:AW,'ON Data'!$D:$D,$A$4,'ON Data'!$E:$E,6),SUMIFS('ON Data'!AW:AW,'ON Data'!$E:$E,6))</f>
        <v>556661</v>
      </c>
      <c r="Q20" s="61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1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10"/>
    </row>
    <row r="23" spans="1:17" ht="15" hidden="1" outlineLevel="1" thickBot="1" x14ac:dyDescent="0.35">
      <c r="A23" s="249" t="s">
        <v>68</v>
      </c>
      <c r="B23" s="265">
        <f xml:space="preserve">
IF(B21="","",B20-B21)</f>
        <v>10724904</v>
      </c>
      <c r="C23" s="266">
        <f t="shared" ref="C23:F23" si="5" xml:space="preserve">
IF(C21="","",C20-C21)</f>
        <v>0</v>
      </c>
      <c r="D23" s="267">
        <f t="shared" si="5"/>
        <v>201913</v>
      </c>
      <c r="E23" s="267">
        <f t="shared" si="5"/>
        <v>187435</v>
      </c>
      <c r="F23" s="267">
        <f t="shared" si="5"/>
        <v>2043588</v>
      </c>
      <c r="G23" s="267">
        <f t="shared" ref="G23:N23" si="6" xml:space="preserve">
IF(G21="","",G20-G21)</f>
        <v>0</v>
      </c>
      <c r="H23" s="267">
        <f t="shared" si="6"/>
        <v>2072740</v>
      </c>
      <c r="I23" s="267">
        <f t="shared" si="6"/>
        <v>549152</v>
      </c>
      <c r="J23" s="267">
        <f t="shared" si="6"/>
        <v>559268</v>
      </c>
      <c r="K23" s="267">
        <f t="shared" si="6"/>
        <v>3122665</v>
      </c>
      <c r="L23" s="267">
        <f t="shared" si="6"/>
        <v>520766</v>
      </c>
      <c r="M23" s="267">
        <f t="shared" si="6"/>
        <v>172833</v>
      </c>
      <c r="N23" s="268">
        <f t="shared" si="6"/>
        <v>107946</v>
      </c>
      <c r="Q23" s="610"/>
    </row>
    <row r="24" spans="1:17" x14ac:dyDescent="0.3">
      <c r="A24" s="243" t="s">
        <v>194</v>
      </c>
      <c r="B24" s="292" t="s">
        <v>3</v>
      </c>
      <c r="C24" s="611" t="s">
        <v>205</v>
      </c>
      <c r="D24" s="581"/>
      <c r="E24" s="582"/>
      <c r="F24" s="583"/>
      <c r="G24" s="582" t="s">
        <v>206</v>
      </c>
      <c r="H24" s="584"/>
      <c r="I24" s="584"/>
      <c r="J24" s="584"/>
      <c r="K24" s="584"/>
      <c r="L24" s="584"/>
      <c r="M24" s="584"/>
      <c r="N24" s="584"/>
      <c r="O24" s="584"/>
      <c r="P24" s="606" t="s">
        <v>207</v>
      </c>
      <c r="Q24" s="610"/>
    </row>
    <row r="25" spans="1:17" x14ac:dyDescent="0.3">
      <c r="A25" s="244" t="s">
        <v>73</v>
      </c>
      <c r="B25" s="261">
        <f xml:space="preserve">
SUM(C25:P25)</f>
        <v>6570</v>
      </c>
      <c r="C25" s="612">
        <f xml:space="preserve">
IF($A$4&lt;=12,SUMIFS('ON Data'!J:J,'ON Data'!$D:$D,$A$4,'ON Data'!$E:$E,10),SUMIFS('ON Data'!J:J,'ON Data'!$E:$E,10))</f>
        <v>950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5620</v>
      </c>
      <c r="H25" s="587"/>
      <c r="I25" s="587"/>
      <c r="J25" s="587"/>
      <c r="K25" s="587"/>
      <c r="L25" s="587"/>
      <c r="M25" s="587"/>
      <c r="N25" s="587"/>
      <c r="O25" s="587"/>
      <c r="P25" s="607">
        <f xml:space="preserve">
IF($A$4&lt;=12,SUMIFS('ON Data'!AW:AW,'ON Data'!$D:$D,$A$4,'ON Data'!$E:$E,10),SUMIFS('ON Data'!AW:AW,'ON Data'!$E:$E,10))</f>
        <v>0</v>
      </c>
      <c r="Q25" s="610"/>
    </row>
    <row r="26" spans="1:17" x14ac:dyDescent="0.3">
      <c r="A26" s="250" t="s">
        <v>204</v>
      </c>
      <c r="B26" s="272">
        <f xml:space="preserve">
SUM(C26:P26)</f>
        <v>25254.452926208654</v>
      </c>
      <c r="C26" s="612">
        <f xml:space="preserve">
IF($A$4&lt;=12,SUMIFS('ON Data'!J:J,'ON Data'!$D:$D,$A$4,'ON Data'!$E:$E,11),SUMIFS('ON Data'!J:J,'ON Data'!$E:$E,11))</f>
        <v>8587.7862595419865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16666.666666666668</v>
      </c>
      <c r="H26" s="589"/>
      <c r="I26" s="589"/>
      <c r="J26" s="589"/>
      <c r="K26" s="589"/>
      <c r="L26" s="589"/>
      <c r="M26" s="589"/>
      <c r="N26" s="589"/>
      <c r="O26" s="589"/>
      <c r="P26" s="607">
        <f xml:space="preserve">
IF($A$4&lt;=12,SUMIFS('ON Data'!AW:AW,'ON Data'!$D:$D,$A$4,'ON Data'!$E:$E,11),SUMIFS('ON Data'!AW:AW,'ON Data'!$E:$E,11))</f>
        <v>0</v>
      </c>
      <c r="Q26" s="610"/>
    </row>
    <row r="27" spans="1:17" x14ac:dyDescent="0.3">
      <c r="A27" s="250" t="s">
        <v>75</v>
      </c>
      <c r="B27" s="293">
        <f xml:space="preserve">
IF(B26=0,0,B25/B26)</f>
        <v>0.26015214105793449</v>
      </c>
      <c r="C27" s="613">
        <f xml:space="preserve">
IF(C26=0,0,C25/C26)</f>
        <v>0.11062222222222221</v>
      </c>
      <c r="D27" s="590"/>
      <c r="E27" s="591"/>
      <c r="F27" s="587"/>
      <c r="G27" s="591">
        <f xml:space="preserve">
IF(G26=0,0,G25/G26)</f>
        <v>0.3372</v>
      </c>
      <c r="H27" s="587"/>
      <c r="I27" s="587"/>
      <c r="J27" s="587"/>
      <c r="K27" s="587"/>
      <c r="L27" s="587"/>
      <c r="M27" s="587"/>
      <c r="N27" s="587"/>
      <c r="O27" s="587"/>
      <c r="P27" s="608">
        <f xml:space="preserve">
IF(P26=0,0,P25/P26)</f>
        <v>0</v>
      </c>
      <c r="Q27" s="610"/>
    </row>
    <row r="28" spans="1:17" ht="15" thickBot="1" x14ac:dyDescent="0.35">
      <c r="A28" s="250" t="s">
        <v>203</v>
      </c>
      <c r="B28" s="272">
        <f xml:space="preserve">
SUM(C28:P28)</f>
        <v>18684.452926208654</v>
      </c>
      <c r="C28" s="614">
        <f xml:space="preserve">
C26-C25</f>
        <v>7637.7862595419865</v>
      </c>
      <c r="D28" s="592"/>
      <c r="E28" s="593"/>
      <c r="F28" s="594"/>
      <c r="G28" s="593">
        <f xml:space="preserve">
G26-G25</f>
        <v>11046.666666666668</v>
      </c>
      <c r="H28" s="594"/>
      <c r="I28" s="594"/>
      <c r="J28" s="594"/>
      <c r="K28" s="594"/>
      <c r="L28" s="594"/>
      <c r="M28" s="594"/>
      <c r="N28" s="594"/>
      <c r="O28" s="594"/>
      <c r="P28" s="609">
        <f xml:space="preserve">
P26-P25</f>
        <v>0</v>
      </c>
      <c r="Q28" s="61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2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1302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5</v>
      </c>
      <c r="F3" s="231">
        <f>SUMIF($E5:$E1048576,"&lt;10",F5:F1048576)</f>
        <v>10896538</v>
      </c>
      <c r="G3" s="231">
        <f t="shared" ref="G3:AW3" si="0">SUMIF($E5:$E1048576,"&lt;10",G5:G1048576)</f>
        <v>77</v>
      </c>
      <c r="H3" s="231">
        <f t="shared" si="0"/>
        <v>209792</v>
      </c>
      <c r="I3" s="231">
        <f t="shared" si="0"/>
        <v>188411.3</v>
      </c>
      <c r="J3" s="231">
        <f t="shared" si="0"/>
        <v>0</v>
      </c>
      <c r="K3" s="231">
        <f t="shared" si="0"/>
        <v>2052712.0000000002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2117297.7000000002</v>
      </c>
      <c r="Q3" s="231">
        <f t="shared" si="0"/>
        <v>559566.5</v>
      </c>
      <c r="R3" s="231">
        <f t="shared" si="0"/>
        <v>568793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3174340.5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525119</v>
      </c>
      <c r="AK3" s="231">
        <f t="shared" si="0"/>
        <v>0</v>
      </c>
      <c r="AL3" s="231">
        <f t="shared" si="0"/>
        <v>0</v>
      </c>
      <c r="AM3" s="231">
        <f t="shared" si="0"/>
        <v>177824</v>
      </c>
      <c r="AN3" s="231">
        <f t="shared" si="0"/>
        <v>0</v>
      </c>
      <c r="AO3" s="231">
        <f t="shared" si="0"/>
        <v>109271</v>
      </c>
      <c r="AP3" s="231">
        <f t="shared" si="0"/>
        <v>0</v>
      </c>
      <c r="AQ3" s="231">
        <f t="shared" si="0"/>
        <v>0</v>
      </c>
      <c r="AR3" s="231">
        <f t="shared" si="0"/>
        <v>652534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560800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11</v>
      </c>
      <c r="F11" s="230">
        <v>5050.8905852417302</v>
      </c>
      <c r="G11" s="230">
        <v>0</v>
      </c>
      <c r="H11" s="230">
        <v>0</v>
      </c>
      <c r="I11" s="230">
        <v>0</v>
      </c>
      <c r="J11" s="230">
        <v>1717.5572519083971</v>
      </c>
      <c r="K11" s="230">
        <v>0</v>
      </c>
      <c r="L11" s="230">
        <v>0</v>
      </c>
      <c r="M11" s="230">
        <v>0</v>
      </c>
      <c r="N11" s="230">
        <v>0</v>
      </c>
      <c r="O11" s="230">
        <v>3333.3333333333335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2</v>
      </c>
      <c r="E12" s="230">
        <v>1</v>
      </c>
      <c r="F12" s="230">
        <v>74.75</v>
      </c>
      <c r="G12" s="230">
        <v>0</v>
      </c>
      <c r="H12" s="230">
        <v>4</v>
      </c>
      <c r="I12" s="230">
        <v>1</v>
      </c>
      <c r="J12" s="230">
        <v>0</v>
      </c>
      <c r="K12" s="230">
        <v>6.1</v>
      </c>
      <c r="L12" s="230">
        <v>0</v>
      </c>
      <c r="M12" s="230">
        <v>0</v>
      </c>
      <c r="N12" s="230">
        <v>0</v>
      </c>
      <c r="O12" s="230">
        <v>0</v>
      </c>
      <c r="P12" s="230">
        <v>17.899999999999999</v>
      </c>
      <c r="Q12" s="230">
        <v>3</v>
      </c>
      <c r="R12" s="230">
        <v>3</v>
      </c>
      <c r="S12" s="230">
        <v>0</v>
      </c>
      <c r="T12" s="230">
        <v>0</v>
      </c>
      <c r="U12" s="230">
        <v>0</v>
      </c>
      <c r="V12" s="230">
        <v>22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4</v>
      </c>
      <c r="AK12" s="230">
        <v>0</v>
      </c>
      <c r="AL12" s="230">
        <v>0</v>
      </c>
      <c r="AM12" s="230">
        <v>0.75</v>
      </c>
      <c r="AN12" s="230">
        <v>0</v>
      </c>
      <c r="AO12" s="230">
        <v>1</v>
      </c>
      <c r="AP12" s="230">
        <v>0</v>
      </c>
      <c r="AQ12" s="230">
        <v>0</v>
      </c>
      <c r="AR12" s="230">
        <v>7</v>
      </c>
      <c r="AS12" s="230">
        <v>0</v>
      </c>
      <c r="AT12" s="230">
        <v>0</v>
      </c>
      <c r="AU12" s="230">
        <v>0</v>
      </c>
      <c r="AV12" s="230">
        <v>0</v>
      </c>
      <c r="AW12" s="230">
        <v>5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2</v>
      </c>
      <c r="F13" s="230">
        <v>11168</v>
      </c>
      <c r="G13" s="230">
        <v>0</v>
      </c>
      <c r="H13" s="230">
        <v>488</v>
      </c>
      <c r="I13" s="230">
        <v>152</v>
      </c>
      <c r="J13" s="230">
        <v>0</v>
      </c>
      <c r="K13" s="230">
        <v>928</v>
      </c>
      <c r="L13" s="230">
        <v>0</v>
      </c>
      <c r="M13" s="230">
        <v>0</v>
      </c>
      <c r="N13" s="230">
        <v>0</v>
      </c>
      <c r="O13" s="230">
        <v>0</v>
      </c>
      <c r="P13" s="230">
        <v>2680</v>
      </c>
      <c r="Q13" s="230">
        <v>384</v>
      </c>
      <c r="R13" s="230">
        <v>496</v>
      </c>
      <c r="S13" s="230">
        <v>0</v>
      </c>
      <c r="T13" s="230">
        <v>0</v>
      </c>
      <c r="U13" s="230">
        <v>0</v>
      </c>
      <c r="V13" s="230">
        <v>3236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632</v>
      </c>
      <c r="AK13" s="230">
        <v>0</v>
      </c>
      <c r="AL13" s="230">
        <v>0</v>
      </c>
      <c r="AM13" s="230">
        <v>160</v>
      </c>
      <c r="AN13" s="230">
        <v>0</v>
      </c>
      <c r="AO13" s="230">
        <v>144</v>
      </c>
      <c r="AP13" s="230">
        <v>0</v>
      </c>
      <c r="AQ13" s="230">
        <v>0</v>
      </c>
      <c r="AR13" s="230">
        <v>1100</v>
      </c>
      <c r="AS13" s="230">
        <v>0</v>
      </c>
      <c r="AT13" s="230">
        <v>0</v>
      </c>
      <c r="AU13" s="230">
        <v>0</v>
      </c>
      <c r="AV13" s="230">
        <v>0</v>
      </c>
      <c r="AW13" s="230">
        <v>768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4</v>
      </c>
      <c r="F14" s="230">
        <v>402.5</v>
      </c>
      <c r="G14" s="230">
        <v>0</v>
      </c>
      <c r="H14" s="230">
        <v>0</v>
      </c>
      <c r="I14" s="230">
        <v>0</v>
      </c>
      <c r="J14" s="230">
        <v>0</v>
      </c>
      <c r="K14" s="230">
        <v>56</v>
      </c>
      <c r="L14" s="230">
        <v>0</v>
      </c>
      <c r="M14" s="230">
        <v>0</v>
      </c>
      <c r="N14" s="230">
        <v>0</v>
      </c>
      <c r="O14" s="230">
        <v>0</v>
      </c>
      <c r="P14" s="230">
        <v>28.5</v>
      </c>
      <c r="Q14" s="230">
        <v>0</v>
      </c>
      <c r="R14" s="230">
        <v>4</v>
      </c>
      <c r="S14" s="230">
        <v>0</v>
      </c>
      <c r="T14" s="230">
        <v>0</v>
      </c>
      <c r="U14" s="230">
        <v>0</v>
      </c>
      <c r="V14" s="230">
        <v>294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20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5</v>
      </c>
      <c r="F15" s="230">
        <v>41</v>
      </c>
      <c r="G15" s="230">
        <v>41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6</v>
      </c>
      <c r="F16" s="230">
        <v>2090305</v>
      </c>
      <c r="G16" s="230">
        <v>0</v>
      </c>
      <c r="H16" s="230">
        <v>38757</v>
      </c>
      <c r="I16" s="230">
        <v>29446</v>
      </c>
      <c r="J16" s="230">
        <v>0</v>
      </c>
      <c r="K16" s="230">
        <v>401160</v>
      </c>
      <c r="L16" s="230">
        <v>0</v>
      </c>
      <c r="M16" s="230">
        <v>0</v>
      </c>
      <c r="N16" s="230">
        <v>0</v>
      </c>
      <c r="O16" s="230">
        <v>0</v>
      </c>
      <c r="P16" s="230">
        <v>434667</v>
      </c>
      <c r="Q16" s="230">
        <v>83533</v>
      </c>
      <c r="R16" s="230">
        <v>112071</v>
      </c>
      <c r="S16" s="230">
        <v>0</v>
      </c>
      <c r="T16" s="230">
        <v>0</v>
      </c>
      <c r="U16" s="230">
        <v>0</v>
      </c>
      <c r="V16" s="230">
        <v>616101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97801</v>
      </c>
      <c r="AK16" s="230">
        <v>0</v>
      </c>
      <c r="AL16" s="230">
        <v>0</v>
      </c>
      <c r="AM16" s="230">
        <v>19342</v>
      </c>
      <c r="AN16" s="230">
        <v>0</v>
      </c>
      <c r="AO16" s="230">
        <v>21583</v>
      </c>
      <c r="AP16" s="230">
        <v>0</v>
      </c>
      <c r="AQ16" s="230">
        <v>0</v>
      </c>
      <c r="AR16" s="230">
        <v>126189</v>
      </c>
      <c r="AS16" s="230">
        <v>0</v>
      </c>
      <c r="AT16" s="230">
        <v>0</v>
      </c>
      <c r="AU16" s="230">
        <v>0</v>
      </c>
      <c r="AV16" s="230">
        <v>0</v>
      </c>
      <c r="AW16" s="230">
        <v>109655</v>
      </c>
    </row>
    <row r="17" spans="3:49" x14ac:dyDescent="0.3">
      <c r="C17" s="230">
        <v>35</v>
      </c>
      <c r="D17" s="230">
        <v>2</v>
      </c>
      <c r="E17" s="230">
        <v>9</v>
      </c>
      <c r="F17" s="230">
        <v>19110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6910</v>
      </c>
      <c r="Q17" s="230">
        <v>0</v>
      </c>
      <c r="R17" s="230">
        <v>2600</v>
      </c>
      <c r="S17" s="230">
        <v>0</v>
      </c>
      <c r="T17" s="230">
        <v>0</v>
      </c>
      <c r="U17" s="230">
        <v>0</v>
      </c>
      <c r="V17" s="230">
        <v>4100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5500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35</v>
      </c>
      <c r="D18" s="230">
        <v>2</v>
      </c>
      <c r="E18" s="230">
        <v>10</v>
      </c>
      <c r="F18" s="230">
        <v>600</v>
      </c>
      <c r="G18" s="230">
        <v>0</v>
      </c>
      <c r="H18" s="230">
        <v>0</v>
      </c>
      <c r="I18" s="230">
        <v>0</v>
      </c>
      <c r="J18" s="230">
        <v>400</v>
      </c>
      <c r="K18" s="230">
        <v>0</v>
      </c>
      <c r="L18" s="230">
        <v>0</v>
      </c>
      <c r="M18" s="230">
        <v>0</v>
      </c>
      <c r="N18" s="230">
        <v>0</v>
      </c>
      <c r="O18" s="230">
        <v>200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5050.8905852417302</v>
      </c>
      <c r="G19" s="230">
        <v>0</v>
      </c>
      <c r="H19" s="230">
        <v>0</v>
      </c>
      <c r="I19" s="230">
        <v>0</v>
      </c>
      <c r="J19" s="230">
        <v>1717.5572519083971</v>
      </c>
      <c r="K19" s="230">
        <v>0</v>
      </c>
      <c r="L19" s="230">
        <v>0</v>
      </c>
      <c r="M19" s="230">
        <v>0</v>
      </c>
      <c r="N19" s="230">
        <v>0</v>
      </c>
      <c r="O19" s="230">
        <v>3333.3333333333335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  <row r="20" spans="3:49" x14ac:dyDescent="0.3">
      <c r="C20" s="230">
        <v>35</v>
      </c>
      <c r="D20" s="230">
        <v>3</v>
      </c>
      <c r="E20" s="230">
        <v>1</v>
      </c>
      <c r="F20" s="230">
        <v>76.5</v>
      </c>
      <c r="G20" s="230">
        <v>0</v>
      </c>
      <c r="H20" s="230">
        <v>4</v>
      </c>
      <c r="I20" s="230">
        <v>1</v>
      </c>
      <c r="J20" s="230">
        <v>0</v>
      </c>
      <c r="K20" s="230">
        <v>6.1</v>
      </c>
      <c r="L20" s="230">
        <v>0</v>
      </c>
      <c r="M20" s="230">
        <v>0</v>
      </c>
      <c r="N20" s="230">
        <v>0</v>
      </c>
      <c r="O20" s="230">
        <v>0</v>
      </c>
      <c r="P20" s="230">
        <v>16.899999999999999</v>
      </c>
      <c r="Q20" s="230">
        <v>3</v>
      </c>
      <c r="R20" s="230">
        <v>3</v>
      </c>
      <c r="S20" s="230">
        <v>0</v>
      </c>
      <c r="T20" s="230">
        <v>0</v>
      </c>
      <c r="U20" s="230">
        <v>0</v>
      </c>
      <c r="V20" s="230">
        <v>22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5</v>
      </c>
      <c r="AK20" s="230">
        <v>0</v>
      </c>
      <c r="AL20" s="230">
        <v>0</v>
      </c>
      <c r="AM20" s="230">
        <v>2.5</v>
      </c>
      <c r="AN20" s="230">
        <v>0</v>
      </c>
      <c r="AO20" s="230">
        <v>1</v>
      </c>
      <c r="AP20" s="230">
        <v>0</v>
      </c>
      <c r="AQ20" s="230">
        <v>0</v>
      </c>
      <c r="AR20" s="230">
        <v>7</v>
      </c>
      <c r="AS20" s="230">
        <v>0</v>
      </c>
      <c r="AT20" s="230">
        <v>0</v>
      </c>
      <c r="AU20" s="230">
        <v>0</v>
      </c>
      <c r="AV20" s="230">
        <v>0</v>
      </c>
      <c r="AW20" s="230">
        <v>5</v>
      </c>
    </row>
    <row r="21" spans="3:49" x14ac:dyDescent="0.3">
      <c r="C21" s="230">
        <v>35</v>
      </c>
      <c r="D21" s="230">
        <v>3</v>
      </c>
      <c r="E21" s="230">
        <v>2</v>
      </c>
      <c r="F21" s="230">
        <v>12676.8</v>
      </c>
      <c r="G21" s="230">
        <v>0</v>
      </c>
      <c r="H21" s="230">
        <v>528</v>
      </c>
      <c r="I21" s="230">
        <v>152</v>
      </c>
      <c r="J21" s="230">
        <v>0</v>
      </c>
      <c r="K21" s="230">
        <v>1058</v>
      </c>
      <c r="L21" s="230">
        <v>0</v>
      </c>
      <c r="M21" s="230">
        <v>0</v>
      </c>
      <c r="N21" s="230">
        <v>0</v>
      </c>
      <c r="O21" s="230">
        <v>0</v>
      </c>
      <c r="P21" s="230">
        <v>2922.8</v>
      </c>
      <c r="Q21" s="230">
        <v>552</v>
      </c>
      <c r="R21" s="230">
        <v>452</v>
      </c>
      <c r="S21" s="230">
        <v>0</v>
      </c>
      <c r="T21" s="230">
        <v>0</v>
      </c>
      <c r="U21" s="230">
        <v>0</v>
      </c>
      <c r="V21" s="230">
        <v>3596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712</v>
      </c>
      <c r="AK21" s="230">
        <v>0</v>
      </c>
      <c r="AL21" s="230">
        <v>0</v>
      </c>
      <c r="AM21" s="230">
        <v>448</v>
      </c>
      <c r="AN21" s="230">
        <v>0</v>
      </c>
      <c r="AO21" s="230">
        <v>184</v>
      </c>
      <c r="AP21" s="230">
        <v>0</v>
      </c>
      <c r="AQ21" s="230">
        <v>0</v>
      </c>
      <c r="AR21" s="230">
        <v>1176</v>
      </c>
      <c r="AS21" s="230">
        <v>0</v>
      </c>
      <c r="AT21" s="230">
        <v>0</v>
      </c>
      <c r="AU21" s="230">
        <v>0</v>
      </c>
      <c r="AV21" s="230">
        <v>0</v>
      </c>
      <c r="AW21" s="230">
        <v>896</v>
      </c>
    </row>
    <row r="22" spans="3:49" x14ac:dyDescent="0.3">
      <c r="C22" s="230">
        <v>35</v>
      </c>
      <c r="D22" s="230">
        <v>3</v>
      </c>
      <c r="E22" s="230">
        <v>4</v>
      </c>
      <c r="F22" s="230">
        <v>429.5</v>
      </c>
      <c r="G22" s="230">
        <v>0</v>
      </c>
      <c r="H22" s="230">
        <v>0</v>
      </c>
      <c r="I22" s="230">
        <v>0</v>
      </c>
      <c r="J22" s="230">
        <v>0</v>
      </c>
      <c r="K22" s="230">
        <v>57</v>
      </c>
      <c r="L22" s="230">
        <v>0</v>
      </c>
      <c r="M22" s="230">
        <v>0</v>
      </c>
      <c r="N22" s="230">
        <v>0</v>
      </c>
      <c r="O22" s="230">
        <v>0</v>
      </c>
      <c r="P22" s="230">
        <v>22</v>
      </c>
      <c r="Q22" s="230">
        <v>10</v>
      </c>
      <c r="R22" s="230">
        <v>3.5</v>
      </c>
      <c r="S22" s="230">
        <v>0</v>
      </c>
      <c r="T22" s="230">
        <v>0</v>
      </c>
      <c r="U22" s="230">
        <v>0</v>
      </c>
      <c r="V22" s="230">
        <v>333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4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35</v>
      </c>
      <c r="D23" s="230">
        <v>3</v>
      </c>
      <c r="E23" s="230">
        <v>5</v>
      </c>
      <c r="F23" s="230">
        <v>23</v>
      </c>
      <c r="G23" s="230">
        <v>23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35</v>
      </c>
      <c r="D24" s="230">
        <v>3</v>
      </c>
      <c r="E24" s="230">
        <v>6</v>
      </c>
      <c r="F24" s="230">
        <v>2181893</v>
      </c>
      <c r="G24" s="230">
        <v>0</v>
      </c>
      <c r="H24" s="230">
        <v>41941</v>
      </c>
      <c r="I24" s="230">
        <v>30038</v>
      </c>
      <c r="J24" s="230">
        <v>0</v>
      </c>
      <c r="K24" s="230">
        <v>431974</v>
      </c>
      <c r="L24" s="230">
        <v>0</v>
      </c>
      <c r="M24" s="230">
        <v>0</v>
      </c>
      <c r="N24" s="230">
        <v>0</v>
      </c>
      <c r="O24" s="230">
        <v>0</v>
      </c>
      <c r="P24" s="230">
        <v>426933</v>
      </c>
      <c r="Q24" s="230">
        <v>93256</v>
      </c>
      <c r="R24" s="230">
        <v>115500</v>
      </c>
      <c r="S24" s="230">
        <v>0</v>
      </c>
      <c r="T24" s="230">
        <v>0</v>
      </c>
      <c r="U24" s="230">
        <v>0</v>
      </c>
      <c r="V24" s="230">
        <v>630958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110535</v>
      </c>
      <c r="AK24" s="230">
        <v>0</v>
      </c>
      <c r="AL24" s="230">
        <v>0</v>
      </c>
      <c r="AM24" s="230">
        <v>42848</v>
      </c>
      <c r="AN24" s="230">
        <v>0</v>
      </c>
      <c r="AO24" s="230">
        <v>22078</v>
      </c>
      <c r="AP24" s="230">
        <v>0</v>
      </c>
      <c r="AQ24" s="230">
        <v>0</v>
      </c>
      <c r="AR24" s="230">
        <v>124697</v>
      </c>
      <c r="AS24" s="230">
        <v>0</v>
      </c>
      <c r="AT24" s="230">
        <v>0</v>
      </c>
      <c r="AU24" s="230">
        <v>0</v>
      </c>
      <c r="AV24" s="230">
        <v>0</v>
      </c>
      <c r="AW24" s="230">
        <v>111135</v>
      </c>
    </row>
    <row r="25" spans="3:49" x14ac:dyDescent="0.3">
      <c r="C25" s="230">
        <v>35</v>
      </c>
      <c r="D25" s="230">
        <v>3</v>
      </c>
      <c r="E25" s="230">
        <v>9</v>
      </c>
      <c r="F25" s="230">
        <v>12810</v>
      </c>
      <c r="G25" s="230">
        <v>0</v>
      </c>
      <c r="H25" s="230">
        <v>3000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1500</v>
      </c>
      <c r="Q25" s="230">
        <v>1000</v>
      </c>
      <c r="R25" s="230">
        <v>0</v>
      </c>
      <c r="S25" s="230">
        <v>0</v>
      </c>
      <c r="T25" s="230">
        <v>0</v>
      </c>
      <c r="U25" s="230">
        <v>0</v>
      </c>
      <c r="V25" s="230">
        <v>4000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2310</v>
      </c>
      <c r="AN25" s="230">
        <v>0</v>
      </c>
      <c r="AO25" s="230">
        <v>0</v>
      </c>
      <c r="AP25" s="230">
        <v>0</v>
      </c>
      <c r="AQ25" s="230">
        <v>0</v>
      </c>
      <c r="AR25" s="230">
        <v>1000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35</v>
      </c>
      <c r="D26" s="230">
        <v>3</v>
      </c>
      <c r="E26" s="230">
        <v>10</v>
      </c>
      <c r="F26" s="230">
        <v>550</v>
      </c>
      <c r="G26" s="230">
        <v>0</v>
      </c>
      <c r="H26" s="230">
        <v>0</v>
      </c>
      <c r="I26" s="230">
        <v>0</v>
      </c>
      <c r="J26" s="230">
        <v>550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35</v>
      </c>
      <c r="D27" s="230">
        <v>3</v>
      </c>
      <c r="E27" s="230">
        <v>11</v>
      </c>
      <c r="F27" s="230">
        <v>5050.8905852417302</v>
      </c>
      <c r="G27" s="230">
        <v>0</v>
      </c>
      <c r="H27" s="230">
        <v>0</v>
      </c>
      <c r="I27" s="230">
        <v>0</v>
      </c>
      <c r="J27" s="230">
        <v>1717.5572519083971</v>
      </c>
      <c r="K27" s="230">
        <v>0</v>
      </c>
      <c r="L27" s="230">
        <v>0</v>
      </c>
      <c r="M27" s="230">
        <v>0</v>
      </c>
      <c r="N27" s="230">
        <v>0</v>
      </c>
      <c r="O27" s="230">
        <v>3333.3333333333335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35</v>
      </c>
      <c r="D28" s="230">
        <v>4</v>
      </c>
      <c r="E28" s="230">
        <v>1</v>
      </c>
      <c r="F28" s="230">
        <v>75.7</v>
      </c>
      <c r="G28" s="230">
        <v>0</v>
      </c>
      <c r="H28" s="230">
        <v>4</v>
      </c>
      <c r="I28" s="230">
        <v>1</v>
      </c>
      <c r="J28" s="230">
        <v>0</v>
      </c>
      <c r="K28" s="230">
        <v>6.3</v>
      </c>
      <c r="L28" s="230">
        <v>0</v>
      </c>
      <c r="M28" s="230">
        <v>0</v>
      </c>
      <c r="N28" s="230">
        <v>0</v>
      </c>
      <c r="O28" s="230">
        <v>0</v>
      </c>
      <c r="P28" s="230">
        <v>16.899999999999999</v>
      </c>
      <c r="Q28" s="230">
        <v>3</v>
      </c>
      <c r="R28" s="230">
        <v>3</v>
      </c>
      <c r="S28" s="230">
        <v>0</v>
      </c>
      <c r="T28" s="230">
        <v>0</v>
      </c>
      <c r="U28" s="230">
        <v>0</v>
      </c>
      <c r="V28" s="230">
        <v>22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4</v>
      </c>
      <c r="AK28" s="230">
        <v>0</v>
      </c>
      <c r="AL28" s="230">
        <v>0</v>
      </c>
      <c r="AM28" s="230">
        <v>2.5</v>
      </c>
      <c r="AN28" s="230">
        <v>0</v>
      </c>
      <c r="AO28" s="230">
        <v>1</v>
      </c>
      <c r="AP28" s="230">
        <v>0</v>
      </c>
      <c r="AQ28" s="230">
        <v>0</v>
      </c>
      <c r="AR28" s="230">
        <v>7</v>
      </c>
      <c r="AS28" s="230">
        <v>0</v>
      </c>
      <c r="AT28" s="230">
        <v>0</v>
      </c>
      <c r="AU28" s="230">
        <v>0</v>
      </c>
      <c r="AV28" s="230">
        <v>0</v>
      </c>
      <c r="AW28" s="230">
        <v>5</v>
      </c>
    </row>
    <row r="29" spans="3:49" x14ac:dyDescent="0.3">
      <c r="C29" s="230">
        <v>35</v>
      </c>
      <c r="D29" s="230">
        <v>4</v>
      </c>
      <c r="E29" s="230">
        <v>2</v>
      </c>
      <c r="F29" s="230">
        <v>11408.8</v>
      </c>
      <c r="G29" s="230">
        <v>0</v>
      </c>
      <c r="H29" s="230">
        <v>484</v>
      </c>
      <c r="I29" s="230">
        <v>136</v>
      </c>
      <c r="J29" s="230">
        <v>0</v>
      </c>
      <c r="K29" s="230">
        <v>983.6</v>
      </c>
      <c r="L29" s="230">
        <v>0</v>
      </c>
      <c r="M29" s="230">
        <v>0</v>
      </c>
      <c r="N29" s="230">
        <v>0</v>
      </c>
      <c r="O29" s="230">
        <v>0</v>
      </c>
      <c r="P29" s="230">
        <v>2611.1999999999998</v>
      </c>
      <c r="Q29" s="230">
        <v>456</v>
      </c>
      <c r="R29" s="230">
        <v>488</v>
      </c>
      <c r="S29" s="230">
        <v>0</v>
      </c>
      <c r="T29" s="230">
        <v>0</v>
      </c>
      <c r="U29" s="230">
        <v>0</v>
      </c>
      <c r="V29" s="230">
        <v>3144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656</v>
      </c>
      <c r="AK29" s="230">
        <v>0</v>
      </c>
      <c r="AL29" s="230">
        <v>0</v>
      </c>
      <c r="AM29" s="230">
        <v>378</v>
      </c>
      <c r="AN29" s="230">
        <v>0</v>
      </c>
      <c r="AO29" s="230">
        <v>160</v>
      </c>
      <c r="AP29" s="230">
        <v>0</v>
      </c>
      <c r="AQ29" s="230">
        <v>0</v>
      </c>
      <c r="AR29" s="230">
        <v>1152</v>
      </c>
      <c r="AS29" s="230">
        <v>0</v>
      </c>
      <c r="AT29" s="230">
        <v>0</v>
      </c>
      <c r="AU29" s="230">
        <v>0</v>
      </c>
      <c r="AV29" s="230">
        <v>0</v>
      </c>
      <c r="AW29" s="230">
        <v>760</v>
      </c>
    </row>
    <row r="30" spans="3:49" x14ac:dyDescent="0.3">
      <c r="C30" s="230">
        <v>35</v>
      </c>
      <c r="D30" s="230">
        <v>4</v>
      </c>
      <c r="E30" s="230">
        <v>4</v>
      </c>
      <c r="F30" s="230">
        <v>419</v>
      </c>
      <c r="G30" s="230">
        <v>0</v>
      </c>
      <c r="H30" s="230">
        <v>0</v>
      </c>
      <c r="I30" s="230">
        <v>0</v>
      </c>
      <c r="J30" s="230">
        <v>0</v>
      </c>
      <c r="K30" s="230">
        <v>58</v>
      </c>
      <c r="L30" s="230">
        <v>0</v>
      </c>
      <c r="M30" s="230">
        <v>0</v>
      </c>
      <c r="N30" s="230">
        <v>0</v>
      </c>
      <c r="O30" s="230">
        <v>0</v>
      </c>
      <c r="P30" s="230">
        <v>29</v>
      </c>
      <c r="Q30" s="230">
        <v>3.5</v>
      </c>
      <c r="R30" s="230">
        <v>3.5</v>
      </c>
      <c r="S30" s="230">
        <v>0</v>
      </c>
      <c r="T30" s="230">
        <v>0</v>
      </c>
      <c r="U30" s="230">
        <v>0</v>
      </c>
      <c r="V30" s="230">
        <v>325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35</v>
      </c>
      <c r="D31" s="230">
        <v>4</v>
      </c>
      <c r="E31" s="230">
        <v>6</v>
      </c>
      <c r="F31" s="230">
        <v>2109077</v>
      </c>
      <c r="G31" s="230">
        <v>0</v>
      </c>
      <c r="H31" s="230">
        <v>45786</v>
      </c>
      <c r="I31" s="230">
        <v>29496</v>
      </c>
      <c r="J31" s="230">
        <v>0</v>
      </c>
      <c r="K31" s="230">
        <v>398663</v>
      </c>
      <c r="L31" s="230">
        <v>0</v>
      </c>
      <c r="M31" s="230">
        <v>0</v>
      </c>
      <c r="N31" s="230">
        <v>0</v>
      </c>
      <c r="O31" s="230">
        <v>0</v>
      </c>
      <c r="P31" s="230">
        <v>436349</v>
      </c>
      <c r="Q31" s="230">
        <v>90874</v>
      </c>
      <c r="R31" s="230">
        <v>110678</v>
      </c>
      <c r="S31" s="230">
        <v>0</v>
      </c>
      <c r="T31" s="230">
        <v>0</v>
      </c>
      <c r="U31" s="230">
        <v>0</v>
      </c>
      <c r="V31" s="230">
        <v>587012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112868</v>
      </c>
      <c r="AK31" s="230">
        <v>0</v>
      </c>
      <c r="AL31" s="230">
        <v>0</v>
      </c>
      <c r="AM31" s="230">
        <v>41551</v>
      </c>
      <c r="AN31" s="230">
        <v>0</v>
      </c>
      <c r="AO31" s="230">
        <v>21731</v>
      </c>
      <c r="AP31" s="230">
        <v>0</v>
      </c>
      <c r="AQ31" s="230">
        <v>0</v>
      </c>
      <c r="AR31" s="230">
        <v>126891</v>
      </c>
      <c r="AS31" s="230">
        <v>0</v>
      </c>
      <c r="AT31" s="230">
        <v>0</v>
      </c>
      <c r="AU31" s="230">
        <v>0</v>
      </c>
      <c r="AV31" s="230">
        <v>0</v>
      </c>
      <c r="AW31" s="230">
        <v>107178</v>
      </c>
    </row>
    <row r="32" spans="3:49" x14ac:dyDescent="0.3">
      <c r="C32" s="230">
        <v>35</v>
      </c>
      <c r="D32" s="230">
        <v>4</v>
      </c>
      <c r="E32" s="230">
        <v>9</v>
      </c>
      <c r="F32" s="230">
        <v>12810</v>
      </c>
      <c r="G32" s="230">
        <v>0</v>
      </c>
      <c r="H32" s="230">
        <v>500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5000</v>
      </c>
      <c r="Q32" s="230">
        <v>0</v>
      </c>
      <c r="R32" s="230">
        <v>1000</v>
      </c>
      <c r="S32" s="230">
        <v>0</v>
      </c>
      <c r="T32" s="230">
        <v>0</v>
      </c>
      <c r="U32" s="230">
        <v>0</v>
      </c>
      <c r="V32" s="230">
        <v>1310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1000</v>
      </c>
      <c r="AN32" s="230">
        <v>0</v>
      </c>
      <c r="AO32" s="230">
        <v>500</v>
      </c>
      <c r="AP32" s="230">
        <v>0</v>
      </c>
      <c r="AQ32" s="230">
        <v>0</v>
      </c>
      <c r="AR32" s="230">
        <v>3500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35</v>
      </c>
      <c r="D33" s="230">
        <v>4</v>
      </c>
      <c r="E33" s="230">
        <v>10</v>
      </c>
      <c r="F33" s="230">
        <v>1610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1610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35</v>
      </c>
      <c r="D34" s="230">
        <v>4</v>
      </c>
      <c r="E34" s="230">
        <v>11</v>
      </c>
      <c r="F34" s="230">
        <v>5050.8905852417302</v>
      </c>
      <c r="G34" s="230">
        <v>0</v>
      </c>
      <c r="H34" s="230">
        <v>0</v>
      </c>
      <c r="I34" s="230">
        <v>0</v>
      </c>
      <c r="J34" s="230">
        <v>1717.5572519083971</v>
      </c>
      <c r="K34" s="230">
        <v>0</v>
      </c>
      <c r="L34" s="230">
        <v>0</v>
      </c>
      <c r="M34" s="230">
        <v>0</v>
      </c>
      <c r="N34" s="230">
        <v>0</v>
      </c>
      <c r="O34" s="230">
        <v>3333.3333333333335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35</v>
      </c>
      <c r="D35" s="230">
        <v>5</v>
      </c>
      <c r="E35" s="230">
        <v>1</v>
      </c>
      <c r="F35" s="230">
        <v>74.2</v>
      </c>
      <c r="G35" s="230">
        <v>0</v>
      </c>
      <c r="H35" s="230">
        <v>3</v>
      </c>
      <c r="I35" s="230">
        <v>2.2999999999999998</v>
      </c>
      <c r="J35" s="230">
        <v>0</v>
      </c>
      <c r="K35" s="230">
        <v>5</v>
      </c>
      <c r="L35" s="230">
        <v>0</v>
      </c>
      <c r="M35" s="230">
        <v>0</v>
      </c>
      <c r="N35" s="230">
        <v>0</v>
      </c>
      <c r="O35" s="230">
        <v>0</v>
      </c>
      <c r="P35" s="230">
        <v>13.4</v>
      </c>
      <c r="Q35" s="230">
        <v>6</v>
      </c>
      <c r="R35" s="230">
        <v>3</v>
      </c>
      <c r="S35" s="230">
        <v>0</v>
      </c>
      <c r="T35" s="230">
        <v>0</v>
      </c>
      <c r="U35" s="230">
        <v>0</v>
      </c>
      <c r="V35" s="230">
        <v>22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4</v>
      </c>
      <c r="AK35" s="230">
        <v>0</v>
      </c>
      <c r="AL35" s="230">
        <v>0</v>
      </c>
      <c r="AM35" s="230">
        <v>2.5</v>
      </c>
      <c r="AN35" s="230">
        <v>0</v>
      </c>
      <c r="AO35" s="230">
        <v>1</v>
      </c>
      <c r="AP35" s="230">
        <v>0</v>
      </c>
      <c r="AQ35" s="230">
        <v>0</v>
      </c>
      <c r="AR35" s="230">
        <v>7</v>
      </c>
      <c r="AS35" s="230">
        <v>0</v>
      </c>
      <c r="AT35" s="230">
        <v>0</v>
      </c>
      <c r="AU35" s="230">
        <v>0</v>
      </c>
      <c r="AV35" s="230">
        <v>0</v>
      </c>
      <c r="AW35" s="230">
        <v>5</v>
      </c>
    </row>
    <row r="36" spans="3:49" x14ac:dyDescent="0.3">
      <c r="C36" s="230">
        <v>35</v>
      </c>
      <c r="D36" s="230">
        <v>5</v>
      </c>
      <c r="E36" s="230">
        <v>2</v>
      </c>
      <c r="F36" s="230">
        <v>11747.5</v>
      </c>
      <c r="G36" s="230">
        <v>0</v>
      </c>
      <c r="H36" s="230">
        <v>476</v>
      </c>
      <c r="I36" s="230">
        <v>386</v>
      </c>
      <c r="J36" s="230">
        <v>0</v>
      </c>
      <c r="K36" s="230">
        <v>812</v>
      </c>
      <c r="L36" s="230">
        <v>0</v>
      </c>
      <c r="M36" s="230">
        <v>0</v>
      </c>
      <c r="N36" s="230">
        <v>0</v>
      </c>
      <c r="O36" s="230">
        <v>0</v>
      </c>
      <c r="P36" s="230">
        <v>2156</v>
      </c>
      <c r="Q36" s="230">
        <v>976</v>
      </c>
      <c r="R36" s="230">
        <v>504</v>
      </c>
      <c r="S36" s="230">
        <v>0</v>
      </c>
      <c r="T36" s="230">
        <v>0</v>
      </c>
      <c r="U36" s="230">
        <v>0</v>
      </c>
      <c r="V36" s="230">
        <v>3290.5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692</v>
      </c>
      <c r="AK36" s="230">
        <v>0</v>
      </c>
      <c r="AL36" s="230">
        <v>0</v>
      </c>
      <c r="AM36" s="230">
        <v>391</v>
      </c>
      <c r="AN36" s="230">
        <v>0</v>
      </c>
      <c r="AO36" s="230">
        <v>160</v>
      </c>
      <c r="AP36" s="230">
        <v>0</v>
      </c>
      <c r="AQ36" s="230">
        <v>0</v>
      </c>
      <c r="AR36" s="230">
        <v>1056</v>
      </c>
      <c r="AS36" s="230">
        <v>0</v>
      </c>
      <c r="AT36" s="230">
        <v>0</v>
      </c>
      <c r="AU36" s="230">
        <v>0</v>
      </c>
      <c r="AV36" s="230">
        <v>0</v>
      </c>
      <c r="AW36" s="230">
        <v>848</v>
      </c>
    </row>
    <row r="37" spans="3:49" x14ac:dyDescent="0.3">
      <c r="C37" s="230">
        <v>35</v>
      </c>
      <c r="D37" s="230">
        <v>5</v>
      </c>
      <c r="E37" s="230">
        <v>4</v>
      </c>
      <c r="F37" s="230">
        <v>427</v>
      </c>
      <c r="G37" s="230">
        <v>0</v>
      </c>
      <c r="H37" s="230">
        <v>0</v>
      </c>
      <c r="I37" s="230">
        <v>0</v>
      </c>
      <c r="J37" s="230">
        <v>0</v>
      </c>
      <c r="K37" s="230">
        <v>57</v>
      </c>
      <c r="L37" s="230">
        <v>0</v>
      </c>
      <c r="M37" s="230">
        <v>0</v>
      </c>
      <c r="N37" s="230">
        <v>0</v>
      </c>
      <c r="O37" s="230">
        <v>0</v>
      </c>
      <c r="P37" s="230">
        <v>21</v>
      </c>
      <c r="Q37" s="230">
        <v>12</v>
      </c>
      <c r="R37" s="230">
        <v>7</v>
      </c>
      <c r="S37" s="230">
        <v>0</v>
      </c>
      <c r="T37" s="230">
        <v>0</v>
      </c>
      <c r="U37" s="230">
        <v>0</v>
      </c>
      <c r="V37" s="230">
        <v>320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10</v>
      </c>
    </row>
    <row r="38" spans="3:49" x14ac:dyDescent="0.3">
      <c r="C38" s="230">
        <v>35</v>
      </c>
      <c r="D38" s="230">
        <v>5</v>
      </c>
      <c r="E38" s="230">
        <v>5</v>
      </c>
      <c r="F38" s="230">
        <v>5</v>
      </c>
      <c r="G38" s="230">
        <v>5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35</v>
      </c>
      <c r="D39" s="230">
        <v>5</v>
      </c>
      <c r="E39" s="230">
        <v>6</v>
      </c>
      <c r="F39" s="230">
        <v>2186777</v>
      </c>
      <c r="G39" s="230">
        <v>0</v>
      </c>
      <c r="H39" s="230">
        <v>39719</v>
      </c>
      <c r="I39" s="230">
        <v>68956</v>
      </c>
      <c r="J39" s="230">
        <v>0</v>
      </c>
      <c r="K39" s="230">
        <v>377197</v>
      </c>
      <c r="L39" s="230">
        <v>0</v>
      </c>
      <c r="M39" s="230">
        <v>0</v>
      </c>
      <c r="N39" s="230">
        <v>0</v>
      </c>
      <c r="O39" s="230">
        <v>0</v>
      </c>
      <c r="P39" s="230">
        <v>345649</v>
      </c>
      <c r="Q39" s="230">
        <v>186424</v>
      </c>
      <c r="R39" s="230">
        <v>108843</v>
      </c>
      <c r="S39" s="230">
        <v>0</v>
      </c>
      <c r="T39" s="230">
        <v>0</v>
      </c>
      <c r="U39" s="230">
        <v>0</v>
      </c>
      <c r="V39" s="230">
        <v>654648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100757</v>
      </c>
      <c r="AK39" s="230">
        <v>0</v>
      </c>
      <c r="AL39" s="230">
        <v>0</v>
      </c>
      <c r="AM39" s="230">
        <v>41594</v>
      </c>
      <c r="AN39" s="230">
        <v>0</v>
      </c>
      <c r="AO39" s="230">
        <v>21364</v>
      </c>
      <c r="AP39" s="230">
        <v>0</v>
      </c>
      <c r="AQ39" s="230">
        <v>0</v>
      </c>
      <c r="AR39" s="230">
        <v>127456</v>
      </c>
      <c r="AS39" s="230">
        <v>0</v>
      </c>
      <c r="AT39" s="230">
        <v>0</v>
      </c>
      <c r="AU39" s="230">
        <v>0</v>
      </c>
      <c r="AV39" s="230">
        <v>0</v>
      </c>
      <c r="AW39" s="230">
        <v>114170</v>
      </c>
    </row>
    <row r="40" spans="3:49" x14ac:dyDescent="0.3">
      <c r="C40" s="230">
        <v>35</v>
      </c>
      <c r="D40" s="230">
        <v>5</v>
      </c>
      <c r="E40" s="230">
        <v>9</v>
      </c>
      <c r="F40" s="230">
        <v>13710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5000</v>
      </c>
      <c r="Q40" s="230">
        <v>2500</v>
      </c>
      <c r="R40" s="230">
        <v>1500</v>
      </c>
      <c r="S40" s="230">
        <v>0</v>
      </c>
      <c r="T40" s="230">
        <v>0</v>
      </c>
      <c r="U40" s="230">
        <v>0</v>
      </c>
      <c r="V40" s="230">
        <v>4710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35</v>
      </c>
      <c r="D41" s="230">
        <v>5</v>
      </c>
      <c r="E41" s="230">
        <v>10</v>
      </c>
      <c r="F41" s="230">
        <v>3810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3810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35</v>
      </c>
      <c r="D42" s="230">
        <v>5</v>
      </c>
      <c r="E42" s="230">
        <v>11</v>
      </c>
      <c r="F42" s="230">
        <v>5050.8905852417302</v>
      </c>
      <c r="G42" s="230">
        <v>0</v>
      </c>
      <c r="H42" s="230">
        <v>0</v>
      </c>
      <c r="I42" s="230">
        <v>0</v>
      </c>
      <c r="J42" s="230">
        <v>1717.5572519083971</v>
      </c>
      <c r="K42" s="230">
        <v>0</v>
      </c>
      <c r="L42" s="230">
        <v>0</v>
      </c>
      <c r="M42" s="230">
        <v>0</v>
      </c>
      <c r="N42" s="230">
        <v>0</v>
      </c>
      <c r="O42" s="230">
        <v>3333.3333333333335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1305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6486259</v>
      </c>
      <c r="C3" s="222">
        <f t="shared" ref="C3:R3" si="0">SUBTOTAL(9,C6:C1048576)</f>
        <v>4</v>
      </c>
      <c r="D3" s="222">
        <f>SUBTOTAL(9,D6:D1048576)/2</f>
        <v>6736616.3300000001</v>
      </c>
      <c r="E3" s="222">
        <f t="shared" si="0"/>
        <v>4.1360978316830135</v>
      </c>
      <c r="F3" s="222">
        <f>SUBTOTAL(9,F6:F1048576)/2</f>
        <v>7899589.6600000001</v>
      </c>
      <c r="G3" s="223">
        <f>IF(B3&lt;&gt;0,F3/B3,"")</f>
        <v>1.2178961185484576</v>
      </c>
      <c r="H3" s="224">
        <f t="shared" si="0"/>
        <v>159094</v>
      </c>
      <c r="I3" s="222">
        <f t="shared" si="0"/>
        <v>1</v>
      </c>
      <c r="J3" s="222">
        <f t="shared" si="0"/>
        <v>176436</v>
      </c>
      <c r="K3" s="222">
        <f t="shared" si="0"/>
        <v>1.1090047393364928</v>
      </c>
      <c r="L3" s="222">
        <f t="shared" si="0"/>
        <v>149292</v>
      </c>
      <c r="M3" s="225">
        <f>IF(H3&lt;&gt;0,L3/H3,"")</f>
        <v>0.93838862559241709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1303</v>
      </c>
      <c r="B6" s="619">
        <v>434478</v>
      </c>
      <c r="C6" s="541">
        <v>1</v>
      </c>
      <c r="D6" s="619">
        <v>446966.32999999996</v>
      </c>
      <c r="E6" s="541">
        <v>1.0287432965535652</v>
      </c>
      <c r="F6" s="619">
        <v>478720.66000000003</v>
      </c>
      <c r="G6" s="546">
        <v>1.1018294597194795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thickBot="1" x14ac:dyDescent="0.35">
      <c r="A7" s="621" t="s">
        <v>1304</v>
      </c>
      <c r="B7" s="620">
        <v>6051781</v>
      </c>
      <c r="C7" s="556">
        <v>1</v>
      </c>
      <c r="D7" s="620">
        <v>6289650</v>
      </c>
      <c r="E7" s="556">
        <v>1.0393056192879417</v>
      </c>
      <c r="F7" s="620">
        <v>7420869</v>
      </c>
      <c r="G7" s="561">
        <v>1.2262289398773683</v>
      </c>
      <c r="H7" s="620">
        <v>159094</v>
      </c>
      <c r="I7" s="556">
        <v>1</v>
      </c>
      <c r="J7" s="620">
        <v>176436</v>
      </c>
      <c r="K7" s="556">
        <v>1.1090047393364928</v>
      </c>
      <c r="L7" s="620">
        <v>149292</v>
      </c>
      <c r="M7" s="561">
        <v>0.93838862559241709</v>
      </c>
      <c r="N7" s="620"/>
      <c r="O7" s="556"/>
      <c r="P7" s="620"/>
      <c r="Q7" s="556"/>
      <c r="R7" s="620"/>
      <c r="S7" s="562"/>
    </row>
    <row r="8" spans="1:19" ht="14.4" customHeight="1" thickBot="1" x14ac:dyDescent="0.35"/>
    <row r="9" spans="1:19" ht="14.4" customHeight="1" x14ac:dyDescent="0.3">
      <c r="A9" s="572" t="s">
        <v>1306</v>
      </c>
      <c r="B9" s="619">
        <v>434478</v>
      </c>
      <c r="C9" s="541">
        <v>1</v>
      </c>
      <c r="D9" s="619">
        <v>446966.33</v>
      </c>
      <c r="E9" s="541">
        <v>1.0287432965535654</v>
      </c>
      <c r="F9" s="619">
        <v>478720.66000000003</v>
      </c>
      <c r="G9" s="546">
        <v>1.1018294597194795</v>
      </c>
      <c r="H9" s="619"/>
      <c r="I9" s="541"/>
      <c r="J9" s="619"/>
      <c r="K9" s="541"/>
      <c r="L9" s="619"/>
      <c r="M9" s="546"/>
      <c r="N9" s="619"/>
      <c r="O9" s="541"/>
      <c r="P9" s="619"/>
      <c r="Q9" s="541"/>
      <c r="R9" s="619"/>
      <c r="S9" s="122"/>
    </row>
    <row r="10" spans="1:19" ht="14.4" customHeight="1" thickBot="1" x14ac:dyDescent="0.35">
      <c r="A10" s="621" t="s">
        <v>514</v>
      </c>
      <c r="B10" s="620">
        <v>6051781</v>
      </c>
      <c r="C10" s="556">
        <v>1</v>
      </c>
      <c r="D10" s="620">
        <v>6289650</v>
      </c>
      <c r="E10" s="556">
        <v>1.0393056192879417</v>
      </c>
      <c r="F10" s="620">
        <v>7420869</v>
      </c>
      <c r="G10" s="561">
        <v>1.2262289398773683</v>
      </c>
      <c r="H10" s="620"/>
      <c r="I10" s="556"/>
      <c r="J10" s="620"/>
      <c r="K10" s="556"/>
      <c r="L10" s="620"/>
      <c r="M10" s="561"/>
      <c r="N10" s="620"/>
      <c r="O10" s="556"/>
      <c r="P10" s="620"/>
      <c r="Q10" s="556"/>
      <c r="R10" s="620"/>
      <c r="S10" s="562"/>
    </row>
    <row r="11" spans="1:19" ht="14.4" customHeight="1" x14ac:dyDescent="0.3">
      <c r="A11" s="518" t="s">
        <v>632</v>
      </c>
    </row>
    <row r="12" spans="1:19" ht="14.4" customHeight="1" x14ac:dyDescent="0.3">
      <c r="A12" s="519" t="s">
        <v>633</v>
      </c>
    </row>
    <row r="13" spans="1:19" ht="14.4" customHeight="1" x14ac:dyDescent="0.3">
      <c r="A13" s="518" t="s">
        <v>1307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1312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27920</v>
      </c>
      <c r="C3" s="317">
        <f t="shared" si="0"/>
        <v>28279</v>
      </c>
      <c r="D3" s="317">
        <f t="shared" si="0"/>
        <v>32146</v>
      </c>
      <c r="E3" s="224">
        <f t="shared" si="0"/>
        <v>6486259</v>
      </c>
      <c r="F3" s="222">
        <f t="shared" si="0"/>
        <v>6736616.3300000001</v>
      </c>
      <c r="G3" s="318">
        <f t="shared" si="0"/>
        <v>7899589.6600000001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1308</v>
      </c>
      <c r="B6" s="116">
        <v>27756</v>
      </c>
      <c r="C6" s="116">
        <v>28132</v>
      </c>
      <c r="D6" s="116">
        <v>32017</v>
      </c>
      <c r="E6" s="619">
        <v>6058122</v>
      </c>
      <c r="F6" s="619">
        <v>6297965.3300000001</v>
      </c>
      <c r="G6" s="622">
        <v>7431097</v>
      </c>
    </row>
    <row r="7" spans="1:7" ht="14.4" customHeight="1" x14ac:dyDescent="0.3">
      <c r="A7" s="573" t="s">
        <v>639</v>
      </c>
      <c r="B7" s="565"/>
      <c r="C7" s="565">
        <v>6</v>
      </c>
      <c r="D7" s="565">
        <v>12</v>
      </c>
      <c r="E7" s="623"/>
      <c r="F7" s="623">
        <v>210</v>
      </c>
      <c r="G7" s="624">
        <v>54886.33</v>
      </c>
    </row>
    <row r="8" spans="1:7" ht="14.4" customHeight="1" x14ac:dyDescent="0.3">
      <c r="A8" s="573" t="s">
        <v>635</v>
      </c>
      <c r="B8" s="565">
        <v>13</v>
      </c>
      <c r="C8" s="565">
        <v>17</v>
      </c>
      <c r="D8" s="565">
        <v>11</v>
      </c>
      <c r="E8" s="623">
        <v>27276</v>
      </c>
      <c r="F8" s="623">
        <v>45886</v>
      </c>
      <c r="G8" s="624">
        <v>407</v>
      </c>
    </row>
    <row r="9" spans="1:7" ht="14.4" customHeight="1" x14ac:dyDescent="0.3">
      <c r="A9" s="573" t="s">
        <v>1309</v>
      </c>
      <c r="B9" s="565"/>
      <c r="C9" s="565">
        <v>1</v>
      </c>
      <c r="D9" s="565"/>
      <c r="E9" s="623"/>
      <c r="F9" s="623">
        <v>35</v>
      </c>
      <c r="G9" s="624"/>
    </row>
    <row r="10" spans="1:7" ht="14.4" customHeight="1" x14ac:dyDescent="0.3">
      <c r="A10" s="573" t="s">
        <v>636</v>
      </c>
      <c r="B10" s="565">
        <v>13</v>
      </c>
      <c r="C10" s="565">
        <v>4</v>
      </c>
      <c r="D10" s="565">
        <v>2</v>
      </c>
      <c r="E10" s="623">
        <v>446</v>
      </c>
      <c r="F10" s="623">
        <v>140</v>
      </c>
      <c r="G10" s="624">
        <v>74</v>
      </c>
    </row>
    <row r="11" spans="1:7" ht="14.4" customHeight="1" x14ac:dyDescent="0.3">
      <c r="A11" s="573" t="s">
        <v>1310</v>
      </c>
      <c r="B11" s="565">
        <v>3</v>
      </c>
      <c r="C11" s="565">
        <v>13</v>
      </c>
      <c r="D11" s="565">
        <v>3</v>
      </c>
      <c r="E11" s="623">
        <v>105</v>
      </c>
      <c r="F11" s="623">
        <v>455</v>
      </c>
      <c r="G11" s="624">
        <v>111</v>
      </c>
    </row>
    <row r="12" spans="1:7" ht="14.4" customHeight="1" x14ac:dyDescent="0.3">
      <c r="A12" s="573" t="s">
        <v>638</v>
      </c>
      <c r="B12" s="565"/>
      <c r="C12" s="565">
        <v>8</v>
      </c>
      <c r="D12" s="565">
        <v>12</v>
      </c>
      <c r="E12" s="623"/>
      <c r="F12" s="623">
        <v>280</v>
      </c>
      <c r="G12" s="624">
        <v>444</v>
      </c>
    </row>
    <row r="13" spans="1:7" ht="14.4" customHeight="1" x14ac:dyDescent="0.3">
      <c r="A13" s="573" t="s">
        <v>637</v>
      </c>
      <c r="B13" s="565">
        <v>135</v>
      </c>
      <c r="C13" s="565">
        <v>84</v>
      </c>
      <c r="D13" s="565">
        <v>80</v>
      </c>
      <c r="E13" s="623">
        <v>400310</v>
      </c>
      <c r="F13" s="623">
        <v>336761</v>
      </c>
      <c r="G13" s="624">
        <v>375716.32999999996</v>
      </c>
    </row>
    <row r="14" spans="1:7" ht="14.4" customHeight="1" x14ac:dyDescent="0.3">
      <c r="A14" s="573" t="s">
        <v>1311</v>
      </c>
      <c r="B14" s="565"/>
      <c r="C14" s="565">
        <v>14</v>
      </c>
      <c r="D14" s="565">
        <v>8</v>
      </c>
      <c r="E14" s="623"/>
      <c r="F14" s="623">
        <v>54884</v>
      </c>
      <c r="G14" s="624">
        <v>36817</v>
      </c>
    </row>
    <row r="15" spans="1:7" ht="14.4" customHeight="1" thickBot="1" x14ac:dyDescent="0.35">
      <c r="A15" s="621" t="s">
        <v>641</v>
      </c>
      <c r="B15" s="567"/>
      <c r="C15" s="567"/>
      <c r="D15" s="567">
        <v>1</v>
      </c>
      <c r="E15" s="620"/>
      <c r="F15" s="620"/>
      <c r="G15" s="625">
        <v>37</v>
      </c>
    </row>
    <row r="16" spans="1:7" ht="14.4" customHeight="1" x14ac:dyDescent="0.3">
      <c r="A16" s="518" t="s">
        <v>632</v>
      </c>
    </row>
    <row r="17" spans="1:1" ht="14.4" customHeight="1" x14ac:dyDescent="0.3">
      <c r="A17" s="519" t="s">
        <v>633</v>
      </c>
    </row>
    <row r="18" spans="1:1" ht="14.4" customHeight="1" x14ac:dyDescent="0.3">
      <c r="A18" s="518" t="s">
        <v>1307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1392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28131</v>
      </c>
      <c r="G3" s="103">
        <f t="shared" si="0"/>
        <v>6645353</v>
      </c>
      <c r="H3" s="74"/>
      <c r="I3" s="74"/>
      <c r="J3" s="103">
        <f t="shared" si="0"/>
        <v>28513</v>
      </c>
      <c r="K3" s="103">
        <f t="shared" si="0"/>
        <v>6913052.3300000001</v>
      </c>
      <c r="L3" s="74"/>
      <c r="M3" s="74"/>
      <c r="N3" s="103">
        <f t="shared" si="0"/>
        <v>32344</v>
      </c>
      <c r="O3" s="103">
        <f t="shared" si="0"/>
        <v>8048881.6600000001</v>
      </c>
      <c r="P3" s="75">
        <f>IF(G3=0,0,O3/G3)</f>
        <v>1.2112045304440562</v>
      </c>
      <c r="Q3" s="104">
        <f>IF(N3=0,0,O3/N3)</f>
        <v>248.85238869651249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1313</v>
      </c>
      <c r="B6" s="541" t="s">
        <v>1306</v>
      </c>
      <c r="C6" s="541" t="s">
        <v>1314</v>
      </c>
      <c r="D6" s="541" t="s">
        <v>1315</v>
      </c>
      <c r="E6" s="541" t="s">
        <v>1316</v>
      </c>
      <c r="F6" s="116">
        <v>88</v>
      </c>
      <c r="G6" s="116">
        <v>3018</v>
      </c>
      <c r="H6" s="541">
        <v>1</v>
      </c>
      <c r="I6" s="541">
        <v>34.295454545454547</v>
      </c>
      <c r="J6" s="116">
        <v>80</v>
      </c>
      <c r="K6" s="116">
        <v>2800</v>
      </c>
      <c r="L6" s="541">
        <v>0.92776673293571899</v>
      </c>
      <c r="M6" s="541">
        <v>35</v>
      </c>
      <c r="N6" s="116">
        <v>59</v>
      </c>
      <c r="O6" s="116">
        <v>2183</v>
      </c>
      <c r="P6" s="546">
        <v>0.72332670642809804</v>
      </c>
      <c r="Q6" s="564">
        <v>37</v>
      </c>
    </row>
    <row r="7" spans="1:17" ht="14.4" customHeight="1" x14ac:dyDescent="0.3">
      <c r="A7" s="547" t="s">
        <v>1313</v>
      </c>
      <c r="B7" s="548" t="s">
        <v>1306</v>
      </c>
      <c r="C7" s="548" t="s">
        <v>1314</v>
      </c>
      <c r="D7" s="548" t="s">
        <v>1317</v>
      </c>
      <c r="E7" s="548" t="s">
        <v>1318</v>
      </c>
      <c r="F7" s="565">
        <v>12</v>
      </c>
      <c r="G7" s="565">
        <v>0</v>
      </c>
      <c r="H7" s="548"/>
      <c r="I7" s="548">
        <v>0</v>
      </c>
      <c r="J7" s="565">
        <v>19</v>
      </c>
      <c r="K7" s="565">
        <v>233.32999999999998</v>
      </c>
      <c r="L7" s="548"/>
      <c r="M7" s="548">
        <v>12.280526315789473</v>
      </c>
      <c r="N7" s="565">
        <v>5</v>
      </c>
      <c r="O7" s="565">
        <v>166.66</v>
      </c>
      <c r="P7" s="553"/>
      <c r="Q7" s="566">
        <v>33.332000000000001</v>
      </c>
    </row>
    <row r="8" spans="1:17" ht="14.4" customHeight="1" x14ac:dyDescent="0.3">
      <c r="A8" s="547" t="s">
        <v>1313</v>
      </c>
      <c r="B8" s="548" t="s">
        <v>1306</v>
      </c>
      <c r="C8" s="548" t="s">
        <v>1314</v>
      </c>
      <c r="D8" s="548" t="s">
        <v>1319</v>
      </c>
      <c r="E8" s="548" t="s">
        <v>1320</v>
      </c>
      <c r="F8" s="565">
        <v>57</v>
      </c>
      <c r="G8" s="565">
        <v>2021</v>
      </c>
      <c r="H8" s="548">
        <v>1</v>
      </c>
      <c r="I8" s="548">
        <v>35.456140350877192</v>
      </c>
      <c r="J8" s="565">
        <v>77</v>
      </c>
      <c r="K8" s="565">
        <v>2772</v>
      </c>
      <c r="L8" s="548">
        <v>1.371598218703612</v>
      </c>
      <c r="M8" s="548">
        <v>36</v>
      </c>
      <c r="N8" s="565">
        <v>94</v>
      </c>
      <c r="O8" s="565">
        <v>3478</v>
      </c>
      <c r="P8" s="553">
        <v>1.7209302325581395</v>
      </c>
      <c r="Q8" s="566">
        <v>37</v>
      </c>
    </row>
    <row r="9" spans="1:17" ht="14.4" customHeight="1" x14ac:dyDescent="0.3">
      <c r="A9" s="547" t="s">
        <v>1313</v>
      </c>
      <c r="B9" s="548" t="s">
        <v>1306</v>
      </c>
      <c r="C9" s="548" t="s">
        <v>1314</v>
      </c>
      <c r="D9" s="548" t="s">
        <v>1321</v>
      </c>
      <c r="E9" s="548" t="s">
        <v>1322</v>
      </c>
      <c r="F9" s="565">
        <v>96</v>
      </c>
      <c r="G9" s="565">
        <v>4320</v>
      </c>
      <c r="H9" s="548">
        <v>1</v>
      </c>
      <c r="I9" s="548">
        <v>45</v>
      </c>
      <c r="J9" s="565">
        <v>118</v>
      </c>
      <c r="K9" s="565">
        <v>5310</v>
      </c>
      <c r="L9" s="548">
        <v>1.2291666666666667</v>
      </c>
      <c r="M9" s="548">
        <v>45</v>
      </c>
      <c r="N9" s="565">
        <v>150</v>
      </c>
      <c r="O9" s="565">
        <v>6750</v>
      </c>
      <c r="P9" s="553">
        <v>1.5625</v>
      </c>
      <c r="Q9" s="566">
        <v>45</v>
      </c>
    </row>
    <row r="10" spans="1:17" ht="14.4" customHeight="1" x14ac:dyDescent="0.3">
      <c r="A10" s="547" t="s">
        <v>1313</v>
      </c>
      <c r="B10" s="548" t="s">
        <v>1306</v>
      </c>
      <c r="C10" s="548" t="s">
        <v>1314</v>
      </c>
      <c r="D10" s="548" t="s">
        <v>1323</v>
      </c>
      <c r="E10" s="548" t="s">
        <v>1324</v>
      </c>
      <c r="F10" s="565">
        <v>47</v>
      </c>
      <c r="G10" s="565">
        <v>422339</v>
      </c>
      <c r="H10" s="548">
        <v>1</v>
      </c>
      <c r="I10" s="548">
        <v>8985.9361702127662</v>
      </c>
      <c r="J10" s="565">
        <v>48</v>
      </c>
      <c r="K10" s="565">
        <v>432384</v>
      </c>
      <c r="L10" s="548">
        <v>1.0237842112615696</v>
      </c>
      <c r="M10" s="548">
        <v>9008</v>
      </c>
      <c r="N10" s="565">
        <v>51</v>
      </c>
      <c r="O10" s="565">
        <v>463488</v>
      </c>
      <c r="P10" s="553">
        <v>1.0974312104731034</v>
      </c>
      <c r="Q10" s="566">
        <v>9088</v>
      </c>
    </row>
    <row r="11" spans="1:17" ht="14.4" customHeight="1" x14ac:dyDescent="0.3">
      <c r="A11" s="547" t="s">
        <v>1313</v>
      </c>
      <c r="B11" s="548" t="s">
        <v>1306</v>
      </c>
      <c r="C11" s="548" t="s">
        <v>1314</v>
      </c>
      <c r="D11" s="548" t="s">
        <v>1325</v>
      </c>
      <c r="E11" s="548" t="s">
        <v>1326</v>
      </c>
      <c r="F11" s="565"/>
      <c r="G11" s="565"/>
      <c r="H11" s="548"/>
      <c r="I11" s="548"/>
      <c r="J11" s="565">
        <v>2</v>
      </c>
      <c r="K11" s="565">
        <v>662</v>
      </c>
      <c r="L11" s="548"/>
      <c r="M11" s="548">
        <v>331</v>
      </c>
      <c r="N11" s="565">
        <v>1</v>
      </c>
      <c r="O11" s="565">
        <v>354</v>
      </c>
      <c r="P11" s="553"/>
      <c r="Q11" s="566">
        <v>354</v>
      </c>
    </row>
    <row r="12" spans="1:17" ht="14.4" customHeight="1" x14ac:dyDescent="0.3">
      <c r="A12" s="547" t="s">
        <v>1313</v>
      </c>
      <c r="B12" s="548" t="s">
        <v>1306</v>
      </c>
      <c r="C12" s="548" t="s">
        <v>1314</v>
      </c>
      <c r="D12" s="548" t="s">
        <v>1327</v>
      </c>
      <c r="E12" s="548" t="s">
        <v>1328</v>
      </c>
      <c r="F12" s="565">
        <v>17</v>
      </c>
      <c r="G12" s="565">
        <v>2780</v>
      </c>
      <c r="H12" s="548">
        <v>1</v>
      </c>
      <c r="I12" s="548">
        <v>163.52941176470588</v>
      </c>
      <c r="J12" s="565">
        <v>17</v>
      </c>
      <c r="K12" s="565">
        <v>2805</v>
      </c>
      <c r="L12" s="548">
        <v>1.0089928057553956</v>
      </c>
      <c r="M12" s="548">
        <v>165</v>
      </c>
      <c r="N12" s="565">
        <v>13</v>
      </c>
      <c r="O12" s="565">
        <v>2301</v>
      </c>
      <c r="P12" s="553">
        <v>0.82769784172661875</v>
      </c>
      <c r="Q12" s="566">
        <v>177</v>
      </c>
    </row>
    <row r="13" spans="1:17" ht="14.4" customHeight="1" x14ac:dyDescent="0.3">
      <c r="A13" s="547" t="s">
        <v>1329</v>
      </c>
      <c r="B13" s="548" t="s">
        <v>514</v>
      </c>
      <c r="C13" s="548" t="s">
        <v>1330</v>
      </c>
      <c r="D13" s="548" t="s">
        <v>1331</v>
      </c>
      <c r="E13" s="548"/>
      <c r="F13" s="565">
        <v>211</v>
      </c>
      <c r="G13" s="565">
        <v>159094</v>
      </c>
      <c r="H13" s="548">
        <v>1</v>
      </c>
      <c r="I13" s="548">
        <v>754</v>
      </c>
      <c r="J13" s="565">
        <v>234</v>
      </c>
      <c r="K13" s="565">
        <v>176436</v>
      </c>
      <c r="L13" s="548">
        <v>1.1090047393364928</v>
      </c>
      <c r="M13" s="548">
        <v>754</v>
      </c>
      <c r="N13" s="565">
        <v>198</v>
      </c>
      <c r="O13" s="565">
        <v>149292</v>
      </c>
      <c r="P13" s="553">
        <v>0.93838862559241709</v>
      </c>
      <c r="Q13" s="566">
        <v>754</v>
      </c>
    </row>
    <row r="14" spans="1:17" ht="14.4" customHeight="1" x14ac:dyDescent="0.3">
      <c r="A14" s="547" t="s">
        <v>1329</v>
      </c>
      <c r="B14" s="548" t="s">
        <v>514</v>
      </c>
      <c r="C14" s="548" t="s">
        <v>1314</v>
      </c>
      <c r="D14" s="548" t="s">
        <v>1332</v>
      </c>
      <c r="E14" s="548" t="s">
        <v>1333</v>
      </c>
      <c r="F14" s="565">
        <v>1093</v>
      </c>
      <c r="G14" s="565">
        <v>222769</v>
      </c>
      <c r="H14" s="548">
        <v>1</v>
      </c>
      <c r="I14" s="548">
        <v>203.81427264409882</v>
      </c>
      <c r="J14" s="565">
        <v>1022</v>
      </c>
      <c r="K14" s="565">
        <v>210532</v>
      </c>
      <c r="L14" s="548">
        <v>0.9450686585655993</v>
      </c>
      <c r="M14" s="548">
        <v>206</v>
      </c>
      <c r="N14" s="565">
        <v>1801</v>
      </c>
      <c r="O14" s="565">
        <v>380011</v>
      </c>
      <c r="P14" s="553">
        <v>1.7058522505375524</v>
      </c>
      <c r="Q14" s="566">
        <v>211</v>
      </c>
    </row>
    <row r="15" spans="1:17" ht="14.4" customHeight="1" x14ac:dyDescent="0.3">
      <c r="A15" s="547" t="s">
        <v>1329</v>
      </c>
      <c r="B15" s="548" t="s">
        <v>514</v>
      </c>
      <c r="C15" s="548" t="s">
        <v>1314</v>
      </c>
      <c r="D15" s="548" t="s">
        <v>1334</v>
      </c>
      <c r="E15" s="548" t="s">
        <v>1333</v>
      </c>
      <c r="F15" s="565">
        <v>128</v>
      </c>
      <c r="G15" s="565">
        <v>10796</v>
      </c>
      <c r="H15" s="548">
        <v>1</v>
      </c>
      <c r="I15" s="548">
        <v>84.34375</v>
      </c>
      <c r="J15" s="565">
        <v>131</v>
      </c>
      <c r="K15" s="565">
        <v>11135</v>
      </c>
      <c r="L15" s="548">
        <v>1.0314005187106337</v>
      </c>
      <c r="M15" s="548">
        <v>85</v>
      </c>
      <c r="N15" s="565">
        <v>138</v>
      </c>
      <c r="O15" s="565">
        <v>12006</v>
      </c>
      <c r="P15" s="553">
        <v>1.112078547610226</v>
      </c>
      <c r="Q15" s="566">
        <v>87</v>
      </c>
    </row>
    <row r="16" spans="1:17" ht="14.4" customHeight="1" x14ac:dyDescent="0.3">
      <c r="A16" s="547" t="s">
        <v>1329</v>
      </c>
      <c r="B16" s="548" t="s">
        <v>514</v>
      </c>
      <c r="C16" s="548" t="s">
        <v>1314</v>
      </c>
      <c r="D16" s="548" t="s">
        <v>1335</v>
      </c>
      <c r="E16" s="548" t="s">
        <v>1336</v>
      </c>
      <c r="F16" s="565">
        <v>5626</v>
      </c>
      <c r="G16" s="565">
        <v>1647158</v>
      </c>
      <c r="H16" s="548">
        <v>1</v>
      </c>
      <c r="I16" s="548">
        <v>292.77603981514397</v>
      </c>
      <c r="J16" s="565">
        <v>6822</v>
      </c>
      <c r="K16" s="565">
        <v>2012490</v>
      </c>
      <c r="L16" s="548">
        <v>1.2217953590365951</v>
      </c>
      <c r="M16" s="548">
        <v>295</v>
      </c>
      <c r="N16" s="565">
        <v>8269</v>
      </c>
      <c r="O16" s="565">
        <v>2488969</v>
      </c>
      <c r="P16" s="553">
        <v>1.5110687620738266</v>
      </c>
      <c r="Q16" s="566">
        <v>301</v>
      </c>
    </row>
    <row r="17" spans="1:17" ht="14.4" customHeight="1" x14ac:dyDescent="0.3">
      <c r="A17" s="547" t="s">
        <v>1329</v>
      </c>
      <c r="B17" s="548" t="s">
        <v>514</v>
      </c>
      <c r="C17" s="548" t="s">
        <v>1314</v>
      </c>
      <c r="D17" s="548" t="s">
        <v>1337</v>
      </c>
      <c r="E17" s="548" t="s">
        <v>1338</v>
      </c>
      <c r="F17" s="565">
        <v>146</v>
      </c>
      <c r="G17" s="565">
        <v>13624</v>
      </c>
      <c r="H17" s="548">
        <v>1</v>
      </c>
      <c r="I17" s="548">
        <v>93.31506849315069</v>
      </c>
      <c r="J17" s="565">
        <v>110</v>
      </c>
      <c r="K17" s="565">
        <v>10450</v>
      </c>
      <c r="L17" s="548">
        <v>0.76702877275396364</v>
      </c>
      <c r="M17" s="548">
        <v>95</v>
      </c>
      <c r="N17" s="565">
        <v>179</v>
      </c>
      <c r="O17" s="565">
        <v>17721</v>
      </c>
      <c r="P17" s="553">
        <v>1.3007193188490898</v>
      </c>
      <c r="Q17" s="566">
        <v>99</v>
      </c>
    </row>
    <row r="18" spans="1:17" ht="14.4" customHeight="1" x14ac:dyDescent="0.3">
      <c r="A18" s="547" t="s">
        <v>1329</v>
      </c>
      <c r="B18" s="548" t="s">
        <v>514</v>
      </c>
      <c r="C18" s="548" t="s">
        <v>1314</v>
      </c>
      <c r="D18" s="548" t="s">
        <v>1339</v>
      </c>
      <c r="E18" s="548" t="s">
        <v>1340</v>
      </c>
      <c r="F18" s="565">
        <v>16</v>
      </c>
      <c r="G18" s="565">
        <v>3538</v>
      </c>
      <c r="H18" s="548">
        <v>1</v>
      </c>
      <c r="I18" s="548">
        <v>221.125</v>
      </c>
      <c r="J18" s="565">
        <v>9</v>
      </c>
      <c r="K18" s="565">
        <v>2016</v>
      </c>
      <c r="L18" s="548">
        <v>0.56981345392877336</v>
      </c>
      <c r="M18" s="548">
        <v>224</v>
      </c>
      <c r="N18" s="565">
        <v>8</v>
      </c>
      <c r="O18" s="565">
        <v>1848</v>
      </c>
      <c r="P18" s="553">
        <v>0.5223289994347089</v>
      </c>
      <c r="Q18" s="566">
        <v>231</v>
      </c>
    </row>
    <row r="19" spans="1:17" ht="14.4" customHeight="1" x14ac:dyDescent="0.3">
      <c r="A19" s="547" t="s">
        <v>1329</v>
      </c>
      <c r="B19" s="548" t="s">
        <v>514</v>
      </c>
      <c r="C19" s="548" t="s">
        <v>1314</v>
      </c>
      <c r="D19" s="548" t="s">
        <v>1341</v>
      </c>
      <c r="E19" s="548" t="s">
        <v>1342</v>
      </c>
      <c r="F19" s="565">
        <v>1502</v>
      </c>
      <c r="G19" s="565">
        <v>201846</v>
      </c>
      <c r="H19" s="548">
        <v>1</v>
      </c>
      <c r="I19" s="548">
        <v>134.38482023968044</v>
      </c>
      <c r="J19" s="565">
        <v>1378</v>
      </c>
      <c r="K19" s="565">
        <v>186030</v>
      </c>
      <c r="L19" s="548">
        <v>0.92164323295978123</v>
      </c>
      <c r="M19" s="548">
        <v>135</v>
      </c>
      <c r="N19" s="565">
        <v>1382</v>
      </c>
      <c r="O19" s="565">
        <v>189334</v>
      </c>
      <c r="P19" s="553">
        <v>0.93801214787511267</v>
      </c>
      <c r="Q19" s="566">
        <v>137</v>
      </c>
    </row>
    <row r="20" spans="1:17" ht="14.4" customHeight="1" x14ac:dyDescent="0.3">
      <c r="A20" s="547" t="s">
        <v>1329</v>
      </c>
      <c r="B20" s="548" t="s">
        <v>514</v>
      </c>
      <c r="C20" s="548" t="s">
        <v>1314</v>
      </c>
      <c r="D20" s="548" t="s">
        <v>1343</v>
      </c>
      <c r="E20" s="548" t="s">
        <v>1342</v>
      </c>
      <c r="F20" s="565">
        <v>107</v>
      </c>
      <c r="G20" s="565">
        <v>18809</v>
      </c>
      <c r="H20" s="548">
        <v>1</v>
      </c>
      <c r="I20" s="548">
        <v>175.78504672897196</v>
      </c>
      <c r="J20" s="565">
        <v>109</v>
      </c>
      <c r="K20" s="565">
        <v>19402</v>
      </c>
      <c r="L20" s="548">
        <v>1.031527460258387</v>
      </c>
      <c r="M20" s="548">
        <v>178</v>
      </c>
      <c r="N20" s="565">
        <v>118</v>
      </c>
      <c r="O20" s="565">
        <v>21594</v>
      </c>
      <c r="P20" s="553">
        <v>1.1480674145355947</v>
      </c>
      <c r="Q20" s="566">
        <v>183</v>
      </c>
    </row>
    <row r="21" spans="1:17" ht="14.4" customHeight="1" x14ac:dyDescent="0.3">
      <c r="A21" s="547" t="s">
        <v>1329</v>
      </c>
      <c r="B21" s="548" t="s">
        <v>514</v>
      </c>
      <c r="C21" s="548" t="s">
        <v>1314</v>
      </c>
      <c r="D21" s="548" t="s">
        <v>1344</v>
      </c>
      <c r="E21" s="548" t="s">
        <v>1345</v>
      </c>
      <c r="F21" s="565">
        <v>40</v>
      </c>
      <c r="G21" s="565">
        <v>24564</v>
      </c>
      <c r="H21" s="548">
        <v>1</v>
      </c>
      <c r="I21" s="548">
        <v>614.1</v>
      </c>
      <c r="J21" s="565">
        <v>26</v>
      </c>
      <c r="K21" s="565">
        <v>16120</v>
      </c>
      <c r="L21" s="548">
        <v>0.65624491125223905</v>
      </c>
      <c r="M21" s="548">
        <v>620</v>
      </c>
      <c r="N21" s="565">
        <v>55</v>
      </c>
      <c r="O21" s="565">
        <v>35145</v>
      </c>
      <c r="P21" s="553">
        <v>1.4307523204689789</v>
      </c>
      <c r="Q21" s="566">
        <v>639</v>
      </c>
    </row>
    <row r="22" spans="1:17" ht="14.4" customHeight="1" x14ac:dyDescent="0.3">
      <c r="A22" s="547" t="s">
        <v>1329</v>
      </c>
      <c r="B22" s="548" t="s">
        <v>514</v>
      </c>
      <c r="C22" s="548" t="s">
        <v>1314</v>
      </c>
      <c r="D22" s="548" t="s">
        <v>1346</v>
      </c>
      <c r="E22" s="548" t="s">
        <v>1347</v>
      </c>
      <c r="F22" s="565">
        <v>76</v>
      </c>
      <c r="G22" s="565">
        <v>44646</v>
      </c>
      <c r="H22" s="548">
        <v>1</v>
      </c>
      <c r="I22" s="548">
        <v>587.4473684210526</v>
      </c>
      <c r="J22" s="565">
        <v>49</v>
      </c>
      <c r="K22" s="565">
        <v>29057</v>
      </c>
      <c r="L22" s="548">
        <v>0.65083098149890251</v>
      </c>
      <c r="M22" s="548">
        <v>593</v>
      </c>
      <c r="N22" s="565">
        <v>65</v>
      </c>
      <c r="O22" s="565">
        <v>39520</v>
      </c>
      <c r="P22" s="553">
        <v>0.88518568292792188</v>
      </c>
      <c r="Q22" s="566">
        <v>608</v>
      </c>
    </row>
    <row r="23" spans="1:17" ht="14.4" customHeight="1" x14ac:dyDescent="0.3">
      <c r="A23" s="547" t="s">
        <v>1329</v>
      </c>
      <c r="B23" s="548" t="s">
        <v>514</v>
      </c>
      <c r="C23" s="548" t="s">
        <v>1314</v>
      </c>
      <c r="D23" s="548" t="s">
        <v>1348</v>
      </c>
      <c r="E23" s="548" t="s">
        <v>1349</v>
      </c>
      <c r="F23" s="565">
        <v>504</v>
      </c>
      <c r="G23" s="565">
        <v>80336</v>
      </c>
      <c r="H23" s="548">
        <v>1</v>
      </c>
      <c r="I23" s="548">
        <v>159.39682539682539</v>
      </c>
      <c r="J23" s="565">
        <v>529</v>
      </c>
      <c r="K23" s="565">
        <v>85169</v>
      </c>
      <c r="L23" s="548">
        <v>1.0601598287193785</v>
      </c>
      <c r="M23" s="548">
        <v>161</v>
      </c>
      <c r="N23" s="565">
        <v>662</v>
      </c>
      <c r="O23" s="565">
        <v>114526</v>
      </c>
      <c r="P23" s="553">
        <v>1.425587532364071</v>
      </c>
      <c r="Q23" s="566">
        <v>173</v>
      </c>
    </row>
    <row r="24" spans="1:17" ht="14.4" customHeight="1" x14ac:dyDescent="0.3">
      <c r="A24" s="547" t="s">
        <v>1329</v>
      </c>
      <c r="B24" s="548" t="s">
        <v>514</v>
      </c>
      <c r="C24" s="548" t="s">
        <v>1314</v>
      </c>
      <c r="D24" s="548" t="s">
        <v>1350</v>
      </c>
      <c r="E24" s="548" t="s">
        <v>1351</v>
      </c>
      <c r="F24" s="565">
        <v>1284</v>
      </c>
      <c r="G24" s="565">
        <v>491004</v>
      </c>
      <c r="H24" s="548">
        <v>1</v>
      </c>
      <c r="I24" s="548">
        <v>382.40186915887853</v>
      </c>
      <c r="J24" s="565">
        <v>1238</v>
      </c>
      <c r="K24" s="565">
        <v>474154</v>
      </c>
      <c r="L24" s="548">
        <v>0.96568256063087066</v>
      </c>
      <c r="M24" s="548">
        <v>383</v>
      </c>
      <c r="N24" s="565">
        <v>1233</v>
      </c>
      <c r="O24" s="565">
        <v>473472</v>
      </c>
      <c r="P24" s="553">
        <v>0.96429356990981741</v>
      </c>
      <c r="Q24" s="566">
        <v>384</v>
      </c>
    </row>
    <row r="25" spans="1:17" ht="14.4" customHeight="1" x14ac:dyDescent="0.3">
      <c r="A25" s="547" t="s">
        <v>1329</v>
      </c>
      <c r="B25" s="548" t="s">
        <v>514</v>
      </c>
      <c r="C25" s="548" t="s">
        <v>1314</v>
      </c>
      <c r="D25" s="548" t="s">
        <v>1352</v>
      </c>
      <c r="E25" s="548" t="s">
        <v>1353</v>
      </c>
      <c r="F25" s="565">
        <v>4172</v>
      </c>
      <c r="G25" s="565">
        <v>66752</v>
      </c>
      <c r="H25" s="548">
        <v>1</v>
      </c>
      <c r="I25" s="548">
        <v>16</v>
      </c>
      <c r="J25" s="565">
        <v>3920</v>
      </c>
      <c r="K25" s="565">
        <v>62720</v>
      </c>
      <c r="L25" s="548">
        <v>0.93959731543624159</v>
      </c>
      <c r="M25" s="548">
        <v>16</v>
      </c>
      <c r="N25" s="565">
        <v>4023</v>
      </c>
      <c r="O25" s="565">
        <v>68391</v>
      </c>
      <c r="P25" s="553">
        <v>1.0245535714285714</v>
      </c>
      <c r="Q25" s="566">
        <v>17</v>
      </c>
    </row>
    <row r="26" spans="1:17" ht="14.4" customHeight="1" x14ac:dyDescent="0.3">
      <c r="A26" s="547" t="s">
        <v>1329</v>
      </c>
      <c r="B26" s="548" t="s">
        <v>514</v>
      </c>
      <c r="C26" s="548" t="s">
        <v>1314</v>
      </c>
      <c r="D26" s="548" t="s">
        <v>1354</v>
      </c>
      <c r="E26" s="548" t="s">
        <v>1355</v>
      </c>
      <c r="F26" s="565">
        <v>595</v>
      </c>
      <c r="G26" s="565">
        <v>156685</v>
      </c>
      <c r="H26" s="548">
        <v>1</v>
      </c>
      <c r="I26" s="548">
        <v>263.33613445378154</v>
      </c>
      <c r="J26" s="565">
        <v>559</v>
      </c>
      <c r="K26" s="565">
        <v>148694</v>
      </c>
      <c r="L26" s="548">
        <v>0.94899958515492866</v>
      </c>
      <c r="M26" s="548">
        <v>266</v>
      </c>
      <c r="N26" s="565">
        <v>820</v>
      </c>
      <c r="O26" s="565">
        <v>223860</v>
      </c>
      <c r="P26" s="553">
        <v>1.4287264256310432</v>
      </c>
      <c r="Q26" s="566">
        <v>273</v>
      </c>
    </row>
    <row r="27" spans="1:17" ht="14.4" customHeight="1" x14ac:dyDescent="0.3">
      <c r="A27" s="547" t="s">
        <v>1329</v>
      </c>
      <c r="B27" s="548" t="s">
        <v>514</v>
      </c>
      <c r="C27" s="548" t="s">
        <v>1314</v>
      </c>
      <c r="D27" s="548" t="s">
        <v>1356</v>
      </c>
      <c r="E27" s="548" t="s">
        <v>1357</v>
      </c>
      <c r="F27" s="565">
        <v>523</v>
      </c>
      <c r="G27" s="565">
        <v>73743</v>
      </c>
      <c r="H27" s="548">
        <v>1</v>
      </c>
      <c r="I27" s="548">
        <v>141</v>
      </c>
      <c r="J27" s="565">
        <v>567</v>
      </c>
      <c r="K27" s="565">
        <v>79947</v>
      </c>
      <c r="L27" s="548">
        <v>1.0841300191204588</v>
      </c>
      <c r="M27" s="548">
        <v>141</v>
      </c>
      <c r="N27" s="565">
        <v>861</v>
      </c>
      <c r="O27" s="565">
        <v>122262</v>
      </c>
      <c r="P27" s="553">
        <v>1.6579471949879989</v>
      </c>
      <c r="Q27" s="566">
        <v>142</v>
      </c>
    </row>
    <row r="28" spans="1:17" ht="14.4" customHeight="1" x14ac:dyDescent="0.3">
      <c r="A28" s="547" t="s">
        <v>1329</v>
      </c>
      <c r="B28" s="548" t="s">
        <v>514</v>
      </c>
      <c r="C28" s="548" t="s">
        <v>1314</v>
      </c>
      <c r="D28" s="548" t="s">
        <v>1358</v>
      </c>
      <c r="E28" s="548" t="s">
        <v>1357</v>
      </c>
      <c r="F28" s="565">
        <v>1503</v>
      </c>
      <c r="G28" s="565">
        <v>117234</v>
      </c>
      <c r="H28" s="548">
        <v>1</v>
      </c>
      <c r="I28" s="548">
        <v>78</v>
      </c>
      <c r="J28" s="565">
        <v>1377</v>
      </c>
      <c r="K28" s="565">
        <v>107406</v>
      </c>
      <c r="L28" s="548">
        <v>0.91616766467065869</v>
      </c>
      <c r="M28" s="548">
        <v>78</v>
      </c>
      <c r="N28" s="565">
        <v>1374</v>
      </c>
      <c r="O28" s="565">
        <v>107172</v>
      </c>
      <c r="P28" s="553">
        <v>0.9141716566866267</v>
      </c>
      <c r="Q28" s="566">
        <v>78</v>
      </c>
    </row>
    <row r="29" spans="1:17" ht="14.4" customHeight="1" x14ac:dyDescent="0.3">
      <c r="A29" s="547" t="s">
        <v>1329</v>
      </c>
      <c r="B29" s="548" t="s">
        <v>514</v>
      </c>
      <c r="C29" s="548" t="s">
        <v>1314</v>
      </c>
      <c r="D29" s="548" t="s">
        <v>1359</v>
      </c>
      <c r="E29" s="548" t="s">
        <v>1360</v>
      </c>
      <c r="F29" s="565">
        <v>523</v>
      </c>
      <c r="G29" s="565">
        <v>159165</v>
      </c>
      <c r="H29" s="548">
        <v>1</v>
      </c>
      <c r="I29" s="548">
        <v>304.33078393881453</v>
      </c>
      <c r="J29" s="565">
        <v>569</v>
      </c>
      <c r="K29" s="565">
        <v>174683</v>
      </c>
      <c r="L29" s="548">
        <v>1.097496308861873</v>
      </c>
      <c r="M29" s="548">
        <v>307</v>
      </c>
      <c r="N29" s="565">
        <v>861</v>
      </c>
      <c r="O29" s="565">
        <v>269493</v>
      </c>
      <c r="P29" s="553">
        <v>1.6931674677221751</v>
      </c>
      <c r="Q29" s="566">
        <v>313</v>
      </c>
    </row>
    <row r="30" spans="1:17" ht="14.4" customHeight="1" x14ac:dyDescent="0.3">
      <c r="A30" s="547" t="s">
        <v>1329</v>
      </c>
      <c r="B30" s="548" t="s">
        <v>514</v>
      </c>
      <c r="C30" s="548" t="s">
        <v>1314</v>
      </c>
      <c r="D30" s="548" t="s">
        <v>1361</v>
      </c>
      <c r="E30" s="548" t="s">
        <v>1362</v>
      </c>
      <c r="F30" s="565">
        <v>1678</v>
      </c>
      <c r="G30" s="565">
        <v>816174</v>
      </c>
      <c r="H30" s="548">
        <v>1</v>
      </c>
      <c r="I30" s="548">
        <v>486.39690107270559</v>
      </c>
      <c r="J30" s="565">
        <v>1560</v>
      </c>
      <c r="K30" s="565">
        <v>759720</v>
      </c>
      <c r="L30" s="548">
        <v>0.93083092575847792</v>
      </c>
      <c r="M30" s="548">
        <v>487</v>
      </c>
      <c r="N30" s="565">
        <v>1438</v>
      </c>
      <c r="O30" s="565">
        <v>701744</v>
      </c>
      <c r="P30" s="553">
        <v>0.85979705307936793</v>
      </c>
      <c r="Q30" s="566">
        <v>488</v>
      </c>
    </row>
    <row r="31" spans="1:17" ht="14.4" customHeight="1" x14ac:dyDescent="0.3">
      <c r="A31" s="547" t="s">
        <v>1329</v>
      </c>
      <c r="B31" s="548" t="s">
        <v>514</v>
      </c>
      <c r="C31" s="548" t="s">
        <v>1314</v>
      </c>
      <c r="D31" s="548" t="s">
        <v>1363</v>
      </c>
      <c r="E31" s="548" t="s">
        <v>1364</v>
      </c>
      <c r="F31" s="565">
        <v>1308</v>
      </c>
      <c r="G31" s="565">
        <v>209775</v>
      </c>
      <c r="H31" s="548">
        <v>1</v>
      </c>
      <c r="I31" s="548">
        <v>160.37844036697248</v>
      </c>
      <c r="J31" s="565">
        <v>1243</v>
      </c>
      <c r="K31" s="565">
        <v>200123</v>
      </c>
      <c r="L31" s="548">
        <v>0.95398879752115362</v>
      </c>
      <c r="M31" s="548">
        <v>161</v>
      </c>
      <c r="N31" s="565">
        <v>1240</v>
      </c>
      <c r="O31" s="565">
        <v>202120</v>
      </c>
      <c r="P31" s="553">
        <v>0.96350852103444162</v>
      </c>
      <c r="Q31" s="566">
        <v>163</v>
      </c>
    </row>
    <row r="32" spans="1:17" ht="14.4" customHeight="1" x14ac:dyDescent="0.3">
      <c r="A32" s="547" t="s">
        <v>1329</v>
      </c>
      <c r="B32" s="548" t="s">
        <v>514</v>
      </c>
      <c r="C32" s="548" t="s">
        <v>1314</v>
      </c>
      <c r="D32" s="548" t="s">
        <v>1365</v>
      </c>
      <c r="E32" s="548" t="s">
        <v>1366</v>
      </c>
      <c r="F32" s="565">
        <v>1557</v>
      </c>
      <c r="G32" s="565">
        <v>364959</v>
      </c>
      <c r="H32" s="548">
        <v>1</v>
      </c>
      <c r="I32" s="548">
        <v>234.39884393063585</v>
      </c>
      <c r="J32" s="565">
        <v>1495</v>
      </c>
      <c r="K32" s="565">
        <v>351325</v>
      </c>
      <c r="L32" s="548">
        <v>0.96264237900695693</v>
      </c>
      <c r="M32" s="548">
        <v>235</v>
      </c>
      <c r="N32" s="565">
        <v>1427</v>
      </c>
      <c r="O32" s="565">
        <v>336772</v>
      </c>
      <c r="P32" s="553">
        <v>0.92276666694067</v>
      </c>
      <c r="Q32" s="566">
        <v>236</v>
      </c>
    </row>
    <row r="33" spans="1:17" ht="14.4" customHeight="1" x14ac:dyDescent="0.3">
      <c r="A33" s="547" t="s">
        <v>1329</v>
      </c>
      <c r="B33" s="548" t="s">
        <v>514</v>
      </c>
      <c r="C33" s="548" t="s">
        <v>1314</v>
      </c>
      <c r="D33" s="548" t="s">
        <v>1367</v>
      </c>
      <c r="E33" s="548" t="s">
        <v>1333</v>
      </c>
      <c r="F33" s="565">
        <v>1227</v>
      </c>
      <c r="G33" s="565">
        <v>86338</v>
      </c>
      <c r="H33" s="548">
        <v>1</v>
      </c>
      <c r="I33" s="548">
        <v>70.365118174409133</v>
      </c>
      <c r="J33" s="565">
        <v>1330</v>
      </c>
      <c r="K33" s="565">
        <v>94430</v>
      </c>
      <c r="L33" s="548">
        <v>1.0937246635317011</v>
      </c>
      <c r="M33" s="548">
        <v>71</v>
      </c>
      <c r="N33" s="565">
        <v>1827</v>
      </c>
      <c r="O33" s="565">
        <v>131544</v>
      </c>
      <c r="P33" s="553">
        <v>1.5235933192800388</v>
      </c>
      <c r="Q33" s="566">
        <v>72</v>
      </c>
    </row>
    <row r="34" spans="1:17" ht="14.4" customHeight="1" x14ac:dyDescent="0.3">
      <c r="A34" s="547" t="s">
        <v>1329</v>
      </c>
      <c r="B34" s="548" t="s">
        <v>514</v>
      </c>
      <c r="C34" s="548" t="s">
        <v>1314</v>
      </c>
      <c r="D34" s="548" t="s">
        <v>1368</v>
      </c>
      <c r="E34" s="548" t="s">
        <v>1369</v>
      </c>
      <c r="F34" s="565">
        <v>557</v>
      </c>
      <c r="G34" s="565">
        <v>40305</v>
      </c>
      <c r="H34" s="548">
        <v>1</v>
      </c>
      <c r="I34" s="548">
        <v>72.360861759425489</v>
      </c>
      <c r="J34" s="565">
        <v>464</v>
      </c>
      <c r="K34" s="565">
        <v>33872</v>
      </c>
      <c r="L34" s="548">
        <v>0.84039201091675975</v>
      </c>
      <c r="M34" s="548">
        <v>73</v>
      </c>
      <c r="N34" s="565">
        <v>303</v>
      </c>
      <c r="O34" s="565">
        <v>22422</v>
      </c>
      <c r="P34" s="553">
        <v>0.55630815035355419</v>
      </c>
      <c r="Q34" s="566">
        <v>74</v>
      </c>
    </row>
    <row r="35" spans="1:17" ht="14.4" customHeight="1" x14ac:dyDescent="0.3">
      <c r="A35" s="547" t="s">
        <v>1329</v>
      </c>
      <c r="B35" s="548" t="s">
        <v>514</v>
      </c>
      <c r="C35" s="548" t="s">
        <v>1314</v>
      </c>
      <c r="D35" s="548" t="s">
        <v>1370</v>
      </c>
      <c r="E35" s="548" t="s">
        <v>1371</v>
      </c>
      <c r="F35" s="565">
        <v>2287</v>
      </c>
      <c r="G35" s="565">
        <v>648161</v>
      </c>
      <c r="H35" s="548">
        <v>1</v>
      </c>
      <c r="I35" s="548">
        <v>283.41101880192394</v>
      </c>
      <c r="J35" s="565">
        <v>2202</v>
      </c>
      <c r="K35" s="565">
        <v>625368</v>
      </c>
      <c r="L35" s="548">
        <v>0.9648343544273722</v>
      </c>
      <c r="M35" s="548">
        <v>284</v>
      </c>
      <c r="N35" s="565">
        <v>2210</v>
      </c>
      <c r="O35" s="565">
        <v>629850</v>
      </c>
      <c r="P35" s="553">
        <v>0.97174930302810569</v>
      </c>
      <c r="Q35" s="566">
        <v>285</v>
      </c>
    </row>
    <row r="36" spans="1:17" ht="14.4" customHeight="1" x14ac:dyDescent="0.3">
      <c r="A36" s="547" t="s">
        <v>1329</v>
      </c>
      <c r="B36" s="548" t="s">
        <v>514</v>
      </c>
      <c r="C36" s="548" t="s">
        <v>1314</v>
      </c>
      <c r="D36" s="548" t="s">
        <v>1372</v>
      </c>
      <c r="E36" s="548" t="s">
        <v>1373</v>
      </c>
      <c r="F36" s="565">
        <v>112</v>
      </c>
      <c r="G36" s="565">
        <v>24318</v>
      </c>
      <c r="H36" s="548">
        <v>1</v>
      </c>
      <c r="I36" s="548">
        <v>217.125</v>
      </c>
      <c r="J36" s="565">
        <v>128</v>
      </c>
      <c r="K36" s="565">
        <v>28160</v>
      </c>
      <c r="L36" s="548">
        <v>1.1579899662801216</v>
      </c>
      <c r="M36" s="548">
        <v>220</v>
      </c>
      <c r="N36" s="565">
        <v>140</v>
      </c>
      <c r="O36" s="565">
        <v>32060</v>
      </c>
      <c r="P36" s="553">
        <v>1.3183649971214737</v>
      </c>
      <c r="Q36" s="566">
        <v>229</v>
      </c>
    </row>
    <row r="37" spans="1:17" ht="14.4" customHeight="1" x14ac:dyDescent="0.3">
      <c r="A37" s="547" t="s">
        <v>1329</v>
      </c>
      <c r="B37" s="548" t="s">
        <v>514</v>
      </c>
      <c r="C37" s="548" t="s">
        <v>1314</v>
      </c>
      <c r="D37" s="548" t="s">
        <v>1374</v>
      </c>
      <c r="E37" s="548" t="s">
        <v>1375</v>
      </c>
      <c r="F37" s="565">
        <v>363</v>
      </c>
      <c r="G37" s="565">
        <v>432131</v>
      </c>
      <c r="H37" s="548">
        <v>1</v>
      </c>
      <c r="I37" s="548">
        <v>1190.4435261707988</v>
      </c>
      <c r="J37" s="565">
        <v>398</v>
      </c>
      <c r="K37" s="565">
        <v>475610</v>
      </c>
      <c r="L37" s="548">
        <v>1.1006153226683575</v>
      </c>
      <c r="M37" s="548">
        <v>1195</v>
      </c>
      <c r="N37" s="565">
        <v>547</v>
      </c>
      <c r="O37" s="565">
        <v>662417</v>
      </c>
      <c r="P37" s="553">
        <v>1.5329078450747575</v>
      </c>
      <c r="Q37" s="566">
        <v>1211</v>
      </c>
    </row>
    <row r="38" spans="1:17" ht="14.4" customHeight="1" x14ac:dyDescent="0.3">
      <c r="A38" s="547" t="s">
        <v>1329</v>
      </c>
      <c r="B38" s="548" t="s">
        <v>514</v>
      </c>
      <c r="C38" s="548" t="s">
        <v>1314</v>
      </c>
      <c r="D38" s="548" t="s">
        <v>1376</v>
      </c>
      <c r="E38" s="548" t="s">
        <v>1377</v>
      </c>
      <c r="F38" s="565">
        <v>391</v>
      </c>
      <c r="G38" s="565">
        <v>42380</v>
      </c>
      <c r="H38" s="548">
        <v>1</v>
      </c>
      <c r="I38" s="548">
        <v>108.38874680306905</v>
      </c>
      <c r="J38" s="565">
        <v>395</v>
      </c>
      <c r="K38" s="565">
        <v>43450</v>
      </c>
      <c r="L38" s="548">
        <v>1.0252477583765927</v>
      </c>
      <c r="M38" s="548">
        <v>110</v>
      </c>
      <c r="N38" s="565">
        <v>504</v>
      </c>
      <c r="O38" s="565">
        <v>57456</v>
      </c>
      <c r="P38" s="553">
        <v>1.3557338367154319</v>
      </c>
      <c r="Q38" s="566">
        <v>114</v>
      </c>
    </row>
    <row r="39" spans="1:17" ht="14.4" customHeight="1" x14ac:dyDescent="0.3">
      <c r="A39" s="547" t="s">
        <v>1329</v>
      </c>
      <c r="B39" s="548" t="s">
        <v>514</v>
      </c>
      <c r="C39" s="548" t="s">
        <v>1314</v>
      </c>
      <c r="D39" s="548" t="s">
        <v>1378</v>
      </c>
      <c r="E39" s="548" t="s">
        <v>1379</v>
      </c>
      <c r="F39" s="565">
        <v>26</v>
      </c>
      <c r="G39" s="565">
        <v>8324</v>
      </c>
      <c r="H39" s="548">
        <v>1</v>
      </c>
      <c r="I39" s="548">
        <v>320.15384615384613</v>
      </c>
      <c r="J39" s="565">
        <v>12</v>
      </c>
      <c r="K39" s="565">
        <v>3876</v>
      </c>
      <c r="L39" s="548">
        <v>0.46564151850072083</v>
      </c>
      <c r="M39" s="548">
        <v>323</v>
      </c>
      <c r="N39" s="565">
        <v>19</v>
      </c>
      <c r="O39" s="565">
        <v>6574</v>
      </c>
      <c r="P39" s="553">
        <v>0.78976453628063426</v>
      </c>
      <c r="Q39" s="566">
        <v>346</v>
      </c>
    </row>
    <row r="40" spans="1:17" ht="14.4" customHeight="1" x14ac:dyDescent="0.3">
      <c r="A40" s="547" t="s">
        <v>1329</v>
      </c>
      <c r="B40" s="548" t="s">
        <v>514</v>
      </c>
      <c r="C40" s="548" t="s">
        <v>1314</v>
      </c>
      <c r="D40" s="548" t="s">
        <v>1380</v>
      </c>
      <c r="E40" s="548" t="s">
        <v>1381</v>
      </c>
      <c r="F40" s="565">
        <v>211</v>
      </c>
      <c r="G40" s="565">
        <v>11890</v>
      </c>
      <c r="H40" s="548">
        <v>1</v>
      </c>
      <c r="I40" s="548">
        <v>56.350710900473935</v>
      </c>
      <c r="J40" s="565">
        <v>234</v>
      </c>
      <c r="K40" s="565">
        <v>13338</v>
      </c>
      <c r="L40" s="548">
        <v>1.1217830109335576</v>
      </c>
      <c r="M40" s="548">
        <v>57</v>
      </c>
      <c r="N40" s="565">
        <v>198</v>
      </c>
      <c r="O40" s="565">
        <v>11682</v>
      </c>
      <c r="P40" s="553">
        <v>0.9825063078216989</v>
      </c>
      <c r="Q40" s="566">
        <v>59</v>
      </c>
    </row>
    <row r="41" spans="1:17" ht="14.4" customHeight="1" x14ac:dyDescent="0.3">
      <c r="A41" s="547" t="s">
        <v>1329</v>
      </c>
      <c r="B41" s="548" t="s">
        <v>514</v>
      </c>
      <c r="C41" s="548" t="s">
        <v>1314</v>
      </c>
      <c r="D41" s="548" t="s">
        <v>1382</v>
      </c>
      <c r="E41" s="548" t="s">
        <v>1383</v>
      </c>
      <c r="F41" s="565">
        <v>4</v>
      </c>
      <c r="G41" s="565">
        <v>577</v>
      </c>
      <c r="H41" s="548">
        <v>1</v>
      </c>
      <c r="I41" s="548">
        <v>144.25</v>
      </c>
      <c r="J41" s="565">
        <v>6</v>
      </c>
      <c r="K41" s="565">
        <v>876</v>
      </c>
      <c r="L41" s="548">
        <v>1.5181975736568458</v>
      </c>
      <c r="M41" s="548">
        <v>146</v>
      </c>
      <c r="N41" s="565">
        <v>2</v>
      </c>
      <c r="O41" s="565">
        <v>300</v>
      </c>
      <c r="P41" s="553">
        <v>0.51993067590987874</v>
      </c>
      <c r="Q41" s="566">
        <v>150</v>
      </c>
    </row>
    <row r="42" spans="1:17" ht="14.4" customHeight="1" x14ac:dyDescent="0.3">
      <c r="A42" s="547" t="s">
        <v>1329</v>
      </c>
      <c r="B42" s="548" t="s">
        <v>514</v>
      </c>
      <c r="C42" s="548" t="s">
        <v>1314</v>
      </c>
      <c r="D42" s="548" t="s">
        <v>1384</v>
      </c>
      <c r="E42" s="548" t="s">
        <v>1385</v>
      </c>
      <c r="F42" s="565">
        <v>28</v>
      </c>
      <c r="G42" s="565">
        <v>28677</v>
      </c>
      <c r="H42" s="548">
        <v>1</v>
      </c>
      <c r="I42" s="548">
        <v>1024.1785714285713</v>
      </c>
      <c r="J42" s="565">
        <v>25</v>
      </c>
      <c r="K42" s="565">
        <v>25825</v>
      </c>
      <c r="L42" s="548">
        <v>0.90054747707221816</v>
      </c>
      <c r="M42" s="548">
        <v>1033</v>
      </c>
      <c r="N42" s="565">
        <v>48</v>
      </c>
      <c r="O42" s="565">
        <v>51072</v>
      </c>
      <c r="P42" s="553">
        <v>1.7809394288105451</v>
      </c>
      <c r="Q42" s="566">
        <v>1064</v>
      </c>
    </row>
    <row r="43" spans="1:17" ht="14.4" customHeight="1" x14ac:dyDescent="0.3">
      <c r="A43" s="547" t="s">
        <v>1329</v>
      </c>
      <c r="B43" s="548" t="s">
        <v>514</v>
      </c>
      <c r="C43" s="548" t="s">
        <v>1314</v>
      </c>
      <c r="D43" s="548" t="s">
        <v>1386</v>
      </c>
      <c r="E43" s="548" t="s">
        <v>1387</v>
      </c>
      <c r="F43" s="565">
        <v>15</v>
      </c>
      <c r="G43" s="565">
        <v>4379</v>
      </c>
      <c r="H43" s="548">
        <v>1</v>
      </c>
      <c r="I43" s="548">
        <v>291.93333333333334</v>
      </c>
      <c r="J43" s="565">
        <v>10</v>
      </c>
      <c r="K43" s="565">
        <v>2940</v>
      </c>
      <c r="L43" s="548">
        <v>0.67138616122402373</v>
      </c>
      <c r="M43" s="548">
        <v>294</v>
      </c>
      <c r="N43" s="565">
        <v>14</v>
      </c>
      <c r="O43" s="565">
        <v>4214</v>
      </c>
      <c r="P43" s="553">
        <v>0.96232016442110069</v>
      </c>
      <c r="Q43" s="566">
        <v>301</v>
      </c>
    </row>
    <row r="44" spans="1:17" ht="14.4" customHeight="1" x14ac:dyDescent="0.3">
      <c r="A44" s="547" t="s">
        <v>1329</v>
      </c>
      <c r="B44" s="548" t="s">
        <v>514</v>
      </c>
      <c r="C44" s="548" t="s">
        <v>1314</v>
      </c>
      <c r="D44" s="548" t="s">
        <v>1388</v>
      </c>
      <c r="E44" s="548" t="s">
        <v>1389</v>
      </c>
      <c r="F44" s="565"/>
      <c r="G44" s="565"/>
      <c r="H44" s="548"/>
      <c r="I44" s="548"/>
      <c r="J44" s="565"/>
      <c r="K44" s="565"/>
      <c r="L44" s="548"/>
      <c r="M44" s="548"/>
      <c r="N44" s="565">
        <v>1</v>
      </c>
      <c r="O44" s="565">
        <v>812</v>
      </c>
      <c r="P44" s="553"/>
      <c r="Q44" s="566">
        <v>812</v>
      </c>
    </row>
    <row r="45" spans="1:17" ht="14.4" customHeight="1" thickBot="1" x14ac:dyDescent="0.35">
      <c r="A45" s="555" t="s">
        <v>1329</v>
      </c>
      <c r="B45" s="556" t="s">
        <v>514</v>
      </c>
      <c r="C45" s="556" t="s">
        <v>1314</v>
      </c>
      <c r="D45" s="556" t="s">
        <v>1390</v>
      </c>
      <c r="E45" s="556" t="s">
        <v>1391</v>
      </c>
      <c r="F45" s="567">
        <v>1</v>
      </c>
      <c r="G45" s="567">
        <v>724</v>
      </c>
      <c r="H45" s="556">
        <v>1</v>
      </c>
      <c r="I45" s="556">
        <v>724</v>
      </c>
      <c r="J45" s="567">
        <v>1</v>
      </c>
      <c r="K45" s="567">
        <v>732</v>
      </c>
      <c r="L45" s="556">
        <v>1.011049723756906</v>
      </c>
      <c r="M45" s="556">
        <v>732</v>
      </c>
      <c r="N45" s="567">
        <v>6</v>
      </c>
      <c r="O45" s="567">
        <v>4506</v>
      </c>
      <c r="P45" s="561">
        <v>6.2237569060773481</v>
      </c>
      <c r="Q45" s="568">
        <v>751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5775288</v>
      </c>
      <c r="C3" s="222">
        <f t="shared" ref="C3:R3" si="0">SUBTOTAL(9,C6:C1048576)</f>
        <v>23</v>
      </c>
      <c r="D3" s="222">
        <f t="shared" si="0"/>
        <v>5965093</v>
      </c>
      <c r="E3" s="222">
        <f t="shared" si="0"/>
        <v>32.049052829646044</v>
      </c>
      <c r="F3" s="222">
        <f t="shared" si="0"/>
        <v>6264905</v>
      </c>
      <c r="G3" s="225">
        <f>IF(B3&lt;&gt;0,F3/B3,"")</f>
        <v>1.0847779366154553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1393</v>
      </c>
      <c r="B6" s="619">
        <v>213635</v>
      </c>
      <c r="C6" s="541">
        <v>1</v>
      </c>
      <c r="D6" s="619">
        <v>355130</v>
      </c>
      <c r="E6" s="541">
        <v>1.6623212488590353</v>
      </c>
      <c r="F6" s="619">
        <v>301604</v>
      </c>
      <c r="G6" s="546">
        <v>1.41177241556861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1394</v>
      </c>
      <c r="B7" s="623">
        <v>486833</v>
      </c>
      <c r="C7" s="548">
        <v>1</v>
      </c>
      <c r="D7" s="623">
        <v>435340</v>
      </c>
      <c r="E7" s="548">
        <v>0.89422861638385231</v>
      </c>
      <c r="F7" s="623">
        <v>480915</v>
      </c>
      <c r="G7" s="553">
        <v>0.98784388075582386</v>
      </c>
      <c r="H7" s="623"/>
      <c r="I7" s="548"/>
      <c r="J7" s="623"/>
      <c r="K7" s="548"/>
      <c r="L7" s="623"/>
      <c r="M7" s="553"/>
      <c r="N7" s="623"/>
      <c r="O7" s="548"/>
      <c r="P7" s="623"/>
      <c r="Q7" s="548"/>
      <c r="R7" s="623"/>
      <c r="S7" s="554"/>
    </row>
    <row r="8" spans="1:19" ht="14.4" customHeight="1" x14ac:dyDescent="0.3">
      <c r="A8" s="573" t="s">
        <v>1395</v>
      </c>
      <c r="B8" s="623">
        <v>196801</v>
      </c>
      <c r="C8" s="548">
        <v>1</v>
      </c>
      <c r="D8" s="623">
        <v>237727</v>
      </c>
      <c r="E8" s="548">
        <v>1.2079562603848557</v>
      </c>
      <c r="F8" s="623">
        <v>255286</v>
      </c>
      <c r="G8" s="553">
        <v>1.2971783679960975</v>
      </c>
      <c r="H8" s="623"/>
      <c r="I8" s="548"/>
      <c r="J8" s="623"/>
      <c r="K8" s="548"/>
      <c r="L8" s="623"/>
      <c r="M8" s="553"/>
      <c r="N8" s="623"/>
      <c r="O8" s="548"/>
      <c r="P8" s="623"/>
      <c r="Q8" s="548"/>
      <c r="R8" s="623"/>
      <c r="S8" s="554"/>
    </row>
    <row r="9" spans="1:19" ht="14.4" customHeight="1" x14ac:dyDescent="0.3">
      <c r="A9" s="573" t="s">
        <v>1396</v>
      </c>
      <c r="B9" s="623">
        <v>543525</v>
      </c>
      <c r="C9" s="548">
        <v>1</v>
      </c>
      <c r="D9" s="623">
        <v>424183</v>
      </c>
      <c r="E9" s="548">
        <v>0.78042960305413733</v>
      </c>
      <c r="F9" s="623">
        <v>540664</v>
      </c>
      <c r="G9" s="553">
        <v>0.994736212685709</v>
      </c>
      <c r="H9" s="623"/>
      <c r="I9" s="548"/>
      <c r="J9" s="623"/>
      <c r="K9" s="548"/>
      <c r="L9" s="623"/>
      <c r="M9" s="553"/>
      <c r="N9" s="623"/>
      <c r="O9" s="548"/>
      <c r="P9" s="623"/>
      <c r="Q9" s="548"/>
      <c r="R9" s="623"/>
      <c r="S9" s="554"/>
    </row>
    <row r="10" spans="1:19" ht="14.4" customHeight="1" x14ac:dyDescent="0.3">
      <c r="A10" s="573" t="s">
        <v>1397</v>
      </c>
      <c r="B10" s="623">
        <v>219865</v>
      </c>
      <c r="C10" s="548">
        <v>1</v>
      </c>
      <c r="D10" s="623">
        <v>237898</v>
      </c>
      <c r="E10" s="548">
        <v>1.0820185113592431</v>
      </c>
      <c r="F10" s="623">
        <v>259840</v>
      </c>
      <c r="G10" s="553">
        <v>1.181816114433857</v>
      </c>
      <c r="H10" s="623"/>
      <c r="I10" s="548"/>
      <c r="J10" s="623"/>
      <c r="K10" s="548"/>
      <c r="L10" s="623"/>
      <c r="M10" s="553"/>
      <c r="N10" s="623"/>
      <c r="O10" s="548"/>
      <c r="P10" s="623"/>
      <c r="Q10" s="548"/>
      <c r="R10" s="623"/>
      <c r="S10" s="554"/>
    </row>
    <row r="11" spans="1:19" ht="14.4" customHeight="1" x14ac:dyDescent="0.3">
      <c r="A11" s="573" t="s">
        <v>1398</v>
      </c>
      <c r="B11" s="623">
        <v>327070</v>
      </c>
      <c r="C11" s="548">
        <v>1</v>
      </c>
      <c r="D11" s="623">
        <v>345719</v>
      </c>
      <c r="E11" s="548">
        <v>1.0570183752713487</v>
      </c>
      <c r="F11" s="623">
        <v>298339</v>
      </c>
      <c r="G11" s="553">
        <v>0.91215641911517409</v>
      </c>
      <c r="H11" s="623"/>
      <c r="I11" s="548"/>
      <c r="J11" s="623"/>
      <c r="K11" s="548"/>
      <c r="L11" s="623"/>
      <c r="M11" s="553"/>
      <c r="N11" s="623"/>
      <c r="O11" s="548"/>
      <c r="P11" s="623"/>
      <c r="Q11" s="548"/>
      <c r="R11" s="623"/>
      <c r="S11" s="554"/>
    </row>
    <row r="12" spans="1:19" ht="14.4" customHeight="1" x14ac:dyDescent="0.3">
      <c r="A12" s="573" t="s">
        <v>1399</v>
      </c>
      <c r="B12" s="623">
        <v>308614</v>
      </c>
      <c r="C12" s="548">
        <v>1</v>
      </c>
      <c r="D12" s="623">
        <v>274758</v>
      </c>
      <c r="E12" s="548">
        <v>0.89029661648531822</v>
      </c>
      <c r="F12" s="623">
        <v>264306</v>
      </c>
      <c r="G12" s="553">
        <v>0.85642906673060848</v>
      </c>
      <c r="H12" s="623"/>
      <c r="I12" s="548"/>
      <c r="J12" s="623"/>
      <c r="K12" s="548"/>
      <c r="L12" s="623"/>
      <c r="M12" s="553"/>
      <c r="N12" s="623"/>
      <c r="O12" s="548"/>
      <c r="P12" s="623"/>
      <c r="Q12" s="548"/>
      <c r="R12" s="623"/>
      <c r="S12" s="554"/>
    </row>
    <row r="13" spans="1:19" ht="14.4" customHeight="1" x14ac:dyDescent="0.3">
      <c r="A13" s="573" t="s">
        <v>1400</v>
      </c>
      <c r="B13" s="623">
        <v>290218</v>
      </c>
      <c r="C13" s="548">
        <v>1</v>
      </c>
      <c r="D13" s="623">
        <v>215513</v>
      </c>
      <c r="E13" s="548">
        <v>0.74259005299464542</v>
      </c>
      <c r="F13" s="623">
        <v>222708</v>
      </c>
      <c r="G13" s="553">
        <v>0.76738176129668045</v>
      </c>
      <c r="H13" s="623"/>
      <c r="I13" s="548"/>
      <c r="J13" s="623"/>
      <c r="K13" s="548"/>
      <c r="L13" s="623"/>
      <c r="M13" s="553"/>
      <c r="N13" s="623"/>
      <c r="O13" s="548"/>
      <c r="P13" s="623"/>
      <c r="Q13" s="548"/>
      <c r="R13" s="623"/>
      <c r="S13" s="554"/>
    </row>
    <row r="14" spans="1:19" ht="14.4" customHeight="1" x14ac:dyDescent="0.3">
      <c r="A14" s="573" t="s">
        <v>1401</v>
      </c>
      <c r="B14" s="623">
        <v>545052</v>
      </c>
      <c r="C14" s="548">
        <v>1</v>
      </c>
      <c r="D14" s="623">
        <v>546545</v>
      </c>
      <c r="E14" s="548">
        <v>1.0027391881875491</v>
      </c>
      <c r="F14" s="623">
        <v>582955</v>
      </c>
      <c r="G14" s="553">
        <v>1.0695401539669609</v>
      </c>
      <c r="H14" s="623"/>
      <c r="I14" s="548"/>
      <c r="J14" s="623"/>
      <c r="K14" s="548"/>
      <c r="L14" s="623"/>
      <c r="M14" s="553"/>
      <c r="N14" s="623"/>
      <c r="O14" s="548"/>
      <c r="P14" s="623"/>
      <c r="Q14" s="548"/>
      <c r="R14" s="623"/>
      <c r="S14" s="554"/>
    </row>
    <row r="15" spans="1:19" ht="14.4" customHeight="1" x14ac:dyDescent="0.3">
      <c r="A15" s="573" t="s">
        <v>1402</v>
      </c>
      <c r="B15" s="623">
        <v>99822</v>
      </c>
      <c r="C15" s="548">
        <v>1</v>
      </c>
      <c r="D15" s="623">
        <v>100637</v>
      </c>
      <c r="E15" s="548">
        <v>1.008164532868506</v>
      </c>
      <c r="F15" s="623">
        <v>114723</v>
      </c>
      <c r="G15" s="553">
        <v>1.1492757107651619</v>
      </c>
      <c r="H15" s="623"/>
      <c r="I15" s="548"/>
      <c r="J15" s="623"/>
      <c r="K15" s="548"/>
      <c r="L15" s="623"/>
      <c r="M15" s="553"/>
      <c r="N15" s="623"/>
      <c r="O15" s="548"/>
      <c r="P15" s="623"/>
      <c r="Q15" s="548"/>
      <c r="R15" s="623"/>
      <c r="S15" s="554"/>
    </row>
    <row r="16" spans="1:19" ht="14.4" customHeight="1" x14ac:dyDescent="0.3">
      <c r="A16" s="573" t="s">
        <v>1403</v>
      </c>
      <c r="B16" s="623">
        <v>462283</v>
      </c>
      <c r="C16" s="548">
        <v>1</v>
      </c>
      <c r="D16" s="623">
        <v>529051</v>
      </c>
      <c r="E16" s="548">
        <v>1.1444310087111143</v>
      </c>
      <c r="F16" s="623">
        <v>547819</v>
      </c>
      <c r="G16" s="553">
        <v>1.1850295165515496</v>
      </c>
      <c r="H16" s="623"/>
      <c r="I16" s="548"/>
      <c r="J16" s="623"/>
      <c r="K16" s="548"/>
      <c r="L16" s="623"/>
      <c r="M16" s="553"/>
      <c r="N16" s="623"/>
      <c r="O16" s="548"/>
      <c r="P16" s="623"/>
      <c r="Q16" s="548"/>
      <c r="R16" s="623"/>
      <c r="S16" s="554"/>
    </row>
    <row r="17" spans="1:19" ht="14.4" customHeight="1" x14ac:dyDescent="0.3">
      <c r="A17" s="573" t="s">
        <v>1404</v>
      </c>
      <c r="B17" s="623">
        <v>236051</v>
      </c>
      <c r="C17" s="548">
        <v>1</v>
      </c>
      <c r="D17" s="623">
        <v>246081</v>
      </c>
      <c r="E17" s="548">
        <v>1.0424908176622849</v>
      </c>
      <c r="F17" s="623">
        <v>171878</v>
      </c>
      <c r="G17" s="553">
        <v>0.72813925804169433</v>
      </c>
      <c r="H17" s="623"/>
      <c r="I17" s="548"/>
      <c r="J17" s="623"/>
      <c r="K17" s="548"/>
      <c r="L17" s="623"/>
      <c r="M17" s="553"/>
      <c r="N17" s="623"/>
      <c r="O17" s="548"/>
      <c r="P17" s="623"/>
      <c r="Q17" s="548"/>
      <c r="R17" s="623"/>
      <c r="S17" s="554"/>
    </row>
    <row r="18" spans="1:19" ht="14.4" customHeight="1" x14ac:dyDescent="0.3">
      <c r="A18" s="573" t="s">
        <v>1405</v>
      </c>
      <c r="B18" s="623">
        <v>7373</v>
      </c>
      <c r="C18" s="548">
        <v>1</v>
      </c>
      <c r="D18" s="623">
        <v>31860</v>
      </c>
      <c r="E18" s="548">
        <v>4.3211718432117188</v>
      </c>
      <c r="F18" s="623">
        <v>28000</v>
      </c>
      <c r="G18" s="553">
        <v>3.7976400379764006</v>
      </c>
      <c r="H18" s="623"/>
      <c r="I18" s="548"/>
      <c r="J18" s="623"/>
      <c r="K18" s="548"/>
      <c r="L18" s="623"/>
      <c r="M18" s="553"/>
      <c r="N18" s="623"/>
      <c r="O18" s="548"/>
      <c r="P18" s="623"/>
      <c r="Q18" s="548"/>
      <c r="R18" s="623"/>
      <c r="S18" s="554"/>
    </row>
    <row r="19" spans="1:19" ht="14.4" customHeight="1" x14ac:dyDescent="0.3">
      <c r="A19" s="573" t="s">
        <v>1406</v>
      </c>
      <c r="B19" s="623"/>
      <c r="C19" s="548"/>
      <c r="D19" s="623"/>
      <c r="E19" s="548"/>
      <c r="F19" s="623">
        <v>1361</v>
      </c>
      <c r="G19" s="553"/>
      <c r="H19" s="623"/>
      <c r="I19" s="548"/>
      <c r="J19" s="623"/>
      <c r="K19" s="548"/>
      <c r="L19" s="623"/>
      <c r="M19" s="553"/>
      <c r="N19" s="623"/>
      <c r="O19" s="548"/>
      <c r="P19" s="623"/>
      <c r="Q19" s="548"/>
      <c r="R19" s="623"/>
      <c r="S19" s="554"/>
    </row>
    <row r="20" spans="1:19" ht="14.4" customHeight="1" x14ac:dyDescent="0.3">
      <c r="A20" s="573" t="s">
        <v>1407</v>
      </c>
      <c r="B20" s="623">
        <v>42862</v>
      </c>
      <c r="C20" s="548">
        <v>1</v>
      </c>
      <c r="D20" s="623">
        <v>81326</v>
      </c>
      <c r="E20" s="548">
        <v>1.8973916289487192</v>
      </c>
      <c r="F20" s="623">
        <v>104553</v>
      </c>
      <c r="G20" s="553">
        <v>2.4392935467313706</v>
      </c>
      <c r="H20" s="623"/>
      <c r="I20" s="548"/>
      <c r="J20" s="623"/>
      <c r="K20" s="548"/>
      <c r="L20" s="623"/>
      <c r="M20" s="553"/>
      <c r="N20" s="623"/>
      <c r="O20" s="548"/>
      <c r="P20" s="623"/>
      <c r="Q20" s="548"/>
      <c r="R20" s="623"/>
      <c r="S20" s="554"/>
    </row>
    <row r="21" spans="1:19" ht="14.4" customHeight="1" x14ac:dyDescent="0.3">
      <c r="A21" s="573" t="s">
        <v>1408</v>
      </c>
      <c r="B21" s="623">
        <v>13333</v>
      </c>
      <c r="C21" s="548">
        <v>1</v>
      </c>
      <c r="D21" s="623">
        <v>38848</v>
      </c>
      <c r="E21" s="548">
        <v>2.9136728418210454</v>
      </c>
      <c r="F21" s="623">
        <v>20185</v>
      </c>
      <c r="G21" s="553">
        <v>1.5139128478211956</v>
      </c>
      <c r="H21" s="623"/>
      <c r="I21" s="548"/>
      <c r="J21" s="623"/>
      <c r="K21" s="548"/>
      <c r="L21" s="623"/>
      <c r="M21" s="553"/>
      <c r="N21" s="623"/>
      <c r="O21" s="548"/>
      <c r="P21" s="623"/>
      <c r="Q21" s="548"/>
      <c r="R21" s="623"/>
      <c r="S21" s="554"/>
    </row>
    <row r="22" spans="1:19" ht="14.4" customHeight="1" x14ac:dyDescent="0.3">
      <c r="A22" s="573" t="s">
        <v>1409</v>
      </c>
      <c r="B22" s="623"/>
      <c r="C22" s="548"/>
      <c r="D22" s="623"/>
      <c r="E22" s="548"/>
      <c r="F22" s="623">
        <v>1167</v>
      </c>
      <c r="G22" s="553"/>
      <c r="H22" s="623"/>
      <c r="I22" s="548"/>
      <c r="J22" s="623"/>
      <c r="K22" s="548"/>
      <c r="L22" s="623"/>
      <c r="M22" s="553"/>
      <c r="N22" s="623"/>
      <c r="O22" s="548"/>
      <c r="P22" s="623"/>
      <c r="Q22" s="548"/>
      <c r="R22" s="623"/>
      <c r="S22" s="554"/>
    </row>
    <row r="23" spans="1:19" ht="14.4" customHeight="1" x14ac:dyDescent="0.3">
      <c r="A23" s="573" t="s">
        <v>1410</v>
      </c>
      <c r="B23" s="623">
        <v>2229</v>
      </c>
      <c r="C23" s="548">
        <v>1</v>
      </c>
      <c r="D23" s="623">
        <v>4430</v>
      </c>
      <c r="E23" s="548">
        <v>1.987438313144908</v>
      </c>
      <c r="F23" s="623">
        <v>5242</v>
      </c>
      <c r="G23" s="553">
        <v>2.3517272319425753</v>
      </c>
      <c r="H23" s="623"/>
      <c r="I23" s="548"/>
      <c r="J23" s="623"/>
      <c r="K23" s="548"/>
      <c r="L23" s="623"/>
      <c r="M23" s="553"/>
      <c r="N23" s="623"/>
      <c r="O23" s="548"/>
      <c r="P23" s="623"/>
      <c r="Q23" s="548"/>
      <c r="R23" s="623"/>
      <c r="S23" s="554"/>
    </row>
    <row r="24" spans="1:19" ht="14.4" customHeight="1" x14ac:dyDescent="0.3">
      <c r="A24" s="573" t="s">
        <v>1411</v>
      </c>
      <c r="B24" s="623">
        <v>176581</v>
      </c>
      <c r="C24" s="548">
        <v>1</v>
      </c>
      <c r="D24" s="623">
        <v>175304</v>
      </c>
      <c r="E24" s="548">
        <v>0.99276819136826722</v>
      </c>
      <c r="F24" s="623">
        <v>171404</v>
      </c>
      <c r="G24" s="553">
        <v>0.97068200995577103</v>
      </c>
      <c r="H24" s="623"/>
      <c r="I24" s="548"/>
      <c r="J24" s="623"/>
      <c r="K24" s="548"/>
      <c r="L24" s="623"/>
      <c r="M24" s="553"/>
      <c r="N24" s="623"/>
      <c r="O24" s="548"/>
      <c r="P24" s="623"/>
      <c r="Q24" s="548"/>
      <c r="R24" s="623"/>
      <c r="S24" s="554"/>
    </row>
    <row r="25" spans="1:19" ht="14.4" customHeight="1" x14ac:dyDescent="0.3">
      <c r="A25" s="573" t="s">
        <v>1412</v>
      </c>
      <c r="B25" s="623">
        <v>15120</v>
      </c>
      <c r="C25" s="548">
        <v>1</v>
      </c>
      <c r="D25" s="623">
        <v>10059</v>
      </c>
      <c r="E25" s="548">
        <v>0.66527777777777775</v>
      </c>
      <c r="F25" s="623">
        <v>19136</v>
      </c>
      <c r="G25" s="553">
        <v>1.2656084656084656</v>
      </c>
      <c r="H25" s="623"/>
      <c r="I25" s="548"/>
      <c r="J25" s="623"/>
      <c r="K25" s="548"/>
      <c r="L25" s="623"/>
      <c r="M25" s="553"/>
      <c r="N25" s="623"/>
      <c r="O25" s="548"/>
      <c r="P25" s="623"/>
      <c r="Q25" s="548"/>
      <c r="R25" s="623"/>
      <c r="S25" s="554"/>
    </row>
    <row r="26" spans="1:19" ht="14.4" customHeight="1" x14ac:dyDescent="0.3">
      <c r="A26" s="573" t="s">
        <v>1413</v>
      </c>
      <c r="B26" s="623"/>
      <c r="C26" s="548"/>
      <c r="D26" s="623">
        <v>670</v>
      </c>
      <c r="E26" s="548"/>
      <c r="F26" s="623"/>
      <c r="G26" s="553"/>
      <c r="H26" s="623"/>
      <c r="I26" s="548"/>
      <c r="J26" s="623"/>
      <c r="K26" s="548"/>
      <c r="L26" s="623"/>
      <c r="M26" s="553"/>
      <c r="N26" s="623"/>
      <c r="O26" s="548"/>
      <c r="P26" s="623"/>
      <c r="Q26" s="548"/>
      <c r="R26" s="623"/>
      <c r="S26" s="554"/>
    </row>
    <row r="27" spans="1:19" ht="14.4" customHeight="1" x14ac:dyDescent="0.3">
      <c r="A27" s="573" t="s">
        <v>1414</v>
      </c>
      <c r="B27" s="623">
        <v>18307</v>
      </c>
      <c r="C27" s="548">
        <v>1</v>
      </c>
      <c r="D27" s="623">
        <v>52193</v>
      </c>
      <c r="E27" s="548">
        <v>2.8509859616540121</v>
      </c>
      <c r="F27" s="623">
        <v>27407</v>
      </c>
      <c r="G27" s="553">
        <v>1.4970776205822909</v>
      </c>
      <c r="H27" s="623"/>
      <c r="I27" s="548"/>
      <c r="J27" s="623"/>
      <c r="K27" s="548"/>
      <c r="L27" s="623"/>
      <c r="M27" s="553"/>
      <c r="N27" s="623"/>
      <c r="O27" s="548"/>
      <c r="P27" s="623"/>
      <c r="Q27" s="548"/>
      <c r="R27" s="623"/>
      <c r="S27" s="554"/>
    </row>
    <row r="28" spans="1:19" ht="14.4" customHeight="1" x14ac:dyDescent="0.3">
      <c r="A28" s="573" t="s">
        <v>1415</v>
      </c>
      <c r="B28" s="623">
        <v>236048</v>
      </c>
      <c r="C28" s="548">
        <v>1</v>
      </c>
      <c r="D28" s="623">
        <v>172705</v>
      </c>
      <c r="E28" s="548">
        <v>0.73165203687385616</v>
      </c>
      <c r="F28" s="623">
        <v>192091</v>
      </c>
      <c r="G28" s="553">
        <v>0.81377940079983735</v>
      </c>
      <c r="H28" s="623"/>
      <c r="I28" s="548"/>
      <c r="J28" s="623"/>
      <c r="K28" s="548"/>
      <c r="L28" s="623"/>
      <c r="M28" s="553"/>
      <c r="N28" s="623"/>
      <c r="O28" s="548"/>
      <c r="P28" s="623"/>
      <c r="Q28" s="548"/>
      <c r="R28" s="623"/>
      <c r="S28" s="554"/>
    </row>
    <row r="29" spans="1:19" ht="14.4" customHeight="1" x14ac:dyDescent="0.3">
      <c r="A29" s="573" t="s">
        <v>1416</v>
      </c>
      <c r="B29" s="623">
        <v>639977</v>
      </c>
      <c r="C29" s="548">
        <v>1</v>
      </c>
      <c r="D29" s="623">
        <v>762995</v>
      </c>
      <c r="E29" s="548">
        <v>1.1922225329972795</v>
      </c>
      <c r="F29" s="623">
        <v>869916</v>
      </c>
      <c r="G29" s="553">
        <v>1.3592925995777974</v>
      </c>
      <c r="H29" s="623"/>
      <c r="I29" s="548"/>
      <c r="J29" s="623"/>
      <c r="K29" s="548"/>
      <c r="L29" s="623"/>
      <c r="M29" s="553"/>
      <c r="N29" s="623"/>
      <c r="O29" s="548"/>
      <c r="P29" s="623"/>
      <c r="Q29" s="548"/>
      <c r="R29" s="623"/>
      <c r="S29" s="554"/>
    </row>
    <row r="30" spans="1:19" ht="14.4" customHeight="1" x14ac:dyDescent="0.3">
      <c r="A30" s="573" t="s">
        <v>1417</v>
      </c>
      <c r="B30" s="623">
        <v>425165</v>
      </c>
      <c r="C30" s="548">
        <v>1</v>
      </c>
      <c r="D30" s="623">
        <v>417898</v>
      </c>
      <c r="E30" s="548">
        <v>0.98290781226112212</v>
      </c>
      <c r="F30" s="623">
        <v>442100</v>
      </c>
      <c r="G30" s="553">
        <v>1.03983159479261</v>
      </c>
      <c r="H30" s="623"/>
      <c r="I30" s="548"/>
      <c r="J30" s="623"/>
      <c r="K30" s="548"/>
      <c r="L30" s="623"/>
      <c r="M30" s="553"/>
      <c r="N30" s="623"/>
      <c r="O30" s="548"/>
      <c r="P30" s="623"/>
      <c r="Q30" s="548"/>
      <c r="R30" s="623"/>
      <c r="S30" s="554"/>
    </row>
    <row r="31" spans="1:19" ht="14.4" customHeight="1" thickBot="1" x14ac:dyDescent="0.35">
      <c r="A31" s="621" t="s">
        <v>1418</v>
      </c>
      <c r="B31" s="620">
        <v>268524</v>
      </c>
      <c r="C31" s="556">
        <v>1</v>
      </c>
      <c r="D31" s="620">
        <v>268223</v>
      </c>
      <c r="E31" s="556">
        <v>0.99887905736544969</v>
      </c>
      <c r="F31" s="620">
        <v>341306</v>
      </c>
      <c r="G31" s="561">
        <v>1.2710446738466581</v>
      </c>
      <c r="H31" s="620"/>
      <c r="I31" s="556"/>
      <c r="J31" s="620"/>
      <c r="K31" s="556"/>
      <c r="L31" s="620"/>
      <c r="M31" s="561"/>
      <c r="N31" s="620"/>
      <c r="O31" s="556"/>
      <c r="P31" s="620"/>
      <c r="Q31" s="556"/>
      <c r="R31" s="620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1449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36886</v>
      </c>
      <c r="G3" s="103">
        <f t="shared" si="0"/>
        <v>5775288</v>
      </c>
      <c r="H3" s="103"/>
      <c r="I3" s="103"/>
      <c r="J3" s="103">
        <f t="shared" si="0"/>
        <v>37702</v>
      </c>
      <c r="K3" s="103">
        <f t="shared" si="0"/>
        <v>5965093</v>
      </c>
      <c r="L3" s="103"/>
      <c r="M3" s="103"/>
      <c r="N3" s="103">
        <f t="shared" si="0"/>
        <v>38511</v>
      </c>
      <c r="O3" s="103">
        <f t="shared" si="0"/>
        <v>6264905</v>
      </c>
      <c r="P3" s="75">
        <f>IF(G3=0,0,O3/G3)</f>
        <v>1.0847779366154553</v>
      </c>
      <c r="Q3" s="104">
        <f>IF(N3=0,0,O3/N3)</f>
        <v>162.67832567318428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1419</v>
      </c>
      <c r="B6" s="541" t="s">
        <v>1329</v>
      </c>
      <c r="C6" s="541" t="s">
        <v>1314</v>
      </c>
      <c r="D6" s="541" t="s">
        <v>1332</v>
      </c>
      <c r="E6" s="541" t="s">
        <v>1333</v>
      </c>
      <c r="F6" s="116">
        <v>74</v>
      </c>
      <c r="G6" s="116">
        <v>15080</v>
      </c>
      <c r="H6" s="116">
        <v>1</v>
      </c>
      <c r="I6" s="116">
        <v>203.78378378378378</v>
      </c>
      <c r="J6" s="116">
        <v>144</v>
      </c>
      <c r="K6" s="116">
        <v>29664</v>
      </c>
      <c r="L6" s="116">
        <v>1.9671087533156499</v>
      </c>
      <c r="M6" s="116">
        <v>206</v>
      </c>
      <c r="N6" s="116">
        <v>138</v>
      </c>
      <c r="O6" s="116">
        <v>29118</v>
      </c>
      <c r="P6" s="546">
        <v>1.9309018567639258</v>
      </c>
      <c r="Q6" s="564">
        <v>211</v>
      </c>
    </row>
    <row r="7" spans="1:17" ht="14.4" customHeight="1" x14ac:dyDescent="0.3">
      <c r="A7" s="547" t="s">
        <v>1419</v>
      </c>
      <c r="B7" s="548" t="s">
        <v>1329</v>
      </c>
      <c r="C7" s="548" t="s">
        <v>1314</v>
      </c>
      <c r="D7" s="548" t="s">
        <v>1335</v>
      </c>
      <c r="E7" s="548" t="s">
        <v>1336</v>
      </c>
      <c r="F7" s="565">
        <v>55</v>
      </c>
      <c r="G7" s="565">
        <v>16098</v>
      </c>
      <c r="H7" s="565">
        <v>1</v>
      </c>
      <c r="I7" s="565">
        <v>292.69090909090909</v>
      </c>
      <c r="J7" s="565">
        <v>216</v>
      </c>
      <c r="K7" s="565">
        <v>63720</v>
      </c>
      <c r="L7" s="565">
        <v>3.9582556839358927</v>
      </c>
      <c r="M7" s="565">
        <v>295</v>
      </c>
      <c r="N7" s="565">
        <v>112</v>
      </c>
      <c r="O7" s="565">
        <v>33712</v>
      </c>
      <c r="P7" s="553">
        <v>2.0941731892160518</v>
      </c>
      <c r="Q7" s="566">
        <v>301</v>
      </c>
    </row>
    <row r="8" spans="1:17" ht="14.4" customHeight="1" x14ac:dyDescent="0.3">
      <c r="A8" s="547" t="s">
        <v>1419</v>
      </c>
      <c r="B8" s="548" t="s">
        <v>1329</v>
      </c>
      <c r="C8" s="548" t="s">
        <v>1314</v>
      </c>
      <c r="D8" s="548" t="s">
        <v>1337</v>
      </c>
      <c r="E8" s="548" t="s">
        <v>1338</v>
      </c>
      <c r="F8" s="565"/>
      <c r="G8" s="565"/>
      <c r="H8" s="565"/>
      <c r="I8" s="565"/>
      <c r="J8" s="565">
        <v>3</v>
      </c>
      <c r="K8" s="565">
        <v>285</v>
      </c>
      <c r="L8" s="565"/>
      <c r="M8" s="565">
        <v>95</v>
      </c>
      <c r="N8" s="565">
        <v>3</v>
      </c>
      <c r="O8" s="565">
        <v>297</v>
      </c>
      <c r="P8" s="553"/>
      <c r="Q8" s="566">
        <v>99</v>
      </c>
    </row>
    <row r="9" spans="1:17" ht="14.4" customHeight="1" x14ac:dyDescent="0.3">
      <c r="A9" s="547" t="s">
        <v>1419</v>
      </c>
      <c r="B9" s="548" t="s">
        <v>1329</v>
      </c>
      <c r="C9" s="548" t="s">
        <v>1314</v>
      </c>
      <c r="D9" s="548" t="s">
        <v>1341</v>
      </c>
      <c r="E9" s="548" t="s">
        <v>1342</v>
      </c>
      <c r="F9" s="565">
        <v>58</v>
      </c>
      <c r="G9" s="565">
        <v>7795</v>
      </c>
      <c r="H9" s="565">
        <v>1</v>
      </c>
      <c r="I9" s="565">
        <v>134.39655172413794</v>
      </c>
      <c r="J9" s="565">
        <v>74</v>
      </c>
      <c r="K9" s="565">
        <v>9990</v>
      </c>
      <c r="L9" s="565">
        <v>1.281590763309814</v>
      </c>
      <c r="M9" s="565">
        <v>135</v>
      </c>
      <c r="N9" s="565">
        <v>69</v>
      </c>
      <c r="O9" s="565">
        <v>9453</v>
      </c>
      <c r="P9" s="553">
        <v>1.2127004490057729</v>
      </c>
      <c r="Q9" s="566">
        <v>137</v>
      </c>
    </row>
    <row r="10" spans="1:17" ht="14.4" customHeight="1" x14ac:dyDescent="0.3">
      <c r="A10" s="547" t="s">
        <v>1419</v>
      </c>
      <c r="B10" s="548" t="s">
        <v>1329</v>
      </c>
      <c r="C10" s="548" t="s">
        <v>1314</v>
      </c>
      <c r="D10" s="548" t="s">
        <v>1344</v>
      </c>
      <c r="E10" s="548" t="s">
        <v>1345</v>
      </c>
      <c r="F10" s="565">
        <v>1</v>
      </c>
      <c r="G10" s="565">
        <v>618</v>
      </c>
      <c r="H10" s="565">
        <v>1</v>
      </c>
      <c r="I10" s="565">
        <v>618</v>
      </c>
      <c r="J10" s="565">
        <v>1</v>
      </c>
      <c r="K10" s="565">
        <v>620</v>
      </c>
      <c r="L10" s="565">
        <v>1.0032362459546926</v>
      </c>
      <c r="M10" s="565">
        <v>620</v>
      </c>
      <c r="N10" s="565">
        <v>1</v>
      </c>
      <c r="O10" s="565">
        <v>639</v>
      </c>
      <c r="P10" s="553">
        <v>1.0339805825242718</v>
      </c>
      <c r="Q10" s="566">
        <v>639</v>
      </c>
    </row>
    <row r="11" spans="1:17" ht="14.4" customHeight="1" x14ac:dyDescent="0.3">
      <c r="A11" s="547" t="s">
        <v>1419</v>
      </c>
      <c r="B11" s="548" t="s">
        <v>1329</v>
      </c>
      <c r="C11" s="548" t="s">
        <v>1314</v>
      </c>
      <c r="D11" s="548" t="s">
        <v>1348</v>
      </c>
      <c r="E11" s="548" t="s">
        <v>1349</v>
      </c>
      <c r="F11" s="565">
        <v>2</v>
      </c>
      <c r="G11" s="565">
        <v>319</v>
      </c>
      <c r="H11" s="565">
        <v>1</v>
      </c>
      <c r="I11" s="565">
        <v>159.5</v>
      </c>
      <c r="J11" s="565">
        <v>8</v>
      </c>
      <c r="K11" s="565">
        <v>1288</v>
      </c>
      <c r="L11" s="565">
        <v>4.0376175548589339</v>
      </c>
      <c r="M11" s="565">
        <v>161</v>
      </c>
      <c r="N11" s="565">
        <v>5</v>
      </c>
      <c r="O11" s="565">
        <v>865</v>
      </c>
      <c r="P11" s="553">
        <v>2.7115987460815045</v>
      </c>
      <c r="Q11" s="566">
        <v>173</v>
      </c>
    </row>
    <row r="12" spans="1:17" ht="14.4" customHeight="1" x14ac:dyDescent="0.3">
      <c r="A12" s="547" t="s">
        <v>1419</v>
      </c>
      <c r="B12" s="548" t="s">
        <v>1329</v>
      </c>
      <c r="C12" s="548" t="s">
        <v>1314</v>
      </c>
      <c r="D12" s="548" t="s">
        <v>1350</v>
      </c>
      <c r="E12" s="548" t="s">
        <v>1351</v>
      </c>
      <c r="F12" s="565">
        <v>88</v>
      </c>
      <c r="G12" s="565">
        <v>33660</v>
      </c>
      <c r="H12" s="565">
        <v>1</v>
      </c>
      <c r="I12" s="565">
        <v>382.5</v>
      </c>
      <c r="J12" s="565">
        <v>131</v>
      </c>
      <c r="K12" s="565">
        <v>50173</v>
      </c>
      <c r="L12" s="565">
        <v>1.49058229352347</v>
      </c>
      <c r="M12" s="565">
        <v>383</v>
      </c>
      <c r="N12" s="565">
        <v>104</v>
      </c>
      <c r="O12" s="565">
        <v>39936</v>
      </c>
      <c r="P12" s="553">
        <v>1.1864527629233512</v>
      </c>
      <c r="Q12" s="566">
        <v>384</v>
      </c>
    </row>
    <row r="13" spans="1:17" ht="14.4" customHeight="1" x14ac:dyDescent="0.3">
      <c r="A13" s="547" t="s">
        <v>1419</v>
      </c>
      <c r="B13" s="548" t="s">
        <v>1329</v>
      </c>
      <c r="C13" s="548" t="s">
        <v>1314</v>
      </c>
      <c r="D13" s="548" t="s">
        <v>1352</v>
      </c>
      <c r="E13" s="548" t="s">
        <v>1353</v>
      </c>
      <c r="F13" s="565">
        <v>422</v>
      </c>
      <c r="G13" s="565">
        <v>6752</v>
      </c>
      <c r="H13" s="565">
        <v>1</v>
      </c>
      <c r="I13" s="565">
        <v>16</v>
      </c>
      <c r="J13" s="565">
        <v>518</v>
      </c>
      <c r="K13" s="565">
        <v>8288</v>
      </c>
      <c r="L13" s="565">
        <v>1.2274881516587677</v>
      </c>
      <c r="M13" s="565">
        <v>16</v>
      </c>
      <c r="N13" s="565">
        <v>482</v>
      </c>
      <c r="O13" s="565">
        <v>8194</v>
      </c>
      <c r="P13" s="553">
        <v>1.2135663507109005</v>
      </c>
      <c r="Q13" s="566">
        <v>17</v>
      </c>
    </row>
    <row r="14" spans="1:17" ht="14.4" customHeight="1" x14ac:dyDescent="0.3">
      <c r="A14" s="547" t="s">
        <v>1419</v>
      </c>
      <c r="B14" s="548" t="s">
        <v>1329</v>
      </c>
      <c r="C14" s="548" t="s">
        <v>1314</v>
      </c>
      <c r="D14" s="548" t="s">
        <v>1354</v>
      </c>
      <c r="E14" s="548" t="s">
        <v>1355</v>
      </c>
      <c r="F14" s="565">
        <v>22</v>
      </c>
      <c r="G14" s="565">
        <v>5785</v>
      </c>
      <c r="H14" s="565">
        <v>1</v>
      </c>
      <c r="I14" s="565">
        <v>262.95454545454544</v>
      </c>
      <c r="J14" s="565">
        <v>29</v>
      </c>
      <c r="K14" s="565">
        <v>7714</v>
      </c>
      <c r="L14" s="565">
        <v>1.3334485738980122</v>
      </c>
      <c r="M14" s="565">
        <v>266</v>
      </c>
      <c r="N14" s="565">
        <v>20</v>
      </c>
      <c r="O14" s="565">
        <v>5460</v>
      </c>
      <c r="P14" s="553">
        <v>0.9438202247191011</v>
      </c>
      <c r="Q14" s="566">
        <v>273</v>
      </c>
    </row>
    <row r="15" spans="1:17" ht="14.4" customHeight="1" x14ac:dyDescent="0.3">
      <c r="A15" s="547" t="s">
        <v>1419</v>
      </c>
      <c r="B15" s="548" t="s">
        <v>1329</v>
      </c>
      <c r="C15" s="548" t="s">
        <v>1314</v>
      </c>
      <c r="D15" s="548" t="s">
        <v>1356</v>
      </c>
      <c r="E15" s="548" t="s">
        <v>1357</v>
      </c>
      <c r="F15" s="565">
        <v>21</v>
      </c>
      <c r="G15" s="565">
        <v>2961</v>
      </c>
      <c r="H15" s="565">
        <v>1</v>
      </c>
      <c r="I15" s="565">
        <v>141</v>
      </c>
      <c r="J15" s="565">
        <v>33</v>
      </c>
      <c r="K15" s="565">
        <v>4653</v>
      </c>
      <c r="L15" s="565">
        <v>1.5714285714285714</v>
      </c>
      <c r="M15" s="565">
        <v>141</v>
      </c>
      <c r="N15" s="565">
        <v>28</v>
      </c>
      <c r="O15" s="565">
        <v>3976</v>
      </c>
      <c r="P15" s="553">
        <v>1.342789598108747</v>
      </c>
      <c r="Q15" s="566">
        <v>142</v>
      </c>
    </row>
    <row r="16" spans="1:17" ht="14.4" customHeight="1" x14ac:dyDescent="0.3">
      <c r="A16" s="547" t="s">
        <v>1419</v>
      </c>
      <c r="B16" s="548" t="s">
        <v>1329</v>
      </c>
      <c r="C16" s="548" t="s">
        <v>1314</v>
      </c>
      <c r="D16" s="548" t="s">
        <v>1358</v>
      </c>
      <c r="E16" s="548" t="s">
        <v>1357</v>
      </c>
      <c r="F16" s="565">
        <v>58</v>
      </c>
      <c r="G16" s="565">
        <v>4524</v>
      </c>
      <c r="H16" s="565">
        <v>1</v>
      </c>
      <c r="I16" s="565">
        <v>78</v>
      </c>
      <c r="J16" s="565">
        <v>74</v>
      </c>
      <c r="K16" s="565">
        <v>5772</v>
      </c>
      <c r="L16" s="565">
        <v>1.2758620689655173</v>
      </c>
      <c r="M16" s="565">
        <v>78</v>
      </c>
      <c r="N16" s="565">
        <v>69</v>
      </c>
      <c r="O16" s="565">
        <v>5382</v>
      </c>
      <c r="P16" s="553">
        <v>1.1896551724137931</v>
      </c>
      <c r="Q16" s="566">
        <v>78</v>
      </c>
    </row>
    <row r="17" spans="1:17" ht="14.4" customHeight="1" x14ac:dyDescent="0.3">
      <c r="A17" s="547" t="s">
        <v>1419</v>
      </c>
      <c r="B17" s="548" t="s">
        <v>1329</v>
      </c>
      <c r="C17" s="548" t="s">
        <v>1314</v>
      </c>
      <c r="D17" s="548" t="s">
        <v>1359</v>
      </c>
      <c r="E17" s="548" t="s">
        <v>1360</v>
      </c>
      <c r="F17" s="565">
        <v>21</v>
      </c>
      <c r="G17" s="565">
        <v>6384</v>
      </c>
      <c r="H17" s="565">
        <v>1</v>
      </c>
      <c r="I17" s="565">
        <v>304</v>
      </c>
      <c r="J17" s="565">
        <v>33</v>
      </c>
      <c r="K17" s="565">
        <v>10131</v>
      </c>
      <c r="L17" s="565">
        <v>1.5869360902255638</v>
      </c>
      <c r="M17" s="565">
        <v>307</v>
      </c>
      <c r="N17" s="565">
        <v>28</v>
      </c>
      <c r="O17" s="565">
        <v>8764</v>
      </c>
      <c r="P17" s="553">
        <v>1.3728070175438596</v>
      </c>
      <c r="Q17" s="566">
        <v>313</v>
      </c>
    </row>
    <row r="18" spans="1:17" ht="14.4" customHeight="1" x14ac:dyDescent="0.3">
      <c r="A18" s="547" t="s">
        <v>1419</v>
      </c>
      <c r="B18" s="548" t="s">
        <v>1329</v>
      </c>
      <c r="C18" s="548" t="s">
        <v>1314</v>
      </c>
      <c r="D18" s="548" t="s">
        <v>1361</v>
      </c>
      <c r="E18" s="548" t="s">
        <v>1362</v>
      </c>
      <c r="F18" s="565">
        <v>144</v>
      </c>
      <c r="G18" s="565">
        <v>70056</v>
      </c>
      <c r="H18" s="565">
        <v>1</v>
      </c>
      <c r="I18" s="565">
        <v>486.5</v>
      </c>
      <c r="J18" s="565">
        <v>213</v>
      </c>
      <c r="K18" s="565">
        <v>103731</v>
      </c>
      <c r="L18" s="565">
        <v>1.480686879068174</v>
      </c>
      <c r="M18" s="565">
        <v>487</v>
      </c>
      <c r="N18" s="565">
        <v>203</v>
      </c>
      <c r="O18" s="565">
        <v>99064</v>
      </c>
      <c r="P18" s="553">
        <v>1.4140687450039968</v>
      </c>
      <c r="Q18" s="566">
        <v>488</v>
      </c>
    </row>
    <row r="19" spans="1:17" ht="14.4" customHeight="1" x14ac:dyDescent="0.3">
      <c r="A19" s="547" t="s">
        <v>1419</v>
      </c>
      <c r="B19" s="548" t="s">
        <v>1329</v>
      </c>
      <c r="C19" s="548" t="s">
        <v>1314</v>
      </c>
      <c r="D19" s="548" t="s">
        <v>1363</v>
      </c>
      <c r="E19" s="548" t="s">
        <v>1364</v>
      </c>
      <c r="F19" s="565">
        <v>196</v>
      </c>
      <c r="G19" s="565">
        <v>31455</v>
      </c>
      <c r="H19" s="565">
        <v>1</v>
      </c>
      <c r="I19" s="565">
        <v>160.48469387755102</v>
      </c>
      <c r="J19" s="565">
        <v>222</v>
      </c>
      <c r="K19" s="565">
        <v>35742</v>
      </c>
      <c r="L19" s="565">
        <v>1.1362899380066762</v>
      </c>
      <c r="M19" s="565">
        <v>161</v>
      </c>
      <c r="N19" s="565">
        <v>217</v>
      </c>
      <c r="O19" s="565">
        <v>35371</v>
      </c>
      <c r="P19" s="553">
        <v>1.1244953107614051</v>
      </c>
      <c r="Q19" s="566">
        <v>163</v>
      </c>
    </row>
    <row r="20" spans="1:17" ht="14.4" customHeight="1" x14ac:dyDescent="0.3">
      <c r="A20" s="547" t="s">
        <v>1419</v>
      </c>
      <c r="B20" s="548" t="s">
        <v>1329</v>
      </c>
      <c r="C20" s="548" t="s">
        <v>1314</v>
      </c>
      <c r="D20" s="548" t="s">
        <v>1367</v>
      </c>
      <c r="E20" s="548" t="s">
        <v>1333</v>
      </c>
      <c r="F20" s="565">
        <v>154</v>
      </c>
      <c r="G20" s="565">
        <v>10846</v>
      </c>
      <c r="H20" s="565">
        <v>1</v>
      </c>
      <c r="I20" s="565">
        <v>70.428571428571431</v>
      </c>
      <c r="J20" s="565">
        <v>234</v>
      </c>
      <c r="K20" s="565">
        <v>16614</v>
      </c>
      <c r="L20" s="565">
        <v>1.5318089618292459</v>
      </c>
      <c r="M20" s="565">
        <v>71</v>
      </c>
      <c r="N20" s="565">
        <v>208</v>
      </c>
      <c r="O20" s="565">
        <v>14976</v>
      </c>
      <c r="P20" s="553">
        <v>1.3807855430573484</v>
      </c>
      <c r="Q20" s="566">
        <v>72</v>
      </c>
    </row>
    <row r="21" spans="1:17" ht="14.4" customHeight="1" x14ac:dyDescent="0.3">
      <c r="A21" s="547" t="s">
        <v>1419</v>
      </c>
      <c r="B21" s="548" t="s">
        <v>1329</v>
      </c>
      <c r="C21" s="548" t="s">
        <v>1314</v>
      </c>
      <c r="D21" s="548" t="s">
        <v>1374</v>
      </c>
      <c r="E21" s="548" t="s">
        <v>1375</v>
      </c>
      <c r="F21" s="565">
        <v>1</v>
      </c>
      <c r="G21" s="565">
        <v>1193</v>
      </c>
      <c r="H21" s="565">
        <v>1</v>
      </c>
      <c r="I21" s="565">
        <v>1193</v>
      </c>
      <c r="J21" s="565">
        <v>5</v>
      </c>
      <c r="K21" s="565">
        <v>5975</v>
      </c>
      <c r="L21" s="565">
        <v>5.0083822296730931</v>
      </c>
      <c r="M21" s="565">
        <v>1195</v>
      </c>
      <c r="N21" s="565">
        <v>5</v>
      </c>
      <c r="O21" s="565">
        <v>6055</v>
      </c>
      <c r="P21" s="553">
        <v>5.075440067057837</v>
      </c>
      <c r="Q21" s="566">
        <v>1211</v>
      </c>
    </row>
    <row r="22" spans="1:17" ht="14.4" customHeight="1" x14ac:dyDescent="0.3">
      <c r="A22" s="547" t="s">
        <v>1419</v>
      </c>
      <c r="B22" s="548" t="s">
        <v>1329</v>
      </c>
      <c r="C22" s="548" t="s">
        <v>1314</v>
      </c>
      <c r="D22" s="548" t="s">
        <v>1376</v>
      </c>
      <c r="E22" s="548" t="s">
        <v>1377</v>
      </c>
      <c r="F22" s="565">
        <v>1</v>
      </c>
      <c r="G22" s="565">
        <v>109</v>
      </c>
      <c r="H22" s="565">
        <v>1</v>
      </c>
      <c r="I22" s="565">
        <v>109</v>
      </c>
      <c r="J22" s="565">
        <v>7</v>
      </c>
      <c r="K22" s="565">
        <v>770</v>
      </c>
      <c r="L22" s="565">
        <v>7.0642201834862384</v>
      </c>
      <c r="M22" s="565">
        <v>110</v>
      </c>
      <c r="N22" s="565">
        <v>3</v>
      </c>
      <c r="O22" s="565">
        <v>342</v>
      </c>
      <c r="P22" s="553">
        <v>3.1376146788990824</v>
      </c>
      <c r="Q22" s="566">
        <v>114</v>
      </c>
    </row>
    <row r="23" spans="1:17" ht="14.4" customHeight="1" x14ac:dyDescent="0.3">
      <c r="A23" s="547" t="s">
        <v>1420</v>
      </c>
      <c r="B23" s="548" t="s">
        <v>1329</v>
      </c>
      <c r="C23" s="548" t="s">
        <v>1314</v>
      </c>
      <c r="D23" s="548" t="s">
        <v>1332</v>
      </c>
      <c r="E23" s="548" t="s">
        <v>1333</v>
      </c>
      <c r="F23" s="565">
        <v>490</v>
      </c>
      <c r="G23" s="565">
        <v>99938</v>
      </c>
      <c r="H23" s="565">
        <v>1</v>
      </c>
      <c r="I23" s="565">
        <v>203.95510204081631</v>
      </c>
      <c r="J23" s="565">
        <v>428</v>
      </c>
      <c r="K23" s="565">
        <v>88168</v>
      </c>
      <c r="L23" s="565">
        <v>0.88222698072805139</v>
      </c>
      <c r="M23" s="565">
        <v>206</v>
      </c>
      <c r="N23" s="565">
        <v>426</v>
      </c>
      <c r="O23" s="565">
        <v>89886</v>
      </c>
      <c r="P23" s="553">
        <v>0.89941763893614046</v>
      </c>
      <c r="Q23" s="566">
        <v>211</v>
      </c>
    </row>
    <row r="24" spans="1:17" ht="14.4" customHeight="1" x14ac:dyDescent="0.3">
      <c r="A24" s="547" t="s">
        <v>1420</v>
      </c>
      <c r="B24" s="548" t="s">
        <v>1329</v>
      </c>
      <c r="C24" s="548" t="s">
        <v>1314</v>
      </c>
      <c r="D24" s="548" t="s">
        <v>1334</v>
      </c>
      <c r="E24" s="548" t="s">
        <v>1333</v>
      </c>
      <c r="F24" s="565">
        <v>3</v>
      </c>
      <c r="G24" s="565">
        <v>252</v>
      </c>
      <c r="H24" s="565">
        <v>1</v>
      </c>
      <c r="I24" s="565">
        <v>84</v>
      </c>
      <c r="J24" s="565">
        <v>10</v>
      </c>
      <c r="K24" s="565">
        <v>850</v>
      </c>
      <c r="L24" s="565">
        <v>3.373015873015873</v>
      </c>
      <c r="M24" s="565">
        <v>85</v>
      </c>
      <c r="N24" s="565">
        <v>15</v>
      </c>
      <c r="O24" s="565">
        <v>1305</v>
      </c>
      <c r="P24" s="553">
        <v>5.1785714285714288</v>
      </c>
      <c r="Q24" s="566">
        <v>87</v>
      </c>
    </row>
    <row r="25" spans="1:17" ht="14.4" customHeight="1" x14ac:dyDescent="0.3">
      <c r="A25" s="547" t="s">
        <v>1420</v>
      </c>
      <c r="B25" s="548" t="s">
        <v>1329</v>
      </c>
      <c r="C25" s="548" t="s">
        <v>1314</v>
      </c>
      <c r="D25" s="548" t="s">
        <v>1335</v>
      </c>
      <c r="E25" s="548" t="s">
        <v>1336</v>
      </c>
      <c r="F25" s="565">
        <v>592</v>
      </c>
      <c r="G25" s="565">
        <v>173356</v>
      </c>
      <c r="H25" s="565">
        <v>1</v>
      </c>
      <c r="I25" s="565">
        <v>292.83108108108109</v>
      </c>
      <c r="J25" s="565">
        <v>552</v>
      </c>
      <c r="K25" s="565">
        <v>162840</v>
      </c>
      <c r="L25" s="565">
        <v>0.93933870186206414</v>
      </c>
      <c r="M25" s="565">
        <v>295</v>
      </c>
      <c r="N25" s="565">
        <v>622</v>
      </c>
      <c r="O25" s="565">
        <v>187222</v>
      </c>
      <c r="P25" s="553">
        <v>1.0799856941784536</v>
      </c>
      <c r="Q25" s="566">
        <v>301</v>
      </c>
    </row>
    <row r="26" spans="1:17" ht="14.4" customHeight="1" x14ac:dyDescent="0.3">
      <c r="A26" s="547" t="s">
        <v>1420</v>
      </c>
      <c r="B26" s="548" t="s">
        <v>1329</v>
      </c>
      <c r="C26" s="548" t="s">
        <v>1314</v>
      </c>
      <c r="D26" s="548" t="s">
        <v>1337</v>
      </c>
      <c r="E26" s="548" t="s">
        <v>1338</v>
      </c>
      <c r="F26" s="565">
        <v>6</v>
      </c>
      <c r="G26" s="565">
        <v>561</v>
      </c>
      <c r="H26" s="565">
        <v>1</v>
      </c>
      <c r="I26" s="565">
        <v>93.5</v>
      </c>
      <c r="J26" s="565">
        <v>3</v>
      </c>
      <c r="K26" s="565">
        <v>285</v>
      </c>
      <c r="L26" s="565">
        <v>0.50802139037433158</v>
      </c>
      <c r="M26" s="565">
        <v>95</v>
      </c>
      <c r="N26" s="565">
        <v>15</v>
      </c>
      <c r="O26" s="565">
        <v>1485</v>
      </c>
      <c r="P26" s="553">
        <v>2.6470588235294117</v>
      </c>
      <c r="Q26" s="566">
        <v>99</v>
      </c>
    </row>
    <row r="27" spans="1:17" ht="14.4" customHeight="1" x14ac:dyDescent="0.3">
      <c r="A27" s="547" t="s">
        <v>1420</v>
      </c>
      <c r="B27" s="548" t="s">
        <v>1329</v>
      </c>
      <c r="C27" s="548" t="s">
        <v>1314</v>
      </c>
      <c r="D27" s="548" t="s">
        <v>1339</v>
      </c>
      <c r="E27" s="548" t="s">
        <v>1340</v>
      </c>
      <c r="F27" s="565"/>
      <c r="G27" s="565"/>
      <c r="H27" s="565"/>
      <c r="I27" s="565"/>
      <c r="J27" s="565">
        <v>1</v>
      </c>
      <c r="K27" s="565">
        <v>224</v>
      </c>
      <c r="L27" s="565"/>
      <c r="M27" s="565">
        <v>224</v>
      </c>
      <c r="N27" s="565"/>
      <c r="O27" s="565"/>
      <c r="P27" s="553"/>
      <c r="Q27" s="566"/>
    </row>
    <row r="28" spans="1:17" ht="14.4" customHeight="1" x14ac:dyDescent="0.3">
      <c r="A28" s="547" t="s">
        <v>1420</v>
      </c>
      <c r="B28" s="548" t="s">
        <v>1329</v>
      </c>
      <c r="C28" s="548" t="s">
        <v>1314</v>
      </c>
      <c r="D28" s="548" t="s">
        <v>1341</v>
      </c>
      <c r="E28" s="548" t="s">
        <v>1342</v>
      </c>
      <c r="F28" s="565">
        <v>178</v>
      </c>
      <c r="G28" s="565">
        <v>23936</v>
      </c>
      <c r="H28" s="565">
        <v>1</v>
      </c>
      <c r="I28" s="565">
        <v>134.47191011235955</v>
      </c>
      <c r="J28" s="565">
        <v>122</v>
      </c>
      <c r="K28" s="565">
        <v>16470</v>
      </c>
      <c r="L28" s="565">
        <v>0.68808489304812837</v>
      </c>
      <c r="M28" s="565">
        <v>135</v>
      </c>
      <c r="N28" s="565">
        <v>130</v>
      </c>
      <c r="O28" s="565">
        <v>17810</v>
      </c>
      <c r="P28" s="553">
        <v>0.74406751336898391</v>
      </c>
      <c r="Q28" s="566">
        <v>137</v>
      </c>
    </row>
    <row r="29" spans="1:17" ht="14.4" customHeight="1" x14ac:dyDescent="0.3">
      <c r="A29" s="547" t="s">
        <v>1420</v>
      </c>
      <c r="B29" s="548" t="s">
        <v>1329</v>
      </c>
      <c r="C29" s="548" t="s">
        <v>1314</v>
      </c>
      <c r="D29" s="548" t="s">
        <v>1343</v>
      </c>
      <c r="E29" s="548" t="s">
        <v>1342</v>
      </c>
      <c r="F29" s="565">
        <v>1</v>
      </c>
      <c r="G29" s="565">
        <v>175</v>
      </c>
      <c r="H29" s="565">
        <v>1</v>
      </c>
      <c r="I29" s="565">
        <v>175</v>
      </c>
      <c r="J29" s="565">
        <v>4</v>
      </c>
      <c r="K29" s="565">
        <v>712</v>
      </c>
      <c r="L29" s="565">
        <v>4.0685714285714285</v>
      </c>
      <c r="M29" s="565">
        <v>178</v>
      </c>
      <c r="N29" s="565">
        <v>4</v>
      </c>
      <c r="O29" s="565">
        <v>732</v>
      </c>
      <c r="P29" s="553">
        <v>4.1828571428571433</v>
      </c>
      <c r="Q29" s="566">
        <v>183</v>
      </c>
    </row>
    <row r="30" spans="1:17" ht="14.4" customHeight="1" x14ac:dyDescent="0.3">
      <c r="A30" s="547" t="s">
        <v>1420</v>
      </c>
      <c r="B30" s="548" t="s">
        <v>1329</v>
      </c>
      <c r="C30" s="548" t="s">
        <v>1314</v>
      </c>
      <c r="D30" s="548" t="s">
        <v>1344</v>
      </c>
      <c r="E30" s="548" t="s">
        <v>1345</v>
      </c>
      <c r="F30" s="565">
        <v>1</v>
      </c>
      <c r="G30" s="565">
        <v>612</v>
      </c>
      <c r="H30" s="565">
        <v>1</v>
      </c>
      <c r="I30" s="565">
        <v>612</v>
      </c>
      <c r="J30" s="565"/>
      <c r="K30" s="565"/>
      <c r="L30" s="565"/>
      <c r="M30" s="565"/>
      <c r="N30" s="565">
        <v>1</v>
      </c>
      <c r="O30" s="565">
        <v>639</v>
      </c>
      <c r="P30" s="553">
        <v>1.0441176470588236</v>
      </c>
      <c r="Q30" s="566">
        <v>639</v>
      </c>
    </row>
    <row r="31" spans="1:17" ht="14.4" customHeight="1" x14ac:dyDescent="0.3">
      <c r="A31" s="547" t="s">
        <v>1420</v>
      </c>
      <c r="B31" s="548" t="s">
        <v>1329</v>
      </c>
      <c r="C31" s="548" t="s">
        <v>1314</v>
      </c>
      <c r="D31" s="548" t="s">
        <v>1348</v>
      </c>
      <c r="E31" s="548" t="s">
        <v>1349</v>
      </c>
      <c r="F31" s="565">
        <v>24</v>
      </c>
      <c r="G31" s="565">
        <v>3829</v>
      </c>
      <c r="H31" s="565">
        <v>1</v>
      </c>
      <c r="I31" s="565">
        <v>159.54166666666666</v>
      </c>
      <c r="J31" s="565">
        <v>18</v>
      </c>
      <c r="K31" s="565">
        <v>2898</v>
      </c>
      <c r="L31" s="565">
        <v>0.75685557586837293</v>
      </c>
      <c r="M31" s="565">
        <v>161</v>
      </c>
      <c r="N31" s="565">
        <v>19</v>
      </c>
      <c r="O31" s="565">
        <v>3287</v>
      </c>
      <c r="P31" s="553">
        <v>0.85844868111778527</v>
      </c>
      <c r="Q31" s="566">
        <v>173</v>
      </c>
    </row>
    <row r="32" spans="1:17" ht="14.4" customHeight="1" x14ac:dyDescent="0.3">
      <c r="A32" s="547" t="s">
        <v>1420</v>
      </c>
      <c r="B32" s="548" t="s">
        <v>1329</v>
      </c>
      <c r="C32" s="548" t="s">
        <v>1314</v>
      </c>
      <c r="D32" s="548" t="s">
        <v>1350</v>
      </c>
      <c r="E32" s="548" t="s">
        <v>1351</v>
      </c>
      <c r="F32" s="565"/>
      <c r="G32" s="565"/>
      <c r="H32" s="565"/>
      <c r="I32" s="565"/>
      <c r="J32" s="565">
        <v>2</v>
      </c>
      <c r="K32" s="565">
        <v>766</v>
      </c>
      <c r="L32" s="565"/>
      <c r="M32" s="565">
        <v>383</v>
      </c>
      <c r="N32" s="565"/>
      <c r="O32" s="565"/>
      <c r="P32" s="553"/>
      <c r="Q32" s="566"/>
    </row>
    <row r="33" spans="1:17" ht="14.4" customHeight="1" x14ac:dyDescent="0.3">
      <c r="A33" s="547" t="s">
        <v>1420</v>
      </c>
      <c r="B33" s="548" t="s">
        <v>1329</v>
      </c>
      <c r="C33" s="548" t="s">
        <v>1314</v>
      </c>
      <c r="D33" s="548" t="s">
        <v>1352</v>
      </c>
      <c r="E33" s="548" t="s">
        <v>1353</v>
      </c>
      <c r="F33" s="565">
        <v>308</v>
      </c>
      <c r="G33" s="565">
        <v>4928</v>
      </c>
      <c r="H33" s="565">
        <v>1</v>
      </c>
      <c r="I33" s="565">
        <v>16</v>
      </c>
      <c r="J33" s="565">
        <v>263</v>
      </c>
      <c r="K33" s="565">
        <v>4208</v>
      </c>
      <c r="L33" s="565">
        <v>0.85389610389610393</v>
      </c>
      <c r="M33" s="565">
        <v>16</v>
      </c>
      <c r="N33" s="565">
        <v>275</v>
      </c>
      <c r="O33" s="565">
        <v>4675</v>
      </c>
      <c r="P33" s="553">
        <v>0.9486607142857143</v>
      </c>
      <c r="Q33" s="566">
        <v>17</v>
      </c>
    </row>
    <row r="34" spans="1:17" ht="14.4" customHeight="1" x14ac:dyDescent="0.3">
      <c r="A34" s="547" t="s">
        <v>1420</v>
      </c>
      <c r="B34" s="548" t="s">
        <v>1329</v>
      </c>
      <c r="C34" s="548" t="s">
        <v>1314</v>
      </c>
      <c r="D34" s="548" t="s">
        <v>1354</v>
      </c>
      <c r="E34" s="548" t="s">
        <v>1355</v>
      </c>
      <c r="F34" s="565">
        <v>111</v>
      </c>
      <c r="G34" s="565">
        <v>29250</v>
      </c>
      <c r="H34" s="565">
        <v>1</v>
      </c>
      <c r="I34" s="565">
        <v>263.51351351351349</v>
      </c>
      <c r="J34" s="565">
        <v>96</v>
      </c>
      <c r="K34" s="565">
        <v>25536</v>
      </c>
      <c r="L34" s="565">
        <v>0.87302564102564106</v>
      </c>
      <c r="M34" s="565">
        <v>266</v>
      </c>
      <c r="N34" s="565">
        <v>98</v>
      </c>
      <c r="O34" s="565">
        <v>26754</v>
      </c>
      <c r="P34" s="553">
        <v>0.91466666666666663</v>
      </c>
      <c r="Q34" s="566">
        <v>273</v>
      </c>
    </row>
    <row r="35" spans="1:17" ht="14.4" customHeight="1" x14ac:dyDescent="0.3">
      <c r="A35" s="547" t="s">
        <v>1420</v>
      </c>
      <c r="B35" s="548" t="s">
        <v>1329</v>
      </c>
      <c r="C35" s="548" t="s">
        <v>1314</v>
      </c>
      <c r="D35" s="548" t="s">
        <v>1356</v>
      </c>
      <c r="E35" s="548" t="s">
        <v>1357</v>
      </c>
      <c r="F35" s="565">
        <v>119</v>
      </c>
      <c r="G35" s="565">
        <v>16779</v>
      </c>
      <c r="H35" s="565">
        <v>1</v>
      </c>
      <c r="I35" s="565">
        <v>141</v>
      </c>
      <c r="J35" s="565">
        <v>125</v>
      </c>
      <c r="K35" s="565">
        <v>17625</v>
      </c>
      <c r="L35" s="565">
        <v>1.0504201680672269</v>
      </c>
      <c r="M35" s="565">
        <v>141</v>
      </c>
      <c r="N35" s="565">
        <v>128</v>
      </c>
      <c r="O35" s="565">
        <v>18176</v>
      </c>
      <c r="P35" s="553">
        <v>1.0832588354490733</v>
      </c>
      <c r="Q35" s="566">
        <v>142</v>
      </c>
    </row>
    <row r="36" spans="1:17" ht="14.4" customHeight="1" x14ac:dyDescent="0.3">
      <c r="A36" s="547" t="s">
        <v>1420</v>
      </c>
      <c r="B36" s="548" t="s">
        <v>1329</v>
      </c>
      <c r="C36" s="548" t="s">
        <v>1314</v>
      </c>
      <c r="D36" s="548" t="s">
        <v>1358</v>
      </c>
      <c r="E36" s="548" t="s">
        <v>1357</v>
      </c>
      <c r="F36" s="565">
        <v>178</v>
      </c>
      <c r="G36" s="565">
        <v>13884</v>
      </c>
      <c r="H36" s="565">
        <v>1</v>
      </c>
      <c r="I36" s="565">
        <v>78</v>
      </c>
      <c r="J36" s="565">
        <v>122</v>
      </c>
      <c r="K36" s="565">
        <v>9516</v>
      </c>
      <c r="L36" s="565">
        <v>0.6853932584269663</v>
      </c>
      <c r="M36" s="565">
        <v>78</v>
      </c>
      <c r="N36" s="565">
        <v>130</v>
      </c>
      <c r="O36" s="565">
        <v>10140</v>
      </c>
      <c r="P36" s="553">
        <v>0.7303370786516854</v>
      </c>
      <c r="Q36" s="566">
        <v>78</v>
      </c>
    </row>
    <row r="37" spans="1:17" ht="14.4" customHeight="1" x14ac:dyDescent="0.3">
      <c r="A37" s="547" t="s">
        <v>1420</v>
      </c>
      <c r="B37" s="548" t="s">
        <v>1329</v>
      </c>
      <c r="C37" s="548" t="s">
        <v>1314</v>
      </c>
      <c r="D37" s="548" t="s">
        <v>1359</v>
      </c>
      <c r="E37" s="548" t="s">
        <v>1360</v>
      </c>
      <c r="F37" s="565">
        <v>119</v>
      </c>
      <c r="G37" s="565">
        <v>36237</v>
      </c>
      <c r="H37" s="565">
        <v>1</v>
      </c>
      <c r="I37" s="565">
        <v>304.51260504201679</v>
      </c>
      <c r="J37" s="565">
        <v>124</v>
      </c>
      <c r="K37" s="565">
        <v>38068</v>
      </c>
      <c r="L37" s="565">
        <v>1.0505284653806883</v>
      </c>
      <c r="M37" s="565">
        <v>307</v>
      </c>
      <c r="N37" s="565">
        <v>128</v>
      </c>
      <c r="O37" s="565">
        <v>40064</v>
      </c>
      <c r="P37" s="553">
        <v>1.1056102878273588</v>
      </c>
      <c r="Q37" s="566">
        <v>313</v>
      </c>
    </row>
    <row r="38" spans="1:17" ht="14.4" customHeight="1" x14ac:dyDescent="0.3">
      <c r="A38" s="547" t="s">
        <v>1420</v>
      </c>
      <c r="B38" s="548" t="s">
        <v>1329</v>
      </c>
      <c r="C38" s="548" t="s">
        <v>1314</v>
      </c>
      <c r="D38" s="548" t="s">
        <v>1361</v>
      </c>
      <c r="E38" s="548" t="s">
        <v>1362</v>
      </c>
      <c r="F38" s="565"/>
      <c r="G38" s="565"/>
      <c r="H38" s="565"/>
      <c r="I38" s="565"/>
      <c r="J38" s="565">
        <v>2</v>
      </c>
      <c r="K38" s="565">
        <v>974</v>
      </c>
      <c r="L38" s="565"/>
      <c r="M38" s="565">
        <v>487</v>
      </c>
      <c r="N38" s="565"/>
      <c r="O38" s="565"/>
      <c r="P38" s="553"/>
      <c r="Q38" s="566"/>
    </row>
    <row r="39" spans="1:17" ht="14.4" customHeight="1" x14ac:dyDescent="0.3">
      <c r="A39" s="547" t="s">
        <v>1420</v>
      </c>
      <c r="B39" s="548" t="s">
        <v>1329</v>
      </c>
      <c r="C39" s="548" t="s">
        <v>1314</v>
      </c>
      <c r="D39" s="548" t="s">
        <v>1363</v>
      </c>
      <c r="E39" s="548" t="s">
        <v>1364</v>
      </c>
      <c r="F39" s="565">
        <v>102</v>
      </c>
      <c r="G39" s="565">
        <v>16361</v>
      </c>
      <c r="H39" s="565">
        <v>1</v>
      </c>
      <c r="I39" s="565">
        <v>160.40196078431373</v>
      </c>
      <c r="J39" s="565">
        <v>75</v>
      </c>
      <c r="K39" s="565">
        <v>12075</v>
      </c>
      <c r="L39" s="565">
        <v>0.73803557239777517</v>
      </c>
      <c r="M39" s="565">
        <v>161</v>
      </c>
      <c r="N39" s="565">
        <v>74</v>
      </c>
      <c r="O39" s="565">
        <v>12062</v>
      </c>
      <c r="P39" s="553">
        <v>0.73724099993887904</v>
      </c>
      <c r="Q39" s="566">
        <v>163</v>
      </c>
    </row>
    <row r="40" spans="1:17" ht="14.4" customHeight="1" x14ac:dyDescent="0.3">
      <c r="A40" s="547" t="s">
        <v>1420</v>
      </c>
      <c r="B40" s="548" t="s">
        <v>1329</v>
      </c>
      <c r="C40" s="548" t="s">
        <v>1314</v>
      </c>
      <c r="D40" s="548" t="s">
        <v>1367</v>
      </c>
      <c r="E40" s="548" t="s">
        <v>1333</v>
      </c>
      <c r="F40" s="565">
        <v>482</v>
      </c>
      <c r="G40" s="565">
        <v>33944</v>
      </c>
      <c r="H40" s="565">
        <v>1</v>
      </c>
      <c r="I40" s="565">
        <v>70.423236514522827</v>
      </c>
      <c r="J40" s="565">
        <v>464</v>
      </c>
      <c r="K40" s="565">
        <v>32944</v>
      </c>
      <c r="L40" s="565">
        <v>0.97053971246759363</v>
      </c>
      <c r="M40" s="565">
        <v>71</v>
      </c>
      <c r="N40" s="565">
        <v>445</v>
      </c>
      <c r="O40" s="565">
        <v>32040</v>
      </c>
      <c r="P40" s="553">
        <v>0.94390761253829836</v>
      </c>
      <c r="Q40" s="566">
        <v>72</v>
      </c>
    </row>
    <row r="41" spans="1:17" ht="14.4" customHeight="1" x14ac:dyDescent="0.3">
      <c r="A41" s="547" t="s">
        <v>1420</v>
      </c>
      <c r="B41" s="548" t="s">
        <v>1329</v>
      </c>
      <c r="C41" s="548" t="s">
        <v>1314</v>
      </c>
      <c r="D41" s="548" t="s">
        <v>1372</v>
      </c>
      <c r="E41" s="548" t="s">
        <v>1373</v>
      </c>
      <c r="F41" s="565">
        <v>3</v>
      </c>
      <c r="G41" s="565">
        <v>648</v>
      </c>
      <c r="H41" s="565">
        <v>1</v>
      </c>
      <c r="I41" s="565">
        <v>216</v>
      </c>
      <c r="J41" s="565">
        <v>12</v>
      </c>
      <c r="K41" s="565">
        <v>2640</v>
      </c>
      <c r="L41" s="565">
        <v>4.0740740740740744</v>
      </c>
      <c r="M41" s="565">
        <v>220</v>
      </c>
      <c r="N41" s="565">
        <v>10</v>
      </c>
      <c r="O41" s="565">
        <v>2290</v>
      </c>
      <c r="P41" s="553">
        <v>3.5339506172839505</v>
      </c>
      <c r="Q41" s="566">
        <v>229</v>
      </c>
    </row>
    <row r="42" spans="1:17" ht="14.4" customHeight="1" x14ac:dyDescent="0.3">
      <c r="A42" s="547" t="s">
        <v>1420</v>
      </c>
      <c r="B42" s="548" t="s">
        <v>1329</v>
      </c>
      <c r="C42" s="548" t="s">
        <v>1314</v>
      </c>
      <c r="D42" s="548" t="s">
        <v>1374</v>
      </c>
      <c r="E42" s="548" t="s">
        <v>1375</v>
      </c>
      <c r="F42" s="565">
        <v>25</v>
      </c>
      <c r="G42" s="565">
        <v>29765</v>
      </c>
      <c r="H42" s="565">
        <v>1</v>
      </c>
      <c r="I42" s="565">
        <v>1190.5999999999999</v>
      </c>
      <c r="J42" s="565">
        <v>13</v>
      </c>
      <c r="K42" s="565">
        <v>15535</v>
      </c>
      <c r="L42" s="565">
        <v>0.52192172014110527</v>
      </c>
      <c r="M42" s="565">
        <v>1195</v>
      </c>
      <c r="N42" s="565">
        <v>22</v>
      </c>
      <c r="O42" s="565">
        <v>26642</v>
      </c>
      <c r="P42" s="553">
        <v>0.89507811187636488</v>
      </c>
      <c r="Q42" s="566">
        <v>1211</v>
      </c>
    </row>
    <row r="43" spans="1:17" ht="14.4" customHeight="1" x14ac:dyDescent="0.3">
      <c r="A43" s="547" t="s">
        <v>1420</v>
      </c>
      <c r="B43" s="548" t="s">
        <v>1329</v>
      </c>
      <c r="C43" s="548" t="s">
        <v>1314</v>
      </c>
      <c r="D43" s="548" t="s">
        <v>1376</v>
      </c>
      <c r="E43" s="548" t="s">
        <v>1377</v>
      </c>
      <c r="F43" s="565">
        <v>19</v>
      </c>
      <c r="G43" s="565">
        <v>2059</v>
      </c>
      <c r="H43" s="565">
        <v>1</v>
      </c>
      <c r="I43" s="565">
        <v>108.36842105263158</v>
      </c>
      <c r="J43" s="565">
        <v>15</v>
      </c>
      <c r="K43" s="565">
        <v>1650</v>
      </c>
      <c r="L43" s="565">
        <v>0.80135988343856246</v>
      </c>
      <c r="M43" s="565">
        <v>110</v>
      </c>
      <c r="N43" s="565">
        <v>17</v>
      </c>
      <c r="O43" s="565">
        <v>1938</v>
      </c>
      <c r="P43" s="553">
        <v>0.94123360854783877</v>
      </c>
      <c r="Q43" s="566">
        <v>114</v>
      </c>
    </row>
    <row r="44" spans="1:17" ht="14.4" customHeight="1" x14ac:dyDescent="0.3">
      <c r="A44" s="547" t="s">
        <v>1420</v>
      </c>
      <c r="B44" s="548" t="s">
        <v>1329</v>
      </c>
      <c r="C44" s="548" t="s">
        <v>1314</v>
      </c>
      <c r="D44" s="548" t="s">
        <v>1378</v>
      </c>
      <c r="E44" s="548" t="s">
        <v>1379</v>
      </c>
      <c r="F44" s="565">
        <v>1</v>
      </c>
      <c r="G44" s="565">
        <v>319</v>
      </c>
      <c r="H44" s="565">
        <v>1</v>
      </c>
      <c r="I44" s="565">
        <v>319</v>
      </c>
      <c r="J44" s="565">
        <v>1</v>
      </c>
      <c r="K44" s="565">
        <v>323</v>
      </c>
      <c r="L44" s="565">
        <v>1.0125391849529781</v>
      </c>
      <c r="M44" s="565">
        <v>323</v>
      </c>
      <c r="N44" s="565">
        <v>3</v>
      </c>
      <c r="O44" s="565">
        <v>1038</v>
      </c>
      <c r="P44" s="553">
        <v>3.2539184952978055</v>
      </c>
      <c r="Q44" s="566">
        <v>346</v>
      </c>
    </row>
    <row r="45" spans="1:17" ht="14.4" customHeight="1" x14ac:dyDescent="0.3">
      <c r="A45" s="547" t="s">
        <v>1420</v>
      </c>
      <c r="B45" s="548" t="s">
        <v>1329</v>
      </c>
      <c r="C45" s="548" t="s">
        <v>1314</v>
      </c>
      <c r="D45" s="548" t="s">
        <v>1384</v>
      </c>
      <c r="E45" s="548" t="s">
        <v>1385</v>
      </c>
      <c r="F45" s="565"/>
      <c r="G45" s="565"/>
      <c r="H45" s="565"/>
      <c r="I45" s="565"/>
      <c r="J45" s="565">
        <v>1</v>
      </c>
      <c r="K45" s="565">
        <v>1033</v>
      </c>
      <c r="L45" s="565"/>
      <c r="M45" s="565">
        <v>1033</v>
      </c>
      <c r="N45" s="565">
        <v>2</v>
      </c>
      <c r="O45" s="565">
        <v>2128</v>
      </c>
      <c r="P45" s="553"/>
      <c r="Q45" s="566">
        <v>1064</v>
      </c>
    </row>
    <row r="46" spans="1:17" ht="14.4" customHeight="1" x14ac:dyDescent="0.3">
      <c r="A46" s="547" t="s">
        <v>1420</v>
      </c>
      <c r="B46" s="548" t="s">
        <v>1329</v>
      </c>
      <c r="C46" s="548" t="s">
        <v>1314</v>
      </c>
      <c r="D46" s="548" t="s">
        <v>1386</v>
      </c>
      <c r="E46" s="548" t="s">
        <v>1387</v>
      </c>
      <c r="F46" s="565"/>
      <c r="G46" s="565"/>
      <c r="H46" s="565"/>
      <c r="I46" s="565"/>
      <c r="J46" s="565"/>
      <c r="K46" s="565"/>
      <c r="L46" s="565"/>
      <c r="M46" s="565"/>
      <c r="N46" s="565">
        <v>2</v>
      </c>
      <c r="O46" s="565">
        <v>602</v>
      </c>
      <c r="P46" s="553"/>
      <c r="Q46" s="566">
        <v>301</v>
      </c>
    </row>
    <row r="47" spans="1:17" ht="14.4" customHeight="1" x14ac:dyDescent="0.3">
      <c r="A47" s="547" t="s">
        <v>1421</v>
      </c>
      <c r="B47" s="548" t="s">
        <v>1329</v>
      </c>
      <c r="C47" s="548" t="s">
        <v>1314</v>
      </c>
      <c r="D47" s="548" t="s">
        <v>1332</v>
      </c>
      <c r="E47" s="548" t="s">
        <v>1333</v>
      </c>
      <c r="F47" s="565">
        <v>67</v>
      </c>
      <c r="G47" s="565">
        <v>13647</v>
      </c>
      <c r="H47" s="565">
        <v>1</v>
      </c>
      <c r="I47" s="565">
        <v>203.68656716417911</v>
      </c>
      <c r="J47" s="565">
        <v>103</v>
      </c>
      <c r="K47" s="565">
        <v>21218</v>
      </c>
      <c r="L47" s="565">
        <v>1.5547739429911336</v>
      </c>
      <c r="M47" s="565">
        <v>206</v>
      </c>
      <c r="N47" s="565">
        <v>82</v>
      </c>
      <c r="O47" s="565">
        <v>17302</v>
      </c>
      <c r="P47" s="553">
        <v>1.2678244302777166</v>
      </c>
      <c r="Q47" s="566">
        <v>211</v>
      </c>
    </row>
    <row r="48" spans="1:17" ht="14.4" customHeight="1" x14ac:dyDescent="0.3">
      <c r="A48" s="547" t="s">
        <v>1421</v>
      </c>
      <c r="B48" s="548" t="s">
        <v>1329</v>
      </c>
      <c r="C48" s="548" t="s">
        <v>1314</v>
      </c>
      <c r="D48" s="548" t="s">
        <v>1334</v>
      </c>
      <c r="E48" s="548" t="s">
        <v>1333</v>
      </c>
      <c r="F48" s="565">
        <v>6</v>
      </c>
      <c r="G48" s="565">
        <v>507</v>
      </c>
      <c r="H48" s="565">
        <v>1</v>
      </c>
      <c r="I48" s="565">
        <v>84.5</v>
      </c>
      <c r="J48" s="565">
        <v>7</v>
      </c>
      <c r="K48" s="565">
        <v>595</v>
      </c>
      <c r="L48" s="565">
        <v>1.1735700197238659</v>
      </c>
      <c r="M48" s="565">
        <v>85</v>
      </c>
      <c r="N48" s="565">
        <v>17</v>
      </c>
      <c r="O48" s="565">
        <v>1479</v>
      </c>
      <c r="P48" s="553">
        <v>2.9171597633136095</v>
      </c>
      <c r="Q48" s="566">
        <v>87</v>
      </c>
    </row>
    <row r="49" spans="1:17" ht="14.4" customHeight="1" x14ac:dyDescent="0.3">
      <c r="A49" s="547" t="s">
        <v>1421</v>
      </c>
      <c r="B49" s="548" t="s">
        <v>1329</v>
      </c>
      <c r="C49" s="548" t="s">
        <v>1314</v>
      </c>
      <c r="D49" s="548" t="s">
        <v>1335</v>
      </c>
      <c r="E49" s="548" t="s">
        <v>1336</v>
      </c>
      <c r="F49" s="565">
        <v>258</v>
      </c>
      <c r="G49" s="565">
        <v>75696</v>
      </c>
      <c r="H49" s="565">
        <v>1</v>
      </c>
      <c r="I49" s="565">
        <v>293.39534883720933</v>
      </c>
      <c r="J49" s="565">
        <v>334</v>
      </c>
      <c r="K49" s="565">
        <v>98530</v>
      </c>
      <c r="L49" s="565">
        <v>1.3016539843584867</v>
      </c>
      <c r="M49" s="565">
        <v>295</v>
      </c>
      <c r="N49" s="565">
        <v>384</v>
      </c>
      <c r="O49" s="565">
        <v>115584</v>
      </c>
      <c r="P49" s="553">
        <v>1.5269499048826887</v>
      </c>
      <c r="Q49" s="566">
        <v>301</v>
      </c>
    </row>
    <row r="50" spans="1:17" ht="14.4" customHeight="1" x14ac:dyDescent="0.3">
      <c r="A50" s="547" t="s">
        <v>1421</v>
      </c>
      <c r="B50" s="548" t="s">
        <v>1329</v>
      </c>
      <c r="C50" s="548" t="s">
        <v>1314</v>
      </c>
      <c r="D50" s="548" t="s">
        <v>1337</v>
      </c>
      <c r="E50" s="548" t="s">
        <v>1338</v>
      </c>
      <c r="F50" s="565">
        <v>21</v>
      </c>
      <c r="G50" s="565">
        <v>1971</v>
      </c>
      <c r="H50" s="565">
        <v>1</v>
      </c>
      <c r="I50" s="565">
        <v>93.857142857142861</v>
      </c>
      <c r="J50" s="565">
        <v>28</v>
      </c>
      <c r="K50" s="565">
        <v>2660</v>
      </c>
      <c r="L50" s="565">
        <v>1.3495687468290207</v>
      </c>
      <c r="M50" s="565">
        <v>95</v>
      </c>
      <c r="N50" s="565">
        <v>24</v>
      </c>
      <c r="O50" s="565">
        <v>2376</v>
      </c>
      <c r="P50" s="553">
        <v>1.2054794520547945</v>
      </c>
      <c r="Q50" s="566">
        <v>99</v>
      </c>
    </row>
    <row r="51" spans="1:17" ht="14.4" customHeight="1" x14ac:dyDescent="0.3">
      <c r="A51" s="547" t="s">
        <v>1421</v>
      </c>
      <c r="B51" s="548" t="s">
        <v>1329</v>
      </c>
      <c r="C51" s="548" t="s">
        <v>1314</v>
      </c>
      <c r="D51" s="548" t="s">
        <v>1339</v>
      </c>
      <c r="E51" s="548" t="s">
        <v>1340</v>
      </c>
      <c r="F51" s="565">
        <v>3</v>
      </c>
      <c r="G51" s="565">
        <v>669</v>
      </c>
      <c r="H51" s="565">
        <v>1</v>
      </c>
      <c r="I51" s="565">
        <v>223</v>
      </c>
      <c r="J51" s="565">
        <v>1</v>
      </c>
      <c r="K51" s="565">
        <v>224</v>
      </c>
      <c r="L51" s="565">
        <v>0.33482810164424515</v>
      </c>
      <c r="M51" s="565">
        <v>224</v>
      </c>
      <c r="N51" s="565">
        <v>1</v>
      </c>
      <c r="O51" s="565">
        <v>231</v>
      </c>
      <c r="P51" s="553">
        <v>0.3452914798206278</v>
      </c>
      <c r="Q51" s="566">
        <v>231</v>
      </c>
    </row>
    <row r="52" spans="1:17" ht="14.4" customHeight="1" x14ac:dyDescent="0.3">
      <c r="A52" s="547" t="s">
        <v>1421</v>
      </c>
      <c r="B52" s="548" t="s">
        <v>1329</v>
      </c>
      <c r="C52" s="548" t="s">
        <v>1314</v>
      </c>
      <c r="D52" s="548" t="s">
        <v>1341</v>
      </c>
      <c r="E52" s="548" t="s">
        <v>1342</v>
      </c>
      <c r="F52" s="565">
        <v>125</v>
      </c>
      <c r="G52" s="565">
        <v>16802</v>
      </c>
      <c r="H52" s="565">
        <v>1</v>
      </c>
      <c r="I52" s="565">
        <v>134.416</v>
      </c>
      <c r="J52" s="565">
        <v>127</v>
      </c>
      <c r="K52" s="565">
        <v>17145</v>
      </c>
      <c r="L52" s="565">
        <v>1.0204142364004285</v>
      </c>
      <c r="M52" s="565">
        <v>135</v>
      </c>
      <c r="N52" s="565">
        <v>143</v>
      </c>
      <c r="O52" s="565">
        <v>19591</v>
      </c>
      <c r="P52" s="553">
        <v>1.1659921437924057</v>
      </c>
      <c r="Q52" s="566">
        <v>137</v>
      </c>
    </row>
    <row r="53" spans="1:17" ht="14.4" customHeight="1" x14ac:dyDescent="0.3">
      <c r="A53" s="547" t="s">
        <v>1421</v>
      </c>
      <c r="B53" s="548" t="s">
        <v>1329</v>
      </c>
      <c r="C53" s="548" t="s">
        <v>1314</v>
      </c>
      <c r="D53" s="548" t="s">
        <v>1343</v>
      </c>
      <c r="E53" s="548" t="s">
        <v>1342</v>
      </c>
      <c r="F53" s="565">
        <v>7</v>
      </c>
      <c r="G53" s="565">
        <v>1233</v>
      </c>
      <c r="H53" s="565">
        <v>1</v>
      </c>
      <c r="I53" s="565">
        <v>176.14285714285714</v>
      </c>
      <c r="J53" s="565">
        <v>7</v>
      </c>
      <c r="K53" s="565">
        <v>1246</v>
      </c>
      <c r="L53" s="565">
        <v>1.0105433901054339</v>
      </c>
      <c r="M53" s="565">
        <v>178</v>
      </c>
      <c r="N53" s="565">
        <v>13</v>
      </c>
      <c r="O53" s="565">
        <v>2379</v>
      </c>
      <c r="P53" s="553">
        <v>1.9294403892944039</v>
      </c>
      <c r="Q53" s="566">
        <v>183</v>
      </c>
    </row>
    <row r="54" spans="1:17" ht="14.4" customHeight="1" x14ac:dyDescent="0.3">
      <c r="A54" s="547" t="s">
        <v>1421</v>
      </c>
      <c r="B54" s="548" t="s">
        <v>1329</v>
      </c>
      <c r="C54" s="548" t="s">
        <v>1314</v>
      </c>
      <c r="D54" s="548" t="s">
        <v>1344</v>
      </c>
      <c r="E54" s="548" t="s">
        <v>1345</v>
      </c>
      <c r="F54" s="565"/>
      <c r="G54" s="565"/>
      <c r="H54" s="565"/>
      <c r="I54" s="565"/>
      <c r="J54" s="565">
        <v>1</v>
      </c>
      <c r="K54" s="565">
        <v>620</v>
      </c>
      <c r="L54" s="565"/>
      <c r="M54" s="565">
        <v>620</v>
      </c>
      <c r="N54" s="565">
        <v>1</v>
      </c>
      <c r="O54" s="565">
        <v>639</v>
      </c>
      <c r="P54" s="553"/>
      <c r="Q54" s="566">
        <v>639</v>
      </c>
    </row>
    <row r="55" spans="1:17" ht="14.4" customHeight="1" x14ac:dyDescent="0.3">
      <c r="A55" s="547" t="s">
        <v>1421</v>
      </c>
      <c r="B55" s="548" t="s">
        <v>1329</v>
      </c>
      <c r="C55" s="548" t="s">
        <v>1314</v>
      </c>
      <c r="D55" s="548" t="s">
        <v>1346</v>
      </c>
      <c r="E55" s="548" t="s">
        <v>1347</v>
      </c>
      <c r="F55" s="565">
        <v>3</v>
      </c>
      <c r="G55" s="565">
        <v>1773</v>
      </c>
      <c r="H55" s="565">
        <v>1</v>
      </c>
      <c r="I55" s="565">
        <v>591</v>
      </c>
      <c r="J55" s="565">
        <v>5</v>
      </c>
      <c r="K55" s="565">
        <v>2965</v>
      </c>
      <c r="L55" s="565">
        <v>1.6723068245910886</v>
      </c>
      <c r="M55" s="565">
        <v>593</v>
      </c>
      <c r="N55" s="565">
        <v>2</v>
      </c>
      <c r="O55" s="565">
        <v>1216</v>
      </c>
      <c r="P55" s="553">
        <v>0.68584320360970108</v>
      </c>
      <c r="Q55" s="566">
        <v>608</v>
      </c>
    </row>
    <row r="56" spans="1:17" ht="14.4" customHeight="1" x14ac:dyDescent="0.3">
      <c r="A56" s="547" t="s">
        <v>1421</v>
      </c>
      <c r="B56" s="548" t="s">
        <v>1329</v>
      </c>
      <c r="C56" s="548" t="s">
        <v>1314</v>
      </c>
      <c r="D56" s="548" t="s">
        <v>1348</v>
      </c>
      <c r="E56" s="548" t="s">
        <v>1349</v>
      </c>
      <c r="F56" s="565">
        <v>17</v>
      </c>
      <c r="G56" s="565">
        <v>2714</v>
      </c>
      <c r="H56" s="565">
        <v>1</v>
      </c>
      <c r="I56" s="565">
        <v>159.64705882352942</v>
      </c>
      <c r="J56" s="565">
        <v>25</v>
      </c>
      <c r="K56" s="565">
        <v>4025</v>
      </c>
      <c r="L56" s="565">
        <v>1.4830508474576272</v>
      </c>
      <c r="M56" s="565">
        <v>161</v>
      </c>
      <c r="N56" s="565">
        <v>21</v>
      </c>
      <c r="O56" s="565">
        <v>3633</v>
      </c>
      <c r="P56" s="553">
        <v>1.3386145910095799</v>
      </c>
      <c r="Q56" s="566">
        <v>173</v>
      </c>
    </row>
    <row r="57" spans="1:17" ht="14.4" customHeight="1" x14ac:dyDescent="0.3">
      <c r="A57" s="547" t="s">
        <v>1421</v>
      </c>
      <c r="B57" s="548" t="s">
        <v>1329</v>
      </c>
      <c r="C57" s="548" t="s">
        <v>1314</v>
      </c>
      <c r="D57" s="548" t="s">
        <v>1350</v>
      </c>
      <c r="E57" s="548" t="s">
        <v>1351</v>
      </c>
      <c r="F57" s="565">
        <v>11</v>
      </c>
      <c r="G57" s="565">
        <v>4206</v>
      </c>
      <c r="H57" s="565">
        <v>1</v>
      </c>
      <c r="I57" s="565">
        <v>382.36363636363637</v>
      </c>
      <c r="J57" s="565">
        <v>1</v>
      </c>
      <c r="K57" s="565">
        <v>383</v>
      </c>
      <c r="L57" s="565">
        <v>9.1060389919163098E-2</v>
      </c>
      <c r="M57" s="565">
        <v>383</v>
      </c>
      <c r="N57" s="565">
        <v>2</v>
      </c>
      <c r="O57" s="565">
        <v>768</v>
      </c>
      <c r="P57" s="553">
        <v>0.18259629101283881</v>
      </c>
      <c r="Q57" s="566">
        <v>384</v>
      </c>
    </row>
    <row r="58" spans="1:17" ht="14.4" customHeight="1" x14ac:dyDescent="0.3">
      <c r="A58" s="547" t="s">
        <v>1421</v>
      </c>
      <c r="B58" s="548" t="s">
        <v>1329</v>
      </c>
      <c r="C58" s="548" t="s">
        <v>1314</v>
      </c>
      <c r="D58" s="548" t="s">
        <v>1352</v>
      </c>
      <c r="E58" s="548" t="s">
        <v>1353</v>
      </c>
      <c r="F58" s="565">
        <v>176</v>
      </c>
      <c r="G58" s="565">
        <v>2816</v>
      </c>
      <c r="H58" s="565">
        <v>1</v>
      </c>
      <c r="I58" s="565">
        <v>16</v>
      </c>
      <c r="J58" s="565">
        <v>174</v>
      </c>
      <c r="K58" s="565">
        <v>2784</v>
      </c>
      <c r="L58" s="565">
        <v>0.98863636363636365</v>
      </c>
      <c r="M58" s="565">
        <v>16</v>
      </c>
      <c r="N58" s="565">
        <v>184</v>
      </c>
      <c r="O58" s="565">
        <v>3128</v>
      </c>
      <c r="P58" s="553">
        <v>1.1107954545454546</v>
      </c>
      <c r="Q58" s="566">
        <v>17</v>
      </c>
    </row>
    <row r="59" spans="1:17" ht="14.4" customHeight="1" x14ac:dyDescent="0.3">
      <c r="A59" s="547" t="s">
        <v>1421</v>
      </c>
      <c r="B59" s="548" t="s">
        <v>1329</v>
      </c>
      <c r="C59" s="548" t="s">
        <v>1314</v>
      </c>
      <c r="D59" s="548" t="s">
        <v>1354</v>
      </c>
      <c r="E59" s="548" t="s">
        <v>1355</v>
      </c>
      <c r="F59" s="565">
        <v>17</v>
      </c>
      <c r="G59" s="565">
        <v>4475</v>
      </c>
      <c r="H59" s="565">
        <v>1</v>
      </c>
      <c r="I59" s="565">
        <v>263.23529411764707</v>
      </c>
      <c r="J59" s="565">
        <v>26</v>
      </c>
      <c r="K59" s="565">
        <v>6916</v>
      </c>
      <c r="L59" s="565">
        <v>1.5454748603351955</v>
      </c>
      <c r="M59" s="565">
        <v>266</v>
      </c>
      <c r="N59" s="565">
        <v>20</v>
      </c>
      <c r="O59" s="565">
        <v>5460</v>
      </c>
      <c r="P59" s="553">
        <v>1.2201117318435755</v>
      </c>
      <c r="Q59" s="566">
        <v>273</v>
      </c>
    </row>
    <row r="60" spans="1:17" ht="14.4" customHeight="1" x14ac:dyDescent="0.3">
      <c r="A60" s="547" t="s">
        <v>1421</v>
      </c>
      <c r="B60" s="548" t="s">
        <v>1329</v>
      </c>
      <c r="C60" s="548" t="s">
        <v>1314</v>
      </c>
      <c r="D60" s="548" t="s">
        <v>1356</v>
      </c>
      <c r="E60" s="548" t="s">
        <v>1357</v>
      </c>
      <c r="F60" s="565">
        <v>17</v>
      </c>
      <c r="G60" s="565">
        <v>2397</v>
      </c>
      <c r="H60" s="565">
        <v>1</v>
      </c>
      <c r="I60" s="565">
        <v>141</v>
      </c>
      <c r="J60" s="565">
        <v>30</v>
      </c>
      <c r="K60" s="565">
        <v>4230</v>
      </c>
      <c r="L60" s="565">
        <v>1.7647058823529411</v>
      </c>
      <c r="M60" s="565">
        <v>141</v>
      </c>
      <c r="N60" s="565">
        <v>28</v>
      </c>
      <c r="O60" s="565">
        <v>3976</v>
      </c>
      <c r="P60" s="553">
        <v>1.6587400917813935</v>
      </c>
      <c r="Q60" s="566">
        <v>142</v>
      </c>
    </row>
    <row r="61" spans="1:17" ht="14.4" customHeight="1" x14ac:dyDescent="0.3">
      <c r="A61" s="547" t="s">
        <v>1421</v>
      </c>
      <c r="B61" s="548" t="s">
        <v>1329</v>
      </c>
      <c r="C61" s="548" t="s">
        <v>1314</v>
      </c>
      <c r="D61" s="548" t="s">
        <v>1358</v>
      </c>
      <c r="E61" s="548" t="s">
        <v>1357</v>
      </c>
      <c r="F61" s="565">
        <v>125</v>
      </c>
      <c r="G61" s="565">
        <v>9750</v>
      </c>
      <c r="H61" s="565">
        <v>1</v>
      </c>
      <c r="I61" s="565">
        <v>78</v>
      </c>
      <c r="J61" s="565">
        <v>126</v>
      </c>
      <c r="K61" s="565">
        <v>9828</v>
      </c>
      <c r="L61" s="565">
        <v>1.008</v>
      </c>
      <c r="M61" s="565">
        <v>78</v>
      </c>
      <c r="N61" s="565">
        <v>138</v>
      </c>
      <c r="O61" s="565">
        <v>10764</v>
      </c>
      <c r="P61" s="553">
        <v>1.1040000000000001</v>
      </c>
      <c r="Q61" s="566">
        <v>78</v>
      </c>
    </row>
    <row r="62" spans="1:17" ht="14.4" customHeight="1" x14ac:dyDescent="0.3">
      <c r="A62" s="547" t="s">
        <v>1421</v>
      </c>
      <c r="B62" s="548" t="s">
        <v>1329</v>
      </c>
      <c r="C62" s="548" t="s">
        <v>1314</v>
      </c>
      <c r="D62" s="548" t="s">
        <v>1359</v>
      </c>
      <c r="E62" s="548" t="s">
        <v>1360</v>
      </c>
      <c r="F62" s="565">
        <v>17</v>
      </c>
      <c r="G62" s="565">
        <v>5175</v>
      </c>
      <c r="H62" s="565">
        <v>1</v>
      </c>
      <c r="I62" s="565">
        <v>304.41176470588238</v>
      </c>
      <c r="J62" s="565">
        <v>30</v>
      </c>
      <c r="K62" s="565">
        <v>9210</v>
      </c>
      <c r="L62" s="565">
        <v>1.7797101449275363</v>
      </c>
      <c r="M62" s="565">
        <v>307</v>
      </c>
      <c r="N62" s="565">
        <v>28</v>
      </c>
      <c r="O62" s="565">
        <v>8764</v>
      </c>
      <c r="P62" s="553">
        <v>1.6935265700483091</v>
      </c>
      <c r="Q62" s="566">
        <v>313</v>
      </c>
    </row>
    <row r="63" spans="1:17" ht="14.4" customHeight="1" x14ac:dyDescent="0.3">
      <c r="A63" s="547" t="s">
        <v>1421</v>
      </c>
      <c r="B63" s="548" t="s">
        <v>1329</v>
      </c>
      <c r="C63" s="548" t="s">
        <v>1314</v>
      </c>
      <c r="D63" s="548" t="s">
        <v>1361</v>
      </c>
      <c r="E63" s="548" t="s">
        <v>1362</v>
      </c>
      <c r="F63" s="565">
        <v>11</v>
      </c>
      <c r="G63" s="565">
        <v>5350</v>
      </c>
      <c r="H63" s="565">
        <v>1</v>
      </c>
      <c r="I63" s="565">
        <v>486.36363636363637</v>
      </c>
      <c r="J63" s="565">
        <v>1</v>
      </c>
      <c r="K63" s="565">
        <v>487</v>
      </c>
      <c r="L63" s="565">
        <v>9.1028037383177565E-2</v>
      </c>
      <c r="M63" s="565">
        <v>487</v>
      </c>
      <c r="N63" s="565">
        <v>2</v>
      </c>
      <c r="O63" s="565">
        <v>976</v>
      </c>
      <c r="P63" s="553">
        <v>0.18242990654205607</v>
      </c>
      <c r="Q63" s="566">
        <v>488</v>
      </c>
    </row>
    <row r="64" spans="1:17" ht="14.4" customHeight="1" x14ac:dyDescent="0.3">
      <c r="A64" s="547" t="s">
        <v>1421</v>
      </c>
      <c r="B64" s="548" t="s">
        <v>1329</v>
      </c>
      <c r="C64" s="548" t="s">
        <v>1314</v>
      </c>
      <c r="D64" s="548" t="s">
        <v>1363</v>
      </c>
      <c r="E64" s="548" t="s">
        <v>1364</v>
      </c>
      <c r="F64" s="565">
        <v>90</v>
      </c>
      <c r="G64" s="565">
        <v>14438</v>
      </c>
      <c r="H64" s="565">
        <v>1</v>
      </c>
      <c r="I64" s="565">
        <v>160.42222222222222</v>
      </c>
      <c r="J64" s="565">
        <v>75</v>
      </c>
      <c r="K64" s="565">
        <v>12075</v>
      </c>
      <c r="L64" s="565">
        <v>0.83633467239229808</v>
      </c>
      <c r="M64" s="565">
        <v>161</v>
      </c>
      <c r="N64" s="565">
        <v>89</v>
      </c>
      <c r="O64" s="565">
        <v>14507</v>
      </c>
      <c r="P64" s="553">
        <v>1.0047790552708131</v>
      </c>
      <c r="Q64" s="566">
        <v>163</v>
      </c>
    </row>
    <row r="65" spans="1:17" ht="14.4" customHeight="1" x14ac:dyDescent="0.3">
      <c r="A65" s="547" t="s">
        <v>1421</v>
      </c>
      <c r="B65" s="548" t="s">
        <v>1329</v>
      </c>
      <c r="C65" s="548" t="s">
        <v>1314</v>
      </c>
      <c r="D65" s="548" t="s">
        <v>1367</v>
      </c>
      <c r="E65" s="548" t="s">
        <v>1333</v>
      </c>
      <c r="F65" s="565">
        <v>234</v>
      </c>
      <c r="G65" s="565">
        <v>16476</v>
      </c>
      <c r="H65" s="565">
        <v>1</v>
      </c>
      <c r="I65" s="565">
        <v>70.410256410256409</v>
      </c>
      <c r="J65" s="565">
        <v>282</v>
      </c>
      <c r="K65" s="565">
        <v>20022</v>
      </c>
      <c r="L65" s="565">
        <v>1.2152221412964312</v>
      </c>
      <c r="M65" s="565">
        <v>71</v>
      </c>
      <c r="N65" s="565">
        <v>283</v>
      </c>
      <c r="O65" s="565">
        <v>20376</v>
      </c>
      <c r="P65" s="553">
        <v>1.2367079388201019</v>
      </c>
      <c r="Q65" s="566">
        <v>72</v>
      </c>
    </row>
    <row r="66" spans="1:17" ht="14.4" customHeight="1" x14ac:dyDescent="0.3">
      <c r="A66" s="547" t="s">
        <v>1421</v>
      </c>
      <c r="B66" s="548" t="s">
        <v>1329</v>
      </c>
      <c r="C66" s="548" t="s">
        <v>1314</v>
      </c>
      <c r="D66" s="548" t="s">
        <v>1372</v>
      </c>
      <c r="E66" s="548" t="s">
        <v>1373</v>
      </c>
      <c r="F66" s="565">
        <v>7</v>
      </c>
      <c r="G66" s="565">
        <v>1524</v>
      </c>
      <c r="H66" s="565">
        <v>1</v>
      </c>
      <c r="I66" s="565">
        <v>217.71428571428572</v>
      </c>
      <c r="J66" s="565">
        <v>7</v>
      </c>
      <c r="K66" s="565">
        <v>1540</v>
      </c>
      <c r="L66" s="565">
        <v>1.0104986876640421</v>
      </c>
      <c r="M66" s="565">
        <v>220</v>
      </c>
      <c r="N66" s="565">
        <v>17</v>
      </c>
      <c r="O66" s="565">
        <v>3893</v>
      </c>
      <c r="P66" s="553">
        <v>2.5544619422572179</v>
      </c>
      <c r="Q66" s="566">
        <v>229</v>
      </c>
    </row>
    <row r="67" spans="1:17" ht="14.4" customHeight="1" x14ac:dyDescent="0.3">
      <c r="A67" s="547" t="s">
        <v>1421</v>
      </c>
      <c r="B67" s="548" t="s">
        <v>1329</v>
      </c>
      <c r="C67" s="548" t="s">
        <v>1314</v>
      </c>
      <c r="D67" s="548" t="s">
        <v>1374</v>
      </c>
      <c r="E67" s="548" t="s">
        <v>1375</v>
      </c>
      <c r="F67" s="565">
        <v>8</v>
      </c>
      <c r="G67" s="565">
        <v>9532</v>
      </c>
      <c r="H67" s="565">
        <v>1</v>
      </c>
      <c r="I67" s="565">
        <v>1191.5</v>
      </c>
      <c r="J67" s="565">
        <v>11</v>
      </c>
      <c r="K67" s="565">
        <v>13145</v>
      </c>
      <c r="L67" s="565">
        <v>1.3790390264372641</v>
      </c>
      <c r="M67" s="565">
        <v>1195</v>
      </c>
      <c r="N67" s="565">
        <v>7</v>
      </c>
      <c r="O67" s="565">
        <v>8477</v>
      </c>
      <c r="P67" s="553">
        <v>0.88932018464120854</v>
      </c>
      <c r="Q67" s="566">
        <v>1211</v>
      </c>
    </row>
    <row r="68" spans="1:17" ht="14.4" customHeight="1" x14ac:dyDescent="0.3">
      <c r="A68" s="547" t="s">
        <v>1421</v>
      </c>
      <c r="B68" s="548" t="s">
        <v>1329</v>
      </c>
      <c r="C68" s="548" t="s">
        <v>1314</v>
      </c>
      <c r="D68" s="548" t="s">
        <v>1376</v>
      </c>
      <c r="E68" s="548" t="s">
        <v>1377</v>
      </c>
      <c r="F68" s="565">
        <v>15</v>
      </c>
      <c r="G68" s="565">
        <v>1629</v>
      </c>
      <c r="H68" s="565">
        <v>1</v>
      </c>
      <c r="I68" s="565">
        <v>108.6</v>
      </c>
      <c r="J68" s="565">
        <v>22</v>
      </c>
      <c r="K68" s="565">
        <v>2420</v>
      </c>
      <c r="L68" s="565">
        <v>1.485573971761817</v>
      </c>
      <c r="M68" s="565">
        <v>110</v>
      </c>
      <c r="N68" s="565">
        <v>24</v>
      </c>
      <c r="O68" s="565">
        <v>2736</v>
      </c>
      <c r="P68" s="553">
        <v>1.6795580110497237</v>
      </c>
      <c r="Q68" s="566">
        <v>114</v>
      </c>
    </row>
    <row r="69" spans="1:17" ht="14.4" customHeight="1" x14ac:dyDescent="0.3">
      <c r="A69" s="547" t="s">
        <v>1421</v>
      </c>
      <c r="B69" s="548" t="s">
        <v>1329</v>
      </c>
      <c r="C69" s="548" t="s">
        <v>1314</v>
      </c>
      <c r="D69" s="548" t="s">
        <v>1378</v>
      </c>
      <c r="E69" s="548" t="s">
        <v>1379</v>
      </c>
      <c r="F69" s="565">
        <v>1</v>
      </c>
      <c r="G69" s="565">
        <v>322</v>
      </c>
      <c r="H69" s="565">
        <v>1</v>
      </c>
      <c r="I69" s="565">
        <v>322</v>
      </c>
      <c r="J69" s="565"/>
      <c r="K69" s="565"/>
      <c r="L69" s="565"/>
      <c r="M69" s="565"/>
      <c r="N69" s="565">
        <v>1</v>
      </c>
      <c r="O69" s="565">
        <v>346</v>
      </c>
      <c r="P69" s="553">
        <v>1.0745341614906831</v>
      </c>
      <c r="Q69" s="566">
        <v>346</v>
      </c>
    </row>
    <row r="70" spans="1:17" ht="14.4" customHeight="1" x14ac:dyDescent="0.3">
      <c r="A70" s="547" t="s">
        <v>1421</v>
      </c>
      <c r="B70" s="548" t="s">
        <v>1329</v>
      </c>
      <c r="C70" s="548" t="s">
        <v>1314</v>
      </c>
      <c r="D70" s="548" t="s">
        <v>1384</v>
      </c>
      <c r="E70" s="548" t="s">
        <v>1385</v>
      </c>
      <c r="F70" s="565">
        <v>3</v>
      </c>
      <c r="G70" s="565">
        <v>3087</v>
      </c>
      <c r="H70" s="565">
        <v>1</v>
      </c>
      <c r="I70" s="565">
        <v>1029</v>
      </c>
      <c r="J70" s="565">
        <v>5</v>
      </c>
      <c r="K70" s="565">
        <v>5165</v>
      </c>
      <c r="L70" s="565">
        <v>1.6731454486556527</v>
      </c>
      <c r="M70" s="565">
        <v>1033</v>
      </c>
      <c r="N70" s="565">
        <v>6</v>
      </c>
      <c r="O70" s="565">
        <v>6384</v>
      </c>
      <c r="P70" s="553">
        <v>2.0680272108843538</v>
      </c>
      <c r="Q70" s="566">
        <v>1064</v>
      </c>
    </row>
    <row r="71" spans="1:17" ht="14.4" customHeight="1" x14ac:dyDescent="0.3">
      <c r="A71" s="547" t="s">
        <v>1421</v>
      </c>
      <c r="B71" s="548" t="s">
        <v>1329</v>
      </c>
      <c r="C71" s="548" t="s">
        <v>1314</v>
      </c>
      <c r="D71" s="548" t="s">
        <v>1386</v>
      </c>
      <c r="E71" s="548" t="s">
        <v>1387</v>
      </c>
      <c r="F71" s="565">
        <v>2</v>
      </c>
      <c r="G71" s="565">
        <v>586</v>
      </c>
      <c r="H71" s="565">
        <v>1</v>
      </c>
      <c r="I71" s="565">
        <v>293</v>
      </c>
      <c r="J71" s="565">
        <v>1</v>
      </c>
      <c r="K71" s="565">
        <v>294</v>
      </c>
      <c r="L71" s="565">
        <v>0.50170648464163825</v>
      </c>
      <c r="M71" s="565">
        <v>294</v>
      </c>
      <c r="N71" s="565">
        <v>1</v>
      </c>
      <c r="O71" s="565">
        <v>301</v>
      </c>
      <c r="P71" s="553">
        <v>0.51365187713310578</v>
      </c>
      <c r="Q71" s="566">
        <v>301</v>
      </c>
    </row>
    <row r="72" spans="1:17" ht="14.4" customHeight="1" x14ac:dyDescent="0.3">
      <c r="A72" s="547" t="s">
        <v>1421</v>
      </c>
      <c r="B72" s="548" t="s">
        <v>1329</v>
      </c>
      <c r="C72" s="548" t="s">
        <v>1314</v>
      </c>
      <c r="D72" s="548" t="s">
        <v>1422</v>
      </c>
      <c r="E72" s="548" t="s">
        <v>1423</v>
      </c>
      <c r="F72" s="565">
        <v>1</v>
      </c>
      <c r="G72" s="565">
        <v>26</v>
      </c>
      <c r="H72" s="565">
        <v>1</v>
      </c>
      <c r="I72" s="565">
        <v>26</v>
      </c>
      <c r="J72" s="565"/>
      <c r="K72" s="565"/>
      <c r="L72" s="565"/>
      <c r="M72" s="565"/>
      <c r="N72" s="565"/>
      <c r="O72" s="565"/>
      <c r="P72" s="553"/>
      <c r="Q72" s="566"/>
    </row>
    <row r="73" spans="1:17" ht="14.4" customHeight="1" x14ac:dyDescent="0.3">
      <c r="A73" s="547" t="s">
        <v>1424</v>
      </c>
      <c r="B73" s="548" t="s">
        <v>1329</v>
      </c>
      <c r="C73" s="548" t="s">
        <v>1314</v>
      </c>
      <c r="D73" s="548" t="s">
        <v>1332</v>
      </c>
      <c r="E73" s="548" t="s">
        <v>1333</v>
      </c>
      <c r="F73" s="565">
        <v>425</v>
      </c>
      <c r="G73" s="565">
        <v>86565</v>
      </c>
      <c r="H73" s="565">
        <v>1</v>
      </c>
      <c r="I73" s="565">
        <v>203.68235294117648</v>
      </c>
      <c r="J73" s="565">
        <v>361</v>
      </c>
      <c r="K73" s="565">
        <v>74366</v>
      </c>
      <c r="L73" s="565">
        <v>0.85907699416623351</v>
      </c>
      <c r="M73" s="565">
        <v>206</v>
      </c>
      <c r="N73" s="565">
        <v>367</v>
      </c>
      <c r="O73" s="565">
        <v>77437</v>
      </c>
      <c r="P73" s="553">
        <v>0.89455322589961306</v>
      </c>
      <c r="Q73" s="566">
        <v>211</v>
      </c>
    </row>
    <row r="74" spans="1:17" ht="14.4" customHeight="1" x14ac:dyDescent="0.3">
      <c r="A74" s="547" t="s">
        <v>1424</v>
      </c>
      <c r="B74" s="548" t="s">
        <v>1329</v>
      </c>
      <c r="C74" s="548" t="s">
        <v>1314</v>
      </c>
      <c r="D74" s="548" t="s">
        <v>1335</v>
      </c>
      <c r="E74" s="548" t="s">
        <v>1336</v>
      </c>
      <c r="F74" s="565">
        <v>585</v>
      </c>
      <c r="G74" s="565">
        <v>171226</v>
      </c>
      <c r="H74" s="565">
        <v>1</v>
      </c>
      <c r="I74" s="565">
        <v>292.69401709401711</v>
      </c>
      <c r="J74" s="565">
        <v>318</v>
      </c>
      <c r="K74" s="565">
        <v>93810</v>
      </c>
      <c r="L74" s="565">
        <v>0.54787240255568659</v>
      </c>
      <c r="M74" s="565">
        <v>295</v>
      </c>
      <c r="N74" s="565">
        <v>506</v>
      </c>
      <c r="O74" s="565">
        <v>152306</v>
      </c>
      <c r="P74" s="553">
        <v>0.88950276243093918</v>
      </c>
      <c r="Q74" s="566">
        <v>301</v>
      </c>
    </row>
    <row r="75" spans="1:17" ht="14.4" customHeight="1" x14ac:dyDescent="0.3">
      <c r="A75" s="547" t="s">
        <v>1424</v>
      </c>
      <c r="B75" s="548" t="s">
        <v>1329</v>
      </c>
      <c r="C75" s="548" t="s">
        <v>1314</v>
      </c>
      <c r="D75" s="548" t="s">
        <v>1337</v>
      </c>
      <c r="E75" s="548" t="s">
        <v>1338</v>
      </c>
      <c r="F75" s="565">
        <v>15</v>
      </c>
      <c r="G75" s="565">
        <v>1401</v>
      </c>
      <c r="H75" s="565">
        <v>1</v>
      </c>
      <c r="I75" s="565">
        <v>93.4</v>
      </c>
      <c r="J75" s="565">
        <v>10</v>
      </c>
      <c r="K75" s="565">
        <v>950</v>
      </c>
      <c r="L75" s="565">
        <v>0.67808708065667378</v>
      </c>
      <c r="M75" s="565">
        <v>95</v>
      </c>
      <c r="N75" s="565">
        <v>3</v>
      </c>
      <c r="O75" s="565">
        <v>297</v>
      </c>
      <c r="P75" s="553">
        <v>0.21199143468950749</v>
      </c>
      <c r="Q75" s="566">
        <v>99</v>
      </c>
    </row>
    <row r="76" spans="1:17" ht="14.4" customHeight="1" x14ac:dyDescent="0.3">
      <c r="A76" s="547" t="s">
        <v>1424</v>
      </c>
      <c r="B76" s="548" t="s">
        <v>1329</v>
      </c>
      <c r="C76" s="548" t="s">
        <v>1314</v>
      </c>
      <c r="D76" s="548" t="s">
        <v>1339</v>
      </c>
      <c r="E76" s="548" t="s">
        <v>1340</v>
      </c>
      <c r="F76" s="565"/>
      <c r="G76" s="565"/>
      <c r="H76" s="565"/>
      <c r="I76" s="565"/>
      <c r="J76" s="565"/>
      <c r="K76" s="565"/>
      <c r="L76" s="565"/>
      <c r="M76" s="565"/>
      <c r="N76" s="565">
        <v>1</v>
      </c>
      <c r="O76" s="565">
        <v>231</v>
      </c>
      <c r="P76" s="553"/>
      <c r="Q76" s="566">
        <v>231</v>
      </c>
    </row>
    <row r="77" spans="1:17" ht="14.4" customHeight="1" x14ac:dyDescent="0.3">
      <c r="A77" s="547" t="s">
        <v>1424</v>
      </c>
      <c r="B77" s="548" t="s">
        <v>1329</v>
      </c>
      <c r="C77" s="548" t="s">
        <v>1314</v>
      </c>
      <c r="D77" s="548" t="s">
        <v>1341</v>
      </c>
      <c r="E77" s="548" t="s">
        <v>1342</v>
      </c>
      <c r="F77" s="565">
        <v>355</v>
      </c>
      <c r="G77" s="565">
        <v>47709</v>
      </c>
      <c r="H77" s="565">
        <v>1</v>
      </c>
      <c r="I77" s="565">
        <v>134.39154929577464</v>
      </c>
      <c r="J77" s="565">
        <v>341</v>
      </c>
      <c r="K77" s="565">
        <v>46035</v>
      </c>
      <c r="L77" s="565">
        <v>0.96491228070175439</v>
      </c>
      <c r="M77" s="565">
        <v>135</v>
      </c>
      <c r="N77" s="565">
        <v>403</v>
      </c>
      <c r="O77" s="565">
        <v>55211</v>
      </c>
      <c r="P77" s="553">
        <v>1.1572449642625082</v>
      </c>
      <c r="Q77" s="566">
        <v>137</v>
      </c>
    </row>
    <row r="78" spans="1:17" ht="14.4" customHeight="1" x14ac:dyDescent="0.3">
      <c r="A78" s="547" t="s">
        <v>1424</v>
      </c>
      <c r="B78" s="548" t="s">
        <v>1329</v>
      </c>
      <c r="C78" s="548" t="s">
        <v>1314</v>
      </c>
      <c r="D78" s="548" t="s">
        <v>1344</v>
      </c>
      <c r="E78" s="548" t="s">
        <v>1345</v>
      </c>
      <c r="F78" s="565">
        <v>1</v>
      </c>
      <c r="G78" s="565">
        <v>618</v>
      </c>
      <c r="H78" s="565">
        <v>1</v>
      </c>
      <c r="I78" s="565">
        <v>618</v>
      </c>
      <c r="J78" s="565">
        <v>1</v>
      </c>
      <c r="K78" s="565">
        <v>620</v>
      </c>
      <c r="L78" s="565">
        <v>1.0032362459546926</v>
      </c>
      <c r="M78" s="565">
        <v>620</v>
      </c>
      <c r="N78" s="565">
        <v>3</v>
      </c>
      <c r="O78" s="565">
        <v>1917</v>
      </c>
      <c r="P78" s="553">
        <v>3.1019417475728157</v>
      </c>
      <c r="Q78" s="566">
        <v>639</v>
      </c>
    </row>
    <row r="79" spans="1:17" ht="14.4" customHeight="1" x14ac:dyDescent="0.3">
      <c r="A79" s="547" t="s">
        <v>1424</v>
      </c>
      <c r="B79" s="548" t="s">
        <v>1329</v>
      </c>
      <c r="C79" s="548" t="s">
        <v>1314</v>
      </c>
      <c r="D79" s="548" t="s">
        <v>1348</v>
      </c>
      <c r="E79" s="548" t="s">
        <v>1349</v>
      </c>
      <c r="F79" s="565">
        <v>24</v>
      </c>
      <c r="G79" s="565">
        <v>3822</v>
      </c>
      <c r="H79" s="565">
        <v>1</v>
      </c>
      <c r="I79" s="565">
        <v>159.25</v>
      </c>
      <c r="J79" s="565">
        <v>14</v>
      </c>
      <c r="K79" s="565">
        <v>2254</v>
      </c>
      <c r="L79" s="565">
        <v>0.58974358974358976</v>
      </c>
      <c r="M79" s="565">
        <v>161</v>
      </c>
      <c r="N79" s="565">
        <v>22</v>
      </c>
      <c r="O79" s="565">
        <v>3806</v>
      </c>
      <c r="P79" s="553">
        <v>0.99581371009942443</v>
      </c>
      <c r="Q79" s="566">
        <v>173</v>
      </c>
    </row>
    <row r="80" spans="1:17" ht="14.4" customHeight="1" x14ac:dyDescent="0.3">
      <c r="A80" s="547" t="s">
        <v>1424</v>
      </c>
      <c r="B80" s="548" t="s">
        <v>1329</v>
      </c>
      <c r="C80" s="548" t="s">
        <v>1314</v>
      </c>
      <c r="D80" s="548" t="s">
        <v>1350</v>
      </c>
      <c r="E80" s="548" t="s">
        <v>1351</v>
      </c>
      <c r="F80" s="565">
        <v>1</v>
      </c>
      <c r="G80" s="565">
        <v>383</v>
      </c>
      <c r="H80" s="565">
        <v>1</v>
      </c>
      <c r="I80" s="565">
        <v>383</v>
      </c>
      <c r="J80" s="565"/>
      <c r="K80" s="565"/>
      <c r="L80" s="565"/>
      <c r="M80" s="565"/>
      <c r="N80" s="565"/>
      <c r="O80" s="565"/>
      <c r="P80" s="553"/>
      <c r="Q80" s="566"/>
    </row>
    <row r="81" spans="1:17" ht="14.4" customHeight="1" x14ac:dyDescent="0.3">
      <c r="A81" s="547" t="s">
        <v>1424</v>
      </c>
      <c r="B81" s="548" t="s">
        <v>1329</v>
      </c>
      <c r="C81" s="548" t="s">
        <v>1314</v>
      </c>
      <c r="D81" s="548" t="s">
        <v>1352</v>
      </c>
      <c r="E81" s="548" t="s">
        <v>1353</v>
      </c>
      <c r="F81" s="565">
        <v>451</v>
      </c>
      <c r="G81" s="565">
        <v>7216</v>
      </c>
      <c r="H81" s="565">
        <v>1</v>
      </c>
      <c r="I81" s="565">
        <v>16</v>
      </c>
      <c r="J81" s="565">
        <v>425</v>
      </c>
      <c r="K81" s="565">
        <v>6800</v>
      </c>
      <c r="L81" s="565">
        <v>0.94235033259423506</v>
      </c>
      <c r="M81" s="565">
        <v>16</v>
      </c>
      <c r="N81" s="565">
        <v>507</v>
      </c>
      <c r="O81" s="565">
        <v>8619</v>
      </c>
      <c r="P81" s="553">
        <v>1.1944290465631928</v>
      </c>
      <c r="Q81" s="566">
        <v>17</v>
      </c>
    </row>
    <row r="82" spans="1:17" ht="14.4" customHeight="1" x14ac:dyDescent="0.3">
      <c r="A82" s="547" t="s">
        <v>1424</v>
      </c>
      <c r="B82" s="548" t="s">
        <v>1329</v>
      </c>
      <c r="C82" s="548" t="s">
        <v>1314</v>
      </c>
      <c r="D82" s="548" t="s">
        <v>1354</v>
      </c>
      <c r="E82" s="548" t="s">
        <v>1355</v>
      </c>
      <c r="F82" s="565">
        <v>84</v>
      </c>
      <c r="G82" s="565">
        <v>22101</v>
      </c>
      <c r="H82" s="565">
        <v>1</v>
      </c>
      <c r="I82" s="565">
        <v>263.10714285714283</v>
      </c>
      <c r="J82" s="565">
        <v>54</v>
      </c>
      <c r="K82" s="565">
        <v>14364</v>
      </c>
      <c r="L82" s="565">
        <v>0.64992534274467217</v>
      </c>
      <c r="M82" s="565">
        <v>266</v>
      </c>
      <c r="N82" s="565">
        <v>53</v>
      </c>
      <c r="O82" s="565">
        <v>14469</v>
      </c>
      <c r="P82" s="553">
        <v>0.65467625899280579</v>
      </c>
      <c r="Q82" s="566">
        <v>273</v>
      </c>
    </row>
    <row r="83" spans="1:17" ht="14.4" customHeight="1" x14ac:dyDescent="0.3">
      <c r="A83" s="547" t="s">
        <v>1424</v>
      </c>
      <c r="B83" s="548" t="s">
        <v>1329</v>
      </c>
      <c r="C83" s="548" t="s">
        <v>1314</v>
      </c>
      <c r="D83" s="548" t="s">
        <v>1356</v>
      </c>
      <c r="E83" s="548" t="s">
        <v>1357</v>
      </c>
      <c r="F83" s="565">
        <v>89</v>
      </c>
      <c r="G83" s="565">
        <v>12549</v>
      </c>
      <c r="H83" s="565">
        <v>1</v>
      </c>
      <c r="I83" s="565">
        <v>141</v>
      </c>
      <c r="J83" s="565">
        <v>78</v>
      </c>
      <c r="K83" s="565">
        <v>10998</v>
      </c>
      <c r="L83" s="565">
        <v>0.8764044943820225</v>
      </c>
      <c r="M83" s="565">
        <v>141</v>
      </c>
      <c r="N83" s="565">
        <v>99</v>
      </c>
      <c r="O83" s="565">
        <v>14058</v>
      </c>
      <c r="P83" s="553">
        <v>1.1202486253884771</v>
      </c>
      <c r="Q83" s="566">
        <v>142</v>
      </c>
    </row>
    <row r="84" spans="1:17" ht="14.4" customHeight="1" x14ac:dyDescent="0.3">
      <c r="A84" s="547" t="s">
        <v>1424</v>
      </c>
      <c r="B84" s="548" t="s">
        <v>1329</v>
      </c>
      <c r="C84" s="548" t="s">
        <v>1314</v>
      </c>
      <c r="D84" s="548" t="s">
        <v>1358</v>
      </c>
      <c r="E84" s="548" t="s">
        <v>1357</v>
      </c>
      <c r="F84" s="565">
        <v>354</v>
      </c>
      <c r="G84" s="565">
        <v>27612</v>
      </c>
      <c r="H84" s="565">
        <v>1</v>
      </c>
      <c r="I84" s="565">
        <v>78</v>
      </c>
      <c r="J84" s="565">
        <v>341</v>
      </c>
      <c r="K84" s="565">
        <v>26598</v>
      </c>
      <c r="L84" s="565">
        <v>0.96327683615819204</v>
      </c>
      <c r="M84" s="565">
        <v>78</v>
      </c>
      <c r="N84" s="565">
        <v>403</v>
      </c>
      <c r="O84" s="565">
        <v>31434</v>
      </c>
      <c r="P84" s="553">
        <v>1.1384180790960452</v>
      </c>
      <c r="Q84" s="566">
        <v>78</v>
      </c>
    </row>
    <row r="85" spans="1:17" ht="14.4" customHeight="1" x14ac:dyDescent="0.3">
      <c r="A85" s="547" t="s">
        <v>1424</v>
      </c>
      <c r="B85" s="548" t="s">
        <v>1329</v>
      </c>
      <c r="C85" s="548" t="s">
        <v>1314</v>
      </c>
      <c r="D85" s="548" t="s">
        <v>1359</v>
      </c>
      <c r="E85" s="548" t="s">
        <v>1360</v>
      </c>
      <c r="F85" s="565">
        <v>89</v>
      </c>
      <c r="G85" s="565">
        <v>27066</v>
      </c>
      <c r="H85" s="565">
        <v>1</v>
      </c>
      <c r="I85" s="565">
        <v>304.11235955056179</v>
      </c>
      <c r="J85" s="565">
        <v>78</v>
      </c>
      <c r="K85" s="565">
        <v>23946</v>
      </c>
      <c r="L85" s="565">
        <v>0.88472622478386165</v>
      </c>
      <c r="M85" s="565">
        <v>307</v>
      </c>
      <c r="N85" s="565">
        <v>99</v>
      </c>
      <c r="O85" s="565">
        <v>30987</v>
      </c>
      <c r="P85" s="553">
        <v>1.1448681001995122</v>
      </c>
      <c r="Q85" s="566">
        <v>313</v>
      </c>
    </row>
    <row r="86" spans="1:17" ht="14.4" customHeight="1" x14ac:dyDescent="0.3">
      <c r="A86" s="547" t="s">
        <v>1424</v>
      </c>
      <c r="B86" s="548" t="s">
        <v>1329</v>
      </c>
      <c r="C86" s="548" t="s">
        <v>1314</v>
      </c>
      <c r="D86" s="548" t="s">
        <v>1361</v>
      </c>
      <c r="E86" s="548" t="s">
        <v>1362</v>
      </c>
      <c r="F86" s="565">
        <v>1</v>
      </c>
      <c r="G86" s="565">
        <v>487</v>
      </c>
      <c r="H86" s="565">
        <v>1</v>
      </c>
      <c r="I86" s="565">
        <v>487</v>
      </c>
      <c r="J86" s="565"/>
      <c r="K86" s="565"/>
      <c r="L86" s="565"/>
      <c r="M86" s="565"/>
      <c r="N86" s="565"/>
      <c r="O86" s="565"/>
      <c r="P86" s="553"/>
      <c r="Q86" s="566"/>
    </row>
    <row r="87" spans="1:17" ht="14.4" customHeight="1" x14ac:dyDescent="0.3">
      <c r="A87" s="547" t="s">
        <v>1424</v>
      </c>
      <c r="B87" s="548" t="s">
        <v>1329</v>
      </c>
      <c r="C87" s="548" t="s">
        <v>1314</v>
      </c>
      <c r="D87" s="548" t="s">
        <v>1363</v>
      </c>
      <c r="E87" s="548" t="s">
        <v>1364</v>
      </c>
      <c r="F87" s="565">
        <v>283</v>
      </c>
      <c r="G87" s="565">
        <v>45397</v>
      </c>
      <c r="H87" s="565">
        <v>1</v>
      </c>
      <c r="I87" s="565">
        <v>160.41342756183747</v>
      </c>
      <c r="J87" s="565">
        <v>282</v>
      </c>
      <c r="K87" s="565">
        <v>45402</v>
      </c>
      <c r="L87" s="565">
        <v>1.0001101394365266</v>
      </c>
      <c r="M87" s="565">
        <v>161</v>
      </c>
      <c r="N87" s="565">
        <v>319</v>
      </c>
      <c r="O87" s="565">
        <v>51997</v>
      </c>
      <c r="P87" s="553">
        <v>1.1453840562151685</v>
      </c>
      <c r="Q87" s="566">
        <v>163</v>
      </c>
    </row>
    <row r="88" spans="1:17" ht="14.4" customHeight="1" x14ac:dyDescent="0.3">
      <c r="A88" s="547" t="s">
        <v>1424</v>
      </c>
      <c r="B88" s="548" t="s">
        <v>1329</v>
      </c>
      <c r="C88" s="548" t="s">
        <v>1314</v>
      </c>
      <c r="D88" s="548" t="s">
        <v>1367</v>
      </c>
      <c r="E88" s="548" t="s">
        <v>1333</v>
      </c>
      <c r="F88" s="565">
        <v>914</v>
      </c>
      <c r="G88" s="565">
        <v>64336</v>
      </c>
      <c r="H88" s="565">
        <v>1</v>
      </c>
      <c r="I88" s="565">
        <v>70.389496717724285</v>
      </c>
      <c r="J88" s="565">
        <v>876</v>
      </c>
      <c r="K88" s="565">
        <v>62196</v>
      </c>
      <c r="L88" s="565">
        <v>0.96673713006714745</v>
      </c>
      <c r="M88" s="565">
        <v>71</v>
      </c>
      <c r="N88" s="565">
        <v>1101</v>
      </c>
      <c r="O88" s="565">
        <v>79272</v>
      </c>
      <c r="P88" s="553">
        <v>1.2321561800547127</v>
      </c>
      <c r="Q88" s="566">
        <v>72</v>
      </c>
    </row>
    <row r="89" spans="1:17" ht="14.4" customHeight="1" x14ac:dyDescent="0.3">
      <c r="A89" s="547" t="s">
        <v>1424</v>
      </c>
      <c r="B89" s="548" t="s">
        <v>1329</v>
      </c>
      <c r="C89" s="548" t="s">
        <v>1314</v>
      </c>
      <c r="D89" s="548" t="s">
        <v>1374</v>
      </c>
      <c r="E89" s="548" t="s">
        <v>1375</v>
      </c>
      <c r="F89" s="565">
        <v>18</v>
      </c>
      <c r="G89" s="565">
        <v>21426</v>
      </c>
      <c r="H89" s="565">
        <v>1</v>
      </c>
      <c r="I89" s="565">
        <v>1190.3333333333333</v>
      </c>
      <c r="J89" s="565">
        <v>12</v>
      </c>
      <c r="K89" s="565">
        <v>14340</v>
      </c>
      <c r="L89" s="565">
        <v>0.66928031363763651</v>
      </c>
      <c r="M89" s="565">
        <v>1195</v>
      </c>
      <c r="N89" s="565">
        <v>14</v>
      </c>
      <c r="O89" s="565">
        <v>16954</v>
      </c>
      <c r="P89" s="553">
        <v>0.79128162046112205</v>
      </c>
      <c r="Q89" s="566">
        <v>1211</v>
      </c>
    </row>
    <row r="90" spans="1:17" ht="14.4" customHeight="1" x14ac:dyDescent="0.3">
      <c r="A90" s="547" t="s">
        <v>1424</v>
      </c>
      <c r="B90" s="548" t="s">
        <v>1329</v>
      </c>
      <c r="C90" s="548" t="s">
        <v>1314</v>
      </c>
      <c r="D90" s="548" t="s">
        <v>1376</v>
      </c>
      <c r="E90" s="548" t="s">
        <v>1377</v>
      </c>
      <c r="F90" s="565">
        <v>25</v>
      </c>
      <c r="G90" s="565">
        <v>2705</v>
      </c>
      <c r="H90" s="565">
        <v>1</v>
      </c>
      <c r="I90" s="565">
        <v>108.2</v>
      </c>
      <c r="J90" s="565">
        <v>11</v>
      </c>
      <c r="K90" s="565">
        <v>1210</v>
      </c>
      <c r="L90" s="565">
        <v>0.44731977818853974</v>
      </c>
      <c r="M90" s="565">
        <v>110</v>
      </c>
      <c r="N90" s="565">
        <v>12</v>
      </c>
      <c r="O90" s="565">
        <v>1368</v>
      </c>
      <c r="P90" s="553">
        <v>0.50573012939001849</v>
      </c>
      <c r="Q90" s="566">
        <v>114</v>
      </c>
    </row>
    <row r="91" spans="1:17" ht="14.4" customHeight="1" x14ac:dyDescent="0.3">
      <c r="A91" s="547" t="s">
        <v>1424</v>
      </c>
      <c r="B91" s="548" t="s">
        <v>1329</v>
      </c>
      <c r="C91" s="548" t="s">
        <v>1314</v>
      </c>
      <c r="D91" s="548" t="s">
        <v>1378</v>
      </c>
      <c r="E91" s="548" t="s">
        <v>1379</v>
      </c>
      <c r="F91" s="565">
        <v>1</v>
      </c>
      <c r="G91" s="565">
        <v>322</v>
      </c>
      <c r="H91" s="565">
        <v>1</v>
      </c>
      <c r="I91" s="565">
        <v>322</v>
      </c>
      <c r="J91" s="565"/>
      <c r="K91" s="565"/>
      <c r="L91" s="565"/>
      <c r="M91" s="565"/>
      <c r="N91" s="565"/>
      <c r="O91" s="565"/>
      <c r="P91" s="553"/>
      <c r="Q91" s="566"/>
    </row>
    <row r="92" spans="1:17" ht="14.4" customHeight="1" x14ac:dyDescent="0.3">
      <c r="A92" s="547" t="s">
        <v>1424</v>
      </c>
      <c r="B92" s="548" t="s">
        <v>1329</v>
      </c>
      <c r="C92" s="548" t="s">
        <v>1314</v>
      </c>
      <c r="D92" s="548" t="s">
        <v>1386</v>
      </c>
      <c r="E92" s="548" t="s">
        <v>1387</v>
      </c>
      <c r="F92" s="565">
        <v>2</v>
      </c>
      <c r="G92" s="565">
        <v>584</v>
      </c>
      <c r="H92" s="565">
        <v>1</v>
      </c>
      <c r="I92" s="565">
        <v>292</v>
      </c>
      <c r="J92" s="565">
        <v>1</v>
      </c>
      <c r="K92" s="565">
        <v>294</v>
      </c>
      <c r="L92" s="565">
        <v>0.50342465753424659</v>
      </c>
      <c r="M92" s="565">
        <v>294</v>
      </c>
      <c r="N92" s="565">
        <v>1</v>
      </c>
      <c r="O92" s="565">
        <v>301</v>
      </c>
      <c r="P92" s="553">
        <v>0.5154109589041096</v>
      </c>
      <c r="Q92" s="566">
        <v>301</v>
      </c>
    </row>
    <row r="93" spans="1:17" ht="14.4" customHeight="1" x14ac:dyDescent="0.3">
      <c r="A93" s="547" t="s">
        <v>1425</v>
      </c>
      <c r="B93" s="548" t="s">
        <v>1329</v>
      </c>
      <c r="C93" s="548" t="s">
        <v>1314</v>
      </c>
      <c r="D93" s="548" t="s">
        <v>1332</v>
      </c>
      <c r="E93" s="548" t="s">
        <v>1333</v>
      </c>
      <c r="F93" s="565">
        <v>188</v>
      </c>
      <c r="G93" s="565">
        <v>38336</v>
      </c>
      <c r="H93" s="565">
        <v>1</v>
      </c>
      <c r="I93" s="565">
        <v>203.91489361702128</v>
      </c>
      <c r="J93" s="565">
        <v>219</v>
      </c>
      <c r="K93" s="565">
        <v>45114</v>
      </c>
      <c r="L93" s="565">
        <v>1.1768050918196995</v>
      </c>
      <c r="M93" s="565">
        <v>206</v>
      </c>
      <c r="N93" s="565">
        <v>224</v>
      </c>
      <c r="O93" s="565">
        <v>47264</v>
      </c>
      <c r="P93" s="553">
        <v>1.2328881469115192</v>
      </c>
      <c r="Q93" s="566">
        <v>211</v>
      </c>
    </row>
    <row r="94" spans="1:17" ht="14.4" customHeight="1" x14ac:dyDescent="0.3">
      <c r="A94" s="547" t="s">
        <v>1425</v>
      </c>
      <c r="B94" s="548" t="s">
        <v>1329</v>
      </c>
      <c r="C94" s="548" t="s">
        <v>1314</v>
      </c>
      <c r="D94" s="548" t="s">
        <v>1335</v>
      </c>
      <c r="E94" s="548" t="s">
        <v>1336</v>
      </c>
      <c r="F94" s="565">
        <v>203</v>
      </c>
      <c r="G94" s="565">
        <v>59446</v>
      </c>
      <c r="H94" s="565">
        <v>1</v>
      </c>
      <c r="I94" s="565">
        <v>292.83743842364532</v>
      </c>
      <c r="J94" s="565">
        <v>236</v>
      </c>
      <c r="K94" s="565">
        <v>69620</v>
      </c>
      <c r="L94" s="565">
        <v>1.1711469232580829</v>
      </c>
      <c r="M94" s="565">
        <v>295</v>
      </c>
      <c r="N94" s="565">
        <v>225</v>
      </c>
      <c r="O94" s="565">
        <v>67725</v>
      </c>
      <c r="P94" s="553">
        <v>1.1392692527672172</v>
      </c>
      <c r="Q94" s="566">
        <v>301</v>
      </c>
    </row>
    <row r="95" spans="1:17" ht="14.4" customHeight="1" x14ac:dyDescent="0.3">
      <c r="A95" s="547" t="s">
        <v>1425</v>
      </c>
      <c r="B95" s="548" t="s">
        <v>1329</v>
      </c>
      <c r="C95" s="548" t="s">
        <v>1314</v>
      </c>
      <c r="D95" s="548" t="s">
        <v>1337</v>
      </c>
      <c r="E95" s="548" t="s">
        <v>1338</v>
      </c>
      <c r="F95" s="565"/>
      <c r="G95" s="565"/>
      <c r="H95" s="565"/>
      <c r="I95" s="565"/>
      <c r="J95" s="565">
        <v>6</v>
      </c>
      <c r="K95" s="565">
        <v>570</v>
      </c>
      <c r="L95" s="565"/>
      <c r="M95" s="565">
        <v>95</v>
      </c>
      <c r="N95" s="565">
        <v>6</v>
      </c>
      <c r="O95" s="565">
        <v>594</v>
      </c>
      <c r="P95" s="553"/>
      <c r="Q95" s="566">
        <v>99</v>
      </c>
    </row>
    <row r="96" spans="1:17" ht="14.4" customHeight="1" x14ac:dyDescent="0.3">
      <c r="A96" s="547" t="s">
        <v>1425</v>
      </c>
      <c r="B96" s="548" t="s">
        <v>1329</v>
      </c>
      <c r="C96" s="548" t="s">
        <v>1314</v>
      </c>
      <c r="D96" s="548" t="s">
        <v>1341</v>
      </c>
      <c r="E96" s="548" t="s">
        <v>1342</v>
      </c>
      <c r="F96" s="565">
        <v>131</v>
      </c>
      <c r="G96" s="565">
        <v>17615</v>
      </c>
      <c r="H96" s="565">
        <v>1</v>
      </c>
      <c r="I96" s="565">
        <v>134.46564885496184</v>
      </c>
      <c r="J96" s="565">
        <v>144</v>
      </c>
      <c r="K96" s="565">
        <v>19440</v>
      </c>
      <c r="L96" s="565">
        <v>1.1036048822026683</v>
      </c>
      <c r="M96" s="565">
        <v>135</v>
      </c>
      <c r="N96" s="565">
        <v>146</v>
      </c>
      <c r="O96" s="565">
        <v>20002</v>
      </c>
      <c r="P96" s="553">
        <v>1.1355095089412433</v>
      </c>
      <c r="Q96" s="566">
        <v>137</v>
      </c>
    </row>
    <row r="97" spans="1:17" ht="14.4" customHeight="1" x14ac:dyDescent="0.3">
      <c r="A97" s="547" t="s">
        <v>1425</v>
      </c>
      <c r="B97" s="548" t="s">
        <v>1329</v>
      </c>
      <c r="C97" s="548" t="s">
        <v>1314</v>
      </c>
      <c r="D97" s="548" t="s">
        <v>1344</v>
      </c>
      <c r="E97" s="548" t="s">
        <v>1345</v>
      </c>
      <c r="F97" s="565">
        <v>2</v>
      </c>
      <c r="G97" s="565">
        <v>1236</v>
      </c>
      <c r="H97" s="565">
        <v>1</v>
      </c>
      <c r="I97" s="565">
        <v>618</v>
      </c>
      <c r="J97" s="565"/>
      <c r="K97" s="565"/>
      <c r="L97" s="565"/>
      <c r="M97" s="565"/>
      <c r="N97" s="565"/>
      <c r="O97" s="565"/>
      <c r="P97" s="553"/>
      <c r="Q97" s="566"/>
    </row>
    <row r="98" spans="1:17" ht="14.4" customHeight="1" x14ac:dyDescent="0.3">
      <c r="A98" s="547" t="s">
        <v>1425</v>
      </c>
      <c r="B98" s="548" t="s">
        <v>1329</v>
      </c>
      <c r="C98" s="548" t="s">
        <v>1314</v>
      </c>
      <c r="D98" s="548" t="s">
        <v>1348</v>
      </c>
      <c r="E98" s="548" t="s">
        <v>1349</v>
      </c>
      <c r="F98" s="565">
        <v>10</v>
      </c>
      <c r="G98" s="565">
        <v>1593</v>
      </c>
      <c r="H98" s="565">
        <v>1</v>
      </c>
      <c r="I98" s="565">
        <v>159.30000000000001</v>
      </c>
      <c r="J98" s="565">
        <v>8</v>
      </c>
      <c r="K98" s="565">
        <v>1288</v>
      </c>
      <c r="L98" s="565">
        <v>0.80853735091023227</v>
      </c>
      <c r="M98" s="565">
        <v>161</v>
      </c>
      <c r="N98" s="565">
        <v>10</v>
      </c>
      <c r="O98" s="565">
        <v>1730</v>
      </c>
      <c r="P98" s="553">
        <v>1.0860012554927809</v>
      </c>
      <c r="Q98" s="566">
        <v>173</v>
      </c>
    </row>
    <row r="99" spans="1:17" ht="14.4" customHeight="1" x14ac:dyDescent="0.3">
      <c r="A99" s="547" t="s">
        <v>1425</v>
      </c>
      <c r="B99" s="548" t="s">
        <v>1329</v>
      </c>
      <c r="C99" s="548" t="s">
        <v>1314</v>
      </c>
      <c r="D99" s="548" t="s">
        <v>1350</v>
      </c>
      <c r="E99" s="548" t="s">
        <v>1351</v>
      </c>
      <c r="F99" s="565"/>
      <c r="G99" s="565"/>
      <c r="H99" s="565"/>
      <c r="I99" s="565"/>
      <c r="J99" s="565">
        <v>1</v>
      </c>
      <c r="K99" s="565">
        <v>383</v>
      </c>
      <c r="L99" s="565"/>
      <c r="M99" s="565">
        <v>383</v>
      </c>
      <c r="N99" s="565">
        <v>3</v>
      </c>
      <c r="O99" s="565">
        <v>1152</v>
      </c>
      <c r="P99" s="553"/>
      <c r="Q99" s="566">
        <v>384</v>
      </c>
    </row>
    <row r="100" spans="1:17" ht="14.4" customHeight="1" x14ac:dyDescent="0.3">
      <c r="A100" s="547" t="s">
        <v>1425</v>
      </c>
      <c r="B100" s="548" t="s">
        <v>1329</v>
      </c>
      <c r="C100" s="548" t="s">
        <v>1314</v>
      </c>
      <c r="D100" s="548" t="s">
        <v>1352</v>
      </c>
      <c r="E100" s="548" t="s">
        <v>1353</v>
      </c>
      <c r="F100" s="565">
        <v>194</v>
      </c>
      <c r="G100" s="565">
        <v>3104</v>
      </c>
      <c r="H100" s="565">
        <v>1</v>
      </c>
      <c r="I100" s="565">
        <v>16</v>
      </c>
      <c r="J100" s="565">
        <v>201</v>
      </c>
      <c r="K100" s="565">
        <v>3216</v>
      </c>
      <c r="L100" s="565">
        <v>1.0360824742268042</v>
      </c>
      <c r="M100" s="565">
        <v>16</v>
      </c>
      <c r="N100" s="565">
        <v>213</v>
      </c>
      <c r="O100" s="565">
        <v>3621</v>
      </c>
      <c r="P100" s="553">
        <v>1.1665592783505154</v>
      </c>
      <c r="Q100" s="566">
        <v>17</v>
      </c>
    </row>
    <row r="101" spans="1:17" ht="14.4" customHeight="1" x14ac:dyDescent="0.3">
      <c r="A101" s="547" t="s">
        <v>1425</v>
      </c>
      <c r="B101" s="548" t="s">
        <v>1329</v>
      </c>
      <c r="C101" s="548" t="s">
        <v>1314</v>
      </c>
      <c r="D101" s="548" t="s">
        <v>1354</v>
      </c>
      <c r="E101" s="548" t="s">
        <v>1355</v>
      </c>
      <c r="F101" s="565">
        <v>45</v>
      </c>
      <c r="G101" s="565">
        <v>11850</v>
      </c>
      <c r="H101" s="565">
        <v>1</v>
      </c>
      <c r="I101" s="565">
        <v>263.33333333333331</v>
      </c>
      <c r="J101" s="565">
        <v>37</v>
      </c>
      <c r="K101" s="565">
        <v>9842</v>
      </c>
      <c r="L101" s="565">
        <v>0.8305485232067511</v>
      </c>
      <c r="M101" s="565">
        <v>266</v>
      </c>
      <c r="N101" s="565">
        <v>35</v>
      </c>
      <c r="O101" s="565">
        <v>9555</v>
      </c>
      <c r="P101" s="553">
        <v>0.8063291139240506</v>
      </c>
      <c r="Q101" s="566">
        <v>273</v>
      </c>
    </row>
    <row r="102" spans="1:17" ht="14.4" customHeight="1" x14ac:dyDescent="0.3">
      <c r="A102" s="547" t="s">
        <v>1425</v>
      </c>
      <c r="B102" s="548" t="s">
        <v>1329</v>
      </c>
      <c r="C102" s="548" t="s">
        <v>1314</v>
      </c>
      <c r="D102" s="548" t="s">
        <v>1356</v>
      </c>
      <c r="E102" s="548" t="s">
        <v>1357</v>
      </c>
      <c r="F102" s="565">
        <v>46</v>
      </c>
      <c r="G102" s="565">
        <v>6486</v>
      </c>
      <c r="H102" s="565">
        <v>1</v>
      </c>
      <c r="I102" s="565">
        <v>141</v>
      </c>
      <c r="J102" s="565">
        <v>49</v>
      </c>
      <c r="K102" s="565">
        <v>6909</v>
      </c>
      <c r="L102" s="565">
        <v>1.0652173913043479</v>
      </c>
      <c r="M102" s="565">
        <v>141</v>
      </c>
      <c r="N102" s="565">
        <v>56</v>
      </c>
      <c r="O102" s="565">
        <v>7952</v>
      </c>
      <c r="P102" s="553">
        <v>1.2260252852297255</v>
      </c>
      <c r="Q102" s="566">
        <v>142</v>
      </c>
    </row>
    <row r="103" spans="1:17" ht="14.4" customHeight="1" x14ac:dyDescent="0.3">
      <c r="A103" s="547" t="s">
        <v>1425</v>
      </c>
      <c r="B103" s="548" t="s">
        <v>1329</v>
      </c>
      <c r="C103" s="548" t="s">
        <v>1314</v>
      </c>
      <c r="D103" s="548" t="s">
        <v>1358</v>
      </c>
      <c r="E103" s="548" t="s">
        <v>1357</v>
      </c>
      <c r="F103" s="565">
        <v>131</v>
      </c>
      <c r="G103" s="565">
        <v>10218</v>
      </c>
      <c r="H103" s="565">
        <v>1</v>
      </c>
      <c r="I103" s="565">
        <v>78</v>
      </c>
      <c r="J103" s="565">
        <v>144</v>
      </c>
      <c r="K103" s="565">
        <v>11232</v>
      </c>
      <c r="L103" s="565">
        <v>1.0992366412213741</v>
      </c>
      <c r="M103" s="565">
        <v>78</v>
      </c>
      <c r="N103" s="565">
        <v>146</v>
      </c>
      <c r="O103" s="565">
        <v>11388</v>
      </c>
      <c r="P103" s="553">
        <v>1.1145038167938932</v>
      </c>
      <c r="Q103" s="566">
        <v>78</v>
      </c>
    </row>
    <row r="104" spans="1:17" ht="14.4" customHeight="1" x14ac:dyDescent="0.3">
      <c r="A104" s="547" t="s">
        <v>1425</v>
      </c>
      <c r="B104" s="548" t="s">
        <v>1329</v>
      </c>
      <c r="C104" s="548" t="s">
        <v>1314</v>
      </c>
      <c r="D104" s="548" t="s">
        <v>1359</v>
      </c>
      <c r="E104" s="548" t="s">
        <v>1360</v>
      </c>
      <c r="F104" s="565">
        <v>46</v>
      </c>
      <c r="G104" s="565">
        <v>14001</v>
      </c>
      <c r="H104" s="565">
        <v>1</v>
      </c>
      <c r="I104" s="565">
        <v>304.36956521739131</v>
      </c>
      <c r="J104" s="565">
        <v>49</v>
      </c>
      <c r="K104" s="565">
        <v>15043</v>
      </c>
      <c r="L104" s="565">
        <v>1.0744232554817512</v>
      </c>
      <c r="M104" s="565">
        <v>307</v>
      </c>
      <c r="N104" s="565">
        <v>56</v>
      </c>
      <c r="O104" s="565">
        <v>17528</v>
      </c>
      <c r="P104" s="553">
        <v>1.2519105778158703</v>
      </c>
      <c r="Q104" s="566">
        <v>313</v>
      </c>
    </row>
    <row r="105" spans="1:17" ht="14.4" customHeight="1" x14ac:dyDescent="0.3">
      <c r="A105" s="547" t="s">
        <v>1425</v>
      </c>
      <c r="B105" s="548" t="s">
        <v>1329</v>
      </c>
      <c r="C105" s="548" t="s">
        <v>1314</v>
      </c>
      <c r="D105" s="548" t="s">
        <v>1361</v>
      </c>
      <c r="E105" s="548" t="s">
        <v>1362</v>
      </c>
      <c r="F105" s="565">
        <v>1</v>
      </c>
      <c r="G105" s="565">
        <v>487</v>
      </c>
      <c r="H105" s="565">
        <v>1</v>
      </c>
      <c r="I105" s="565">
        <v>487</v>
      </c>
      <c r="J105" s="565">
        <v>1</v>
      </c>
      <c r="K105" s="565">
        <v>487</v>
      </c>
      <c r="L105" s="565">
        <v>1</v>
      </c>
      <c r="M105" s="565">
        <v>487</v>
      </c>
      <c r="N105" s="565">
        <v>3</v>
      </c>
      <c r="O105" s="565">
        <v>1464</v>
      </c>
      <c r="P105" s="553">
        <v>3.0061601642710474</v>
      </c>
      <c r="Q105" s="566">
        <v>488</v>
      </c>
    </row>
    <row r="106" spans="1:17" ht="14.4" customHeight="1" x14ac:dyDescent="0.3">
      <c r="A106" s="547" t="s">
        <v>1425</v>
      </c>
      <c r="B106" s="548" t="s">
        <v>1329</v>
      </c>
      <c r="C106" s="548" t="s">
        <v>1314</v>
      </c>
      <c r="D106" s="548" t="s">
        <v>1363</v>
      </c>
      <c r="E106" s="548" t="s">
        <v>1364</v>
      </c>
      <c r="F106" s="565">
        <v>118</v>
      </c>
      <c r="G106" s="565">
        <v>18936</v>
      </c>
      <c r="H106" s="565">
        <v>1</v>
      </c>
      <c r="I106" s="565">
        <v>160.47457627118644</v>
      </c>
      <c r="J106" s="565">
        <v>130</v>
      </c>
      <c r="K106" s="565">
        <v>20930</v>
      </c>
      <c r="L106" s="565">
        <v>1.1053020701309675</v>
      </c>
      <c r="M106" s="565">
        <v>161</v>
      </c>
      <c r="N106" s="565">
        <v>131</v>
      </c>
      <c r="O106" s="565">
        <v>21353</v>
      </c>
      <c r="P106" s="553">
        <v>1.1276404731727925</v>
      </c>
      <c r="Q106" s="566">
        <v>163</v>
      </c>
    </row>
    <row r="107" spans="1:17" ht="14.4" customHeight="1" x14ac:dyDescent="0.3">
      <c r="A107" s="547" t="s">
        <v>1425</v>
      </c>
      <c r="B107" s="548" t="s">
        <v>1329</v>
      </c>
      <c r="C107" s="548" t="s">
        <v>1314</v>
      </c>
      <c r="D107" s="548" t="s">
        <v>1367</v>
      </c>
      <c r="E107" s="548" t="s">
        <v>1333</v>
      </c>
      <c r="F107" s="565">
        <v>322</v>
      </c>
      <c r="G107" s="565">
        <v>22693</v>
      </c>
      <c r="H107" s="565">
        <v>1</v>
      </c>
      <c r="I107" s="565">
        <v>70.475155279503099</v>
      </c>
      <c r="J107" s="565">
        <v>334</v>
      </c>
      <c r="K107" s="565">
        <v>23714</v>
      </c>
      <c r="L107" s="565">
        <v>1.0449918477063411</v>
      </c>
      <c r="M107" s="565">
        <v>71</v>
      </c>
      <c r="N107" s="565">
        <v>392</v>
      </c>
      <c r="O107" s="565">
        <v>28224</v>
      </c>
      <c r="P107" s="553">
        <v>1.2437315471731372</v>
      </c>
      <c r="Q107" s="566">
        <v>72</v>
      </c>
    </row>
    <row r="108" spans="1:17" ht="14.4" customHeight="1" x14ac:dyDescent="0.3">
      <c r="A108" s="547" t="s">
        <v>1425</v>
      </c>
      <c r="B108" s="548" t="s">
        <v>1329</v>
      </c>
      <c r="C108" s="548" t="s">
        <v>1314</v>
      </c>
      <c r="D108" s="548" t="s">
        <v>1374</v>
      </c>
      <c r="E108" s="548" t="s">
        <v>1375</v>
      </c>
      <c r="F108" s="565">
        <v>11</v>
      </c>
      <c r="G108" s="565">
        <v>13103</v>
      </c>
      <c r="H108" s="565">
        <v>1</v>
      </c>
      <c r="I108" s="565">
        <v>1191.1818181818182</v>
      </c>
      <c r="J108" s="565">
        <v>8</v>
      </c>
      <c r="K108" s="565">
        <v>9560</v>
      </c>
      <c r="L108" s="565">
        <v>0.7296039075020988</v>
      </c>
      <c r="M108" s="565">
        <v>1195</v>
      </c>
      <c r="N108" s="565">
        <v>16</v>
      </c>
      <c r="O108" s="565">
        <v>19376</v>
      </c>
      <c r="P108" s="553">
        <v>1.4787453254979777</v>
      </c>
      <c r="Q108" s="566">
        <v>1211</v>
      </c>
    </row>
    <row r="109" spans="1:17" ht="14.4" customHeight="1" x14ac:dyDescent="0.3">
      <c r="A109" s="547" t="s">
        <v>1425</v>
      </c>
      <c r="B109" s="548" t="s">
        <v>1329</v>
      </c>
      <c r="C109" s="548" t="s">
        <v>1314</v>
      </c>
      <c r="D109" s="548" t="s">
        <v>1376</v>
      </c>
      <c r="E109" s="548" t="s">
        <v>1377</v>
      </c>
      <c r="F109" s="565">
        <v>7</v>
      </c>
      <c r="G109" s="565">
        <v>761</v>
      </c>
      <c r="H109" s="565">
        <v>1</v>
      </c>
      <c r="I109" s="565">
        <v>108.71428571428571</v>
      </c>
      <c r="J109" s="565">
        <v>5</v>
      </c>
      <c r="K109" s="565">
        <v>550</v>
      </c>
      <c r="L109" s="565">
        <v>0.72273324572930353</v>
      </c>
      <c r="M109" s="565">
        <v>110</v>
      </c>
      <c r="N109" s="565">
        <v>8</v>
      </c>
      <c r="O109" s="565">
        <v>912</v>
      </c>
      <c r="P109" s="553">
        <v>1.1984231274638633</v>
      </c>
      <c r="Q109" s="566">
        <v>114</v>
      </c>
    </row>
    <row r="110" spans="1:17" ht="14.4" customHeight="1" x14ac:dyDescent="0.3">
      <c r="A110" s="547" t="s">
        <v>1426</v>
      </c>
      <c r="B110" s="548" t="s">
        <v>1329</v>
      </c>
      <c r="C110" s="548" t="s">
        <v>1314</v>
      </c>
      <c r="D110" s="548" t="s">
        <v>1332</v>
      </c>
      <c r="E110" s="548" t="s">
        <v>1333</v>
      </c>
      <c r="F110" s="565">
        <v>273</v>
      </c>
      <c r="G110" s="565">
        <v>55611</v>
      </c>
      <c r="H110" s="565">
        <v>1</v>
      </c>
      <c r="I110" s="565">
        <v>203.7032967032967</v>
      </c>
      <c r="J110" s="565">
        <v>365</v>
      </c>
      <c r="K110" s="565">
        <v>75190</v>
      </c>
      <c r="L110" s="565">
        <v>1.3520706335077592</v>
      </c>
      <c r="M110" s="565">
        <v>206</v>
      </c>
      <c r="N110" s="565">
        <v>343</v>
      </c>
      <c r="O110" s="565">
        <v>72373</v>
      </c>
      <c r="P110" s="553">
        <v>1.3014151876427325</v>
      </c>
      <c r="Q110" s="566">
        <v>211</v>
      </c>
    </row>
    <row r="111" spans="1:17" ht="14.4" customHeight="1" x14ac:dyDescent="0.3">
      <c r="A111" s="547" t="s">
        <v>1426</v>
      </c>
      <c r="B111" s="548" t="s">
        <v>1329</v>
      </c>
      <c r="C111" s="548" t="s">
        <v>1314</v>
      </c>
      <c r="D111" s="548" t="s">
        <v>1334</v>
      </c>
      <c r="E111" s="548" t="s">
        <v>1333</v>
      </c>
      <c r="F111" s="565">
        <v>2</v>
      </c>
      <c r="G111" s="565">
        <v>168</v>
      </c>
      <c r="H111" s="565">
        <v>1</v>
      </c>
      <c r="I111" s="565">
        <v>84</v>
      </c>
      <c r="J111" s="565">
        <v>2</v>
      </c>
      <c r="K111" s="565">
        <v>170</v>
      </c>
      <c r="L111" s="565">
        <v>1.0119047619047619</v>
      </c>
      <c r="M111" s="565">
        <v>85</v>
      </c>
      <c r="N111" s="565">
        <v>3</v>
      </c>
      <c r="O111" s="565">
        <v>261</v>
      </c>
      <c r="P111" s="553">
        <v>1.5535714285714286</v>
      </c>
      <c r="Q111" s="566">
        <v>87</v>
      </c>
    </row>
    <row r="112" spans="1:17" ht="14.4" customHeight="1" x14ac:dyDescent="0.3">
      <c r="A112" s="547" t="s">
        <v>1426</v>
      </c>
      <c r="B112" s="548" t="s">
        <v>1329</v>
      </c>
      <c r="C112" s="548" t="s">
        <v>1314</v>
      </c>
      <c r="D112" s="548" t="s">
        <v>1335</v>
      </c>
      <c r="E112" s="548" t="s">
        <v>1336</v>
      </c>
      <c r="F112" s="565">
        <v>237</v>
      </c>
      <c r="G112" s="565">
        <v>69372</v>
      </c>
      <c r="H112" s="565">
        <v>1</v>
      </c>
      <c r="I112" s="565">
        <v>292.70886075949369</v>
      </c>
      <c r="J112" s="565">
        <v>214</v>
      </c>
      <c r="K112" s="565">
        <v>63130</v>
      </c>
      <c r="L112" s="565">
        <v>0.91002133425589571</v>
      </c>
      <c r="M112" s="565">
        <v>295</v>
      </c>
      <c r="N112" s="565">
        <v>156</v>
      </c>
      <c r="O112" s="565">
        <v>46956</v>
      </c>
      <c r="P112" s="553">
        <v>0.67687251340598509</v>
      </c>
      <c r="Q112" s="566">
        <v>301</v>
      </c>
    </row>
    <row r="113" spans="1:17" ht="14.4" customHeight="1" x14ac:dyDescent="0.3">
      <c r="A113" s="547" t="s">
        <v>1426</v>
      </c>
      <c r="B113" s="548" t="s">
        <v>1329</v>
      </c>
      <c r="C113" s="548" t="s">
        <v>1314</v>
      </c>
      <c r="D113" s="548" t="s">
        <v>1337</v>
      </c>
      <c r="E113" s="548" t="s">
        <v>1338</v>
      </c>
      <c r="F113" s="565">
        <v>3</v>
      </c>
      <c r="G113" s="565">
        <v>279</v>
      </c>
      <c r="H113" s="565">
        <v>1</v>
      </c>
      <c r="I113" s="565">
        <v>93</v>
      </c>
      <c r="J113" s="565"/>
      <c r="K113" s="565"/>
      <c r="L113" s="565"/>
      <c r="M113" s="565"/>
      <c r="N113" s="565">
        <v>6</v>
      </c>
      <c r="O113" s="565">
        <v>594</v>
      </c>
      <c r="P113" s="553">
        <v>2.129032258064516</v>
      </c>
      <c r="Q113" s="566">
        <v>99</v>
      </c>
    </row>
    <row r="114" spans="1:17" ht="14.4" customHeight="1" x14ac:dyDescent="0.3">
      <c r="A114" s="547" t="s">
        <v>1426</v>
      </c>
      <c r="B114" s="548" t="s">
        <v>1329</v>
      </c>
      <c r="C114" s="548" t="s">
        <v>1314</v>
      </c>
      <c r="D114" s="548" t="s">
        <v>1341</v>
      </c>
      <c r="E114" s="548" t="s">
        <v>1342</v>
      </c>
      <c r="F114" s="565">
        <v>229</v>
      </c>
      <c r="G114" s="565">
        <v>30777</v>
      </c>
      <c r="H114" s="565">
        <v>1</v>
      </c>
      <c r="I114" s="565">
        <v>134.39737991266375</v>
      </c>
      <c r="J114" s="565">
        <v>203</v>
      </c>
      <c r="K114" s="565">
        <v>27405</v>
      </c>
      <c r="L114" s="565">
        <v>0.8904376644897164</v>
      </c>
      <c r="M114" s="565">
        <v>135</v>
      </c>
      <c r="N114" s="565">
        <v>160</v>
      </c>
      <c r="O114" s="565">
        <v>21920</v>
      </c>
      <c r="P114" s="553">
        <v>0.7122201644084869</v>
      </c>
      <c r="Q114" s="566">
        <v>137</v>
      </c>
    </row>
    <row r="115" spans="1:17" ht="14.4" customHeight="1" x14ac:dyDescent="0.3">
      <c r="A115" s="547" t="s">
        <v>1426</v>
      </c>
      <c r="B115" s="548" t="s">
        <v>1329</v>
      </c>
      <c r="C115" s="548" t="s">
        <v>1314</v>
      </c>
      <c r="D115" s="548" t="s">
        <v>1343</v>
      </c>
      <c r="E115" s="548" t="s">
        <v>1342</v>
      </c>
      <c r="F115" s="565">
        <v>1</v>
      </c>
      <c r="G115" s="565">
        <v>175</v>
      </c>
      <c r="H115" s="565">
        <v>1</v>
      </c>
      <c r="I115" s="565">
        <v>175</v>
      </c>
      <c r="J115" s="565">
        <v>1</v>
      </c>
      <c r="K115" s="565">
        <v>178</v>
      </c>
      <c r="L115" s="565">
        <v>1.0171428571428571</v>
      </c>
      <c r="M115" s="565">
        <v>178</v>
      </c>
      <c r="N115" s="565">
        <v>1</v>
      </c>
      <c r="O115" s="565">
        <v>183</v>
      </c>
      <c r="P115" s="553">
        <v>1.0457142857142858</v>
      </c>
      <c r="Q115" s="566">
        <v>183</v>
      </c>
    </row>
    <row r="116" spans="1:17" ht="14.4" customHeight="1" x14ac:dyDescent="0.3">
      <c r="A116" s="547" t="s">
        <v>1426</v>
      </c>
      <c r="B116" s="548" t="s">
        <v>1329</v>
      </c>
      <c r="C116" s="548" t="s">
        <v>1314</v>
      </c>
      <c r="D116" s="548" t="s">
        <v>1344</v>
      </c>
      <c r="E116" s="548" t="s">
        <v>1345</v>
      </c>
      <c r="F116" s="565">
        <v>2</v>
      </c>
      <c r="G116" s="565">
        <v>1224</v>
      </c>
      <c r="H116" s="565">
        <v>1</v>
      </c>
      <c r="I116" s="565">
        <v>612</v>
      </c>
      <c r="J116" s="565"/>
      <c r="K116" s="565"/>
      <c r="L116" s="565"/>
      <c r="M116" s="565"/>
      <c r="N116" s="565">
        <v>1</v>
      </c>
      <c r="O116" s="565">
        <v>639</v>
      </c>
      <c r="P116" s="553">
        <v>0.5220588235294118</v>
      </c>
      <c r="Q116" s="566">
        <v>639</v>
      </c>
    </row>
    <row r="117" spans="1:17" ht="14.4" customHeight="1" x14ac:dyDescent="0.3">
      <c r="A117" s="547" t="s">
        <v>1426</v>
      </c>
      <c r="B117" s="548" t="s">
        <v>1329</v>
      </c>
      <c r="C117" s="548" t="s">
        <v>1314</v>
      </c>
      <c r="D117" s="548" t="s">
        <v>1348</v>
      </c>
      <c r="E117" s="548" t="s">
        <v>1349</v>
      </c>
      <c r="F117" s="565">
        <v>12</v>
      </c>
      <c r="G117" s="565">
        <v>1914</v>
      </c>
      <c r="H117" s="565">
        <v>1</v>
      </c>
      <c r="I117" s="565">
        <v>159.5</v>
      </c>
      <c r="J117" s="565">
        <v>11</v>
      </c>
      <c r="K117" s="565">
        <v>1771</v>
      </c>
      <c r="L117" s="565">
        <v>0.92528735632183912</v>
      </c>
      <c r="M117" s="565">
        <v>161</v>
      </c>
      <c r="N117" s="565">
        <v>6</v>
      </c>
      <c r="O117" s="565">
        <v>1038</v>
      </c>
      <c r="P117" s="553">
        <v>0.54231974921630099</v>
      </c>
      <c r="Q117" s="566">
        <v>173</v>
      </c>
    </row>
    <row r="118" spans="1:17" ht="14.4" customHeight="1" x14ac:dyDescent="0.3">
      <c r="A118" s="547" t="s">
        <v>1426</v>
      </c>
      <c r="B118" s="548" t="s">
        <v>1329</v>
      </c>
      <c r="C118" s="548" t="s">
        <v>1314</v>
      </c>
      <c r="D118" s="548" t="s">
        <v>1352</v>
      </c>
      <c r="E118" s="548" t="s">
        <v>1353</v>
      </c>
      <c r="F118" s="565">
        <v>316</v>
      </c>
      <c r="G118" s="565">
        <v>5056</v>
      </c>
      <c r="H118" s="565">
        <v>1</v>
      </c>
      <c r="I118" s="565">
        <v>16</v>
      </c>
      <c r="J118" s="565">
        <v>330</v>
      </c>
      <c r="K118" s="565">
        <v>5280</v>
      </c>
      <c r="L118" s="565">
        <v>1.0443037974683544</v>
      </c>
      <c r="M118" s="565">
        <v>16</v>
      </c>
      <c r="N118" s="565">
        <v>275</v>
      </c>
      <c r="O118" s="565">
        <v>4675</v>
      </c>
      <c r="P118" s="553">
        <v>0.92464398734177211</v>
      </c>
      <c r="Q118" s="566">
        <v>17</v>
      </c>
    </row>
    <row r="119" spans="1:17" ht="14.4" customHeight="1" x14ac:dyDescent="0.3">
      <c r="A119" s="547" t="s">
        <v>1426</v>
      </c>
      <c r="B119" s="548" t="s">
        <v>1329</v>
      </c>
      <c r="C119" s="548" t="s">
        <v>1314</v>
      </c>
      <c r="D119" s="548" t="s">
        <v>1354</v>
      </c>
      <c r="E119" s="548" t="s">
        <v>1355</v>
      </c>
      <c r="F119" s="565">
        <v>83</v>
      </c>
      <c r="G119" s="565">
        <v>21842</v>
      </c>
      <c r="H119" s="565">
        <v>1</v>
      </c>
      <c r="I119" s="565">
        <v>263.15662650602411</v>
      </c>
      <c r="J119" s="565">
        <v>110</v>
      </c>
      <c r="K119" s="565">
        <v>29260</v>
      </c>
      <c r="L119" s="565">
        <v>1.3396209138357293</v>
      </c>
      <c r="M119" s="565">
        <v>266</v>
      </c>
      <c r="N119" s="565">
        <v>88</v>
      </c>
      <c r="O119" s="565">
        <v>24024</v>
      </c>
      <c r="P119" s="553">
        <v>1.0998992766230198</v>
      </c>
      <c r="Q119" s="566">
        <v>273</v>
      </c>
    </row>
    <row r="120" spans="1:17" ht="14.4" customHeight="1" x14ac:dyDescent="0.3">
      <c r="A120" s="547" t="s">
        <v>1426</v>
      </c>
      <c r="B120" s="548" t="s">
        <v>1329</v>
      </c>
      <c r="C120" s="548" t="s">
        <v>1314</v>
      </c>
      <c r="D120" s="548" t="s">
        <v>1356</v>
      </c>
      <c r="E120" s="548" t="s">
        <v>1357</v>
      </c>
      <c r="F120" s="565">
        <v>84</v>
      </c>
      <c r="G120" s="565">
        <v>11844</v>
      </c>
      <c r="H120" s="565">
        <v>1</v>
      </c>
      <c r="I120" s="565">
        <v>141</v>
      </c>
      <c r="J120" s="565">
        <v>126</v>
      </c>
      <c r="K120" s="565">
        <v>17766</v>
      </c>
      <c r="L120" s="565">
        <v>1.5</v>
      </c>
      <c r="M120" s="565">
        <v>141</v>
      </c>
      <c r="N120" s="565">
        <v>113</v>
      </c>
      <c r="O120" s="565">
        <v>16046</v>
      </c>
      <c r="P120" s="553">
        <v>1.3547787909490037</v>
      </c>
      <c r="Q120" s="566">
        <v>142</v>
      </c>
    </row>
    <row r="121" spans="1:17" ht="14.4" customHeight="1" x14ac:dyDescent="0.3">
      <c r="A121" s="547" t="s">
        <v>1426</v>
      </c>
      <c r="B121" s="548" t="s">
        <v>1329</v>
      </c>
      <c r="C121" s="548" t="s">
        <v>1314</v>
      </c>
      <c r="D121" s="548" t="s">
        <v>1358</v>
      </c>
      <c r="E121" s="548" t="s">
        <v>1357</v>
      </c>
      <c r="F121" s="565">
        <v>229</v>
      </c>
      <c r="G121" s="565">
        <v>17862</v>
      </c>
      <c r="H121" s="565">
        <v>1</v>
      </c>
      <c r="I121" s="565">
        <v>78</v>
      </c>
      <c r="J121" s="565">
        <v>203</v>
      </c>
      <c r="K121" s="565">
        <v>15834</v>
      </c>
      <c r="L121" s="565">
        <v>0.88646288209606983</v>
      </c>
      <c r="M121" s="565">
        <v>78</v>
      </c>
      <c r="N121" s="565">
        <v>161</v>
      </c>
      <c r="O121" s="565">
        <v>12558</v>
      </c>
      <c r="P121" s="553">
        <v>0.70305676855895194</v>
      </c>
      <c r="Q121" s="566">
        <v>78</v>
      </c>
    </row>
    <row r="122" spans="1:17" ht="14.4" customHeight="1" x14ac:dyDescent="0.3">
      <c r="A122" s="547" t="s">
        <v>1426</v>
      </c>
      <c r="B122" s="548" t="s">
        <v>1329</v>
      </c>
      <c r="C122" s="548" t="s">
        <v>1314</v>
      </c>
      <c r="D122" s="548" t="s">
        <v>1359</v>
      </c>
      <c r="E122" s="548" t="s">
        <v>1360</v>
      </c>
      <c r="F122" s="565">
        <v>84</v>
      </c>
      <c r="G122" s="565">
        <v>25551</v>
      </c>
      <c r="H122" s="565">
        <v>1</v>
      </c>
      <c r="I122" s="565">
        <v>304.17857142857144</v>
      </c>
      <c r="J122" s="565">
        <v>126</v>
      </c>
      <c r="K122" s="565">
        <v>38682</v>
      </c>
      <c r="L122" s="565">
        <v>1.5139133497710462</v>
      </c>
      <c r="M122" s="565">
        <v>307</v>
      </c>
      <c r="N122" s="565">
        <v>113</v>
      </c>
      <c r="O122" s="565">
        <v>35369</v>
      </c>
      <c r="P122" s="553">
        <v>1.3842511056318736</v>
      </c>
      <c r="Q122" s="566">
        <v>313</v>
      </c>
    </row>
    <row r="123" spans="1:17" ht="14.4" customHeight="1" x14ac:dyDescent="0.3">
      <c r="A123" s="547" t="s">
        <v>1426</v>
      </c>
      <c r="B123" s="548" t="s">
        <v>1329</v>
      </c>
      <c r="C123" s="548" t="s">
        <v>1314</v>
      </c>
      <c r="D123" s="548" t="s">
        <v>1363</v>
      </c>
      <c r="E123" s="548" t="s">
        <v>1364</v>
      </c>
      <c r="F123" s="565">
        <v>212</v>
      </c>
      <c r="G123" s="565">
        <v>34004</v>
      </c>
      <c r="H123" s="565">
        <v>1</v>
      </c>
      <c r="I123" s="565">
        <v>160.39622641509433</v>
      </c>
      <c r="J123" s="565">
        <v>186</v>
      </c>
      <c r="K123" s="565">
        <v>29946</v>
      </c>
      <c r="L123" s="565">
        <v>0.88066109869427123</v>
      </c>
      <c r="M123" s="565">
        <v>161</v>
      </c>
      <c r="N123" s="565">
        <v>153</v>
      </c>
      <c r="O123" s="565">
        <v>24939</v>
      </c>
      <c r="P123" s="553">
        <v>0.73341371603340788</v>
      </c>
      <c r="Q123" s="566">
        <v>163</v>
      </c>
    </row>
    <row r="124" spans="1:17" ht="14.4" customHeight="1" x14ac:dyDescent="0.3">
      <c r="A124" s="547" t="s">
        <v>1426</v>
      </c>
      <c r="B124" s="548" t="s">
        <v>1329</v>
      </c>
      <c r="C124" s="548" t="s">
        <v>1314</v>
      </c>
      <c r="D124" s="548" t="s">
        <v>1367</v>
      </c>
      <c r="E124" s="548" t="s">
        <v>1333</v>
      </c>
      <c r="F124" s="565">
        <v>362</v>
      </c>
      <c r="G124" s="565">
        <v>25484</v>
      </c>
      <c r="H124" s="565">
        <v>1</v>
      </c>
      <c r="I124" s="565">
        <v>70.39779005524862</v>
      </c>
      <c r="J124" s="565">
        <v>314</v>
      </c>
      <c r="K124" s="565">
        <v>22294</v>
      </c>
      <c r="L124" s="565">
        <v>0.87482341861560198</v>
      </c>
      <c r="M124" s="565">
        <v>71</v>
      </c>
      <c r="N124" s="565">
        <v>308</v>
      </c>
      <c r="O124" s="565">
        <v>22176</v>
      </c>
      <c r="P124" s="553">
        <v>0.87019306231360849</v>
      </c>
      <c r="Q124" s="566">
        <v>72</v>
      </c>
    </row>
    <row r="125" spans="1:17" ht="14.4" customHeight="1" x14ac:dyDescent="0.3">
      <c r="A125" s="547" t="s">
        <v>1426</v>
      </c>
      <c r="B125" s="548" t="s">
        <v>1329</v>
      </c>
      <c r="C125" s="548" t="s">
        <v>1314</v>
      </c>
      <c r="D125" s="548" t="s">
        <v>1372</v>
      </c>
      <c r="E125" s="548" t="s">
        <v>1373</v>
      </c>
      <c r="F125" s="565">
        <v>3</v>
      </c>
      <c r="G125" s="565">
        <v>648</v>
      </c>
      <c r="H125" s="565">
        <v>1</v>
      </c>
      <c r="I125" s="565">
        <v>216</v>
      </c>
      <c r="J125" s="565">
        <v>2</v>
      </c>
      <c r="K125" s="565">
        <v>440</v>
      </c>
      <c r="L125" s="565">
        <v>0.67901234567901236</v>
      </c>
      <c r="M125" s="565">
        <v>220</v>
      </c>
      <c r="N125" s="565">
        <v>3</v>
      </c>
      <c r="O125" s="565">
        <v>687</v>
      </c>
      <c r="P125" s="553">
        <v>1.0601851851851851</v>
      </c>
      <c r="Q125" s="566">
        <v>229</v>
      </c>
    </row>
    <row r="126" spans="1:17" ht="14.4" customHeight="1" x14ac:dyDescent="0.3">
      <c r="A126" s="547" t="s">
        <v>1426</v>
      </c>
      <c r="B126" s="548" t="s">
        <v>1329</v>
      </c>
      <c r="C126" s="548" t="s">
        <v>1314</v>
      </c>
      <c r="D126" s="548" t="s">
        <v>1374</v>
      </c>
      <c r="E126" s="548" t="s">
        <v>1375</v>
      </c>
      <c r="F126" s="565">
        <v>19</v>
      </c>
      <c r="G126" s="565">
        <v>22619</v>
      </c>
      <c r="H126" s="565">
        <v>1</v>
      </c>
      <c r="I126" s="565">
        <v>1190.4736842105262</v>
      </c>
      <c r="J126" s="565">
        <v>14</v>
      </c>
      <c r="K126" s="565">
        <v>16730</v>
      </c>
      <c r="L126" s="565">
        <v>0.73964366240771029</v>
      </c>
      <c r="M126" s="565">
        <v>1195</v>
      </c>
      <c r="N126" s="565">
        <v>10</v>
      </c>
      <c r="O126" s="565">
        <v>12110</v>
      </c>
      <c r="P126" s="553">
        <v>0.53539060082231749</v>
      </c>
      <c r="Q126" s="566">
        <v>1211</v>
      </c>
    </row>
    <row r="127" spans="1:17" ht="14.4" customHeight="1" x14ac:dyDescent="0.3">
      <c r="A127" s="547" t="s">
        <v>1426</v>
      </c>
      <c r="B127" s="548" t="s">
        <v>1329</v>
      </c>
      <c r="C127" s="548" t="s">
        <v>1314</v>
      </c>
      <c r="D127" s="548" t="s">
        <v>1376</v>
      </c>
      <c r="E127" s="548" t="s">
        <v>1377</v>
      </c>
      <c r="F127" s="565">
        <v>12</v>
      </c>
      <c r="G127" s="565">
        <v>1301</v>
      </c>
      <c r="H127" s="565">
        <v>1</v>
      </c>
      <c r="I127" s="565">
        <v>108.41666666666667</v>
      </c>
      <c r="J127" s="565">
        <v>12</v>
      </c>
      <c r="K127" s="565">
        <v>1320</v>
      </c>
      <c r="L127" s="565">
        <v>1.0146041506533436</v>
      </c>
      <c r="M127" s="565">
        <v>110</v>
      </c>
      <c r="N127" s="565">
        <v>7</v>
      </c>
      <c r="O127" s="565">
        <v>798</v>
      </c>
      <c r="P127" s="553">
        <v>0.61337432744043041</v>
      </c>
      <c r="Q127" s="566">
        <v>114</v>
      </c>
    </row>
    <row r="128" spans="1:17" ht="14.4" customHeight="1" x14ac:dyDescent="0.3">
      <c r="A128" s="547" t="s">
        <v>1426</v>
      </c>
      <c r="B128" s="548" t="s">
        <v>1329</v>
      </c>
      <c r="C128" s="548" t="s">
        <v>1314</v>
      </c>
      <c r="D128" s="548" t="s">
        <v>1378</v>
      </c>
      <c r="E128" s="548" t="s">
        <v>1379</v>
      </c>
      <c r="F128" s="565">
        <v>1</v>
      </c>
      <c r="G128" s="565">
        <v>319</v>
      </c>
      <c r="H128" s="565">
        <v>1</v>
      </c>
      <c r="I128" s="565">
        <v>319</v>
      </c>
      <c r="J128" s="565">
        <v>1</v>
      </c>
      <c r="K128" s="565">
        <v>323</v>
      </c>
      <c r="L128" s="565">
        <v>1.0125391849529781</v>
      </c>
      <c r="M128" s="565">
        <v>323</v>
      </c>
      <c r="N128" s="565">
        <v>2</v>
      </c>
      <c r="O128" s="565">
        <v>692</v>
      </c>
      <c r="P128" s="553">
        <v>2.169278996865204</v>
      </c>
      <c r="Q128" s="566">
        <v>346</v>
      </c>
    </row>
    <row r="129" spans="1:17" ht="14.4" customHeight="1" x14ac:dyDescent="0.3">
      <c r="A129" s="547" t="s">
        <v>1426</v>
      </c>
      <c r="B129" s="548" t="s">
        <v>1329</v>
      </c>
      <c r="C129" s="548" t="s">
        <v>1314</v>
      </c>
      <c r="D129" s="548" t="s">
        <v>1384</v>
      </c>
      <c r="E129" s="548" t="s">
        <v>1385</v>
      </c>
      <c r="F129" s="565">
        <v>1</v>
      </c>
      <c r="G129" s="565">
        <v>1020</v>
      </c>
      <c r="H129" s="565">
        <v>1</v>
      </c>
      <c r="I129" s="565">
        <v>1020</v>
      </c>
      <c r="J129" s="565"/>
      <c r="K129" s="565"/>
      <c r="L129" s="565"/>
      <c r="M129" s="565"/>
      <c r="N129" s="565"/>
      <c r="O129" s="565"/>
      <c r="P129" s="553"/>
      <c r="Q129" s="566"/>
    </row>
    <row r="130" spans="1:17" ht="14.4" customHeight="1" x14ac:dyDescent="0.3">
      <c r="A130" s="547" t="s">
        <v>1426</v>
      </c>
      <c r="B130" s="548" t="s">
        <v>1329</v>
      </c>
      <c r="C130" s="548" t="s">
        <v>1314</v>
      </c>
      <c r="D130" s="548" t="s">
        <v>1386</v>
      </c>
      <c r="E130" s="548" t="s">
        <v>1387</v>
      </c>
      <c r="F130" s="565"/>
      <c r="G130" s="565"/>
      <c r="H130" s="565"/>
      <c r="I130" s="565"/>
      <c r="J130" s="565"/>
      <c r="K130" s="565"/>
      <c r="L130" s="565"/>
      <c r="M130" s="565"/>
      <c r="N130" s="565">
        <v>1</v>
      </c>
      <c r="O130" s="565">
        <v>301</v>
      </c>
      <c r="P130" s="553"/>
      <c r="Q130" s="566">
        <v>301</v>
      </c>
    </row>
    <row r="131" spans="1:17" ht="14.4" customHeight="1" x14ac:dyDescent="0.3">
      <c r="A131" s="547" t="s">
        <v>1427</v>
      </c>
      <c r="B131" s="548" t="s">
        <v>1329</v>
      </c>
      <c r="C131" s="548" t="s">
        <v>1314</v>
      </c>
      <c r="D131" s="548" t="s">
        <v>1332</v>
      </c>
      <c r="E131" s="548" t="s">
        <v>1333</v>
      </c>
      <c r="F131" s="565">
        <v>492</v>
      </c>
      <c r="G131" s="565">
        <v>100312</v>
      </c>
      <c r="H131" s="565">
        <v>1</v>
      </c>
      <c r="I131" s="565">
        <v>203.88617886178861</v>
      </c>
      <c r="J131" s="565">
        <v>375</v>
      </c>
      <c r="K131" s="565">
        <v>77250</v>
      </c>
      <c r="L131" s="565">
        <v>0.77009729643512237</v>
      </c>
      <c r="M131" s="565">
        <v>206</v>
      </c>
      <c r="N131" s="565">
        <v>318</v>
      </c>
      <c r="O131" s="565">
        <v>67098</v>
      </c>
      <c r="P131" s="553">
        <v>0.6688930536725417</v>
      </c>
      <c r="Q131" s="566">
        <v>211</v>
      </c>
    </row>
    <row r="132" spans="1:17" ht="14.4" customHeight="1" x14ac:dyDescent="0.3">
      <c r="A132" s="547" t="s">
        <v>1427</v>
      </c>
      <c r="B132" s="548" t="s">
        <v>1329</v>
      </c>
      <c r="C132" s="548" t="s">
        <v>1314</v>
      </c>
      <c r="D132" s="548" t="s">
        <v>1334</v>
      </c>
      <c r="E132" s="548" t="s">
        <v>1333</v>
      </c>
      <c r="F132" s="565"/>
      <c r="G132" s="565"/>
      <c r="H132" s="565"/>
      <c r="I132" s="565"/>
      <c r="J132" s="565">
        <v>1</v>
      </c>
      <c r="K132" s="565">
        <v>85</v>
      </c>
      <c r="L132" s="565"/>
      <c r="M132" s="565">
        <v>85</v>
      </c>
      <c r="N132" s="565"/>
      <c r="O132" s="565"/>
      <c r="P132" s="553"/>
      <c r="Q132" s="566"/>
    </row>
    <row r="133" spans="1:17" ht="14.4" customHeight="1" x14ac:dyDescent="0.3">
      <c r="A133" s="547" t="s">
        <v>1427</v>
      </c>
      <c r="B133" s="548" t="s">
        <v>1329</v>
      </c>
      <c r="C133" s="548" t="s">
        <v>1314</v>
      </c>
      <c r="D133" s="548" t="s">
        <v>1335</v>
      </c>
      <c r="E133" s="548" t="s">
        <v>1336</v>
      </c>
      <c r="F133" s="565">
        <v>346</v>
      </c>
      <c r="G133" s="565">
        <v>101254</v>
      </c>
      <c r="H133" s="565">
        <v>1</v>
      </c>
      <c r="I133" s="565">
        <v>292.64161849710985</v>
      </c>
      <c r="J133" s="565">
        <v>338</v>
      </c>
      <c r="K133" s="565">
        <v>99710</v>
      </c>
      <c r="L133" s="565">
        <v>0.98475121970490054</v>
      </c>
      <c r="M133" s="565">
        <v>295</v>
      </c>
      <c r="N133" s="565">
        <v>283</v>
      </c>
      <c r="O133" s="565">
        <v>85183</v>
      </c>
      <c r="P133" s="553">
        <v>0.84128034448021805</v>
      </c>
      <c r="Q133" s="566">
        <v>301</v>
      </c>
    </row>
    <row r="134" spans="1:17" ht="14.4" customHeight="1" x14ac:dyDescent="0.3">
      <c r="A134" s="547" t="s">
        <v>1427</v>
      </c>
      <c r="B134" s="548" t="s">
        <v>1329</v>
      </c>
      <c r="C134" s="548" t="s">
        <v>1314</v>
      </c>
      <c r="D134" s="548" t="s">
        <v>1337</v>
      </c>
      <c r="E134" s="548" t="s">
        <v>1338</v>
      </c>
      <c r="F134" s="565">
        <v>9</v>
      </c>
      <c r="G134" s="565">
        <v>843</v>
      </c>
      <c r="H134" s="565">
        <v>1</v>
      </c>
      <c r="I134" s="565">
        <v>93.666666666666671</v>
      </c>
      <c r="J134" s="565">
        <v>1</v>
      </c>
      <c r="K134" s="565">
        <v>95</v>
      </c>
      <c r="L134" s="565">
        <v>0.11269276393831554</v>
      </c>
      <c r="M134" s="565">
        <v>95</v>
      </c>
      <c r="N134" s="565">
        <v>9</v>
      </c>
      <c r="O134" s="565">
        <v>891</v>
      </c>
      <c r="P134" s="553">
        <v>1.0569395017793595</v>
      </c>
      <c r="Q134" s="566">
        <v>99</v>
      </c>
    </row>
    <row r="135" spans="1:17" ht="14.4" customHeight="1" x14ac:dyDescent="0.3">
      <c r="A135" s="547" t="s">
        <v>1427</v>
      </c>
      <c r="B135" s="548" t="s">
        <v>1329</v>
      </c>
      <c r="C135" s="548" t="s">
        <v>1314</v>
      </c>
      <c r="D135" s="548" t="s">
        <v>1341</v>
      </c>
      <c r="E135" s="548" t="s">
        <v>1342</v>
      </c>
      <c r="F135" s="565">
        <v>69</v>
      </c>
      <c r="G135" s="565">
        <v>9278</v>
      </c>
      <c r="H135" s="565">
        <v>1</v>
      </c>
      <c r="I135" s="565">
        <v>134.46376811594203</v>
      </c>
      <c r="J135" s="565">
        <v>75</v>
      </c>
      <c r="K135" s="565">
        <v>10125</v>
      </c>
      <c r="L135" s="565">
        <v>1.0912912265574477</v>
      </c>
      <c r="M135" s="565">
        <v>135</v>
      </c>
      <c r="N135" s="565">
        <v>89</v>
      </c>
      <c r="O135" s="565">
        <v>12193</v>
      </c>
      <c r="P135" s="553">
        <v>1.3141840913990084</v>
      </c>
      <c r="Q135" s="566">
        <v>137</v>
      </c>
    </row>
    <row r="136" spans="1:17" ht="14.4" customHeight="1" x14ac:dyDescent="0.3">
      <c r="A136" s="547" t="s">
        <v>1427</v>
      </c>
      <c r="B136" s="548" t="s">
        <v>1329</v>
      </c>
      <c r="C136" s="548" t="s">
        <v>1314</v>
      </c>
      <c r="D136" s="548" t="s">
        <v>1343</v>
      </c>
      <c r="E136" s="548" t="s">
        <v>1342</v>
      </c>
      <c r="F136" s="565">
        <v>1</v>
      </c>
      <c r="G136" s="565">
        <v>175</v>
      </c>
      <c r="H136" s="565">
        <v>1</v>
      </c>
      <c r="I136" s="565">
        <v>175</v>
      </c>
      <c r="J136" s="565">
        <v>1</v>
      </c>
      <c r="K136" s="565">
        <v>178</v>
      </c>
      <c r="L136" s="565">
        <v>1.0171428571428571</v>
      </c>
      <c r="M136" s="565">
        <v>178</v>
      </c>
      <c r="N136" s="565"/>
      <c r="O136" s="565"/>
      <c r="P136" s="553"/>
      <c r="Q136" s="566"/>
    </row>
    <row r="137" spans="1:17" ht="14.4" customHeight="1" x14ac:dyDescent="0.3">
      <c r="A137" s="547" t="s">
        <v>1427</v>
      </c>
      <c r="B137" s="548" t="s">
        <v>1329</v>
      </c>
      <c r="C137" s="548" t="s">
        <v>1314</v>
      </c>
      <c r="D137" s="548" t="s">
        <v>1344</v>
      </c>
      <c r="E137" s="548" t="s">
        <v>1345</v>
      </c>
      <c r="F137" s="565"/>
      <c r="G137" s="565"/>
      <c r="H137" s="565"/>
      <c r="I137" s="565"/>
      <c r="J137" s="565">
        <v>1</v>
      </c>
      <c r="K137" s="565">
        <v>620</v>
      </c>
      <c r="L137" s="565"/>
      <c r="M137" s="565">
        <v>620</v>
      </c>
      <c r="N137" s="565"/>
      <c r="O137" s="565"/>
      <c r="P137" s="553"/>
      <c r="Q137" s="566"/>
    </row>
    <row r="138" spans="1:17" ht="14.4" customHeight="1" x14ac:dyDescent="0.3">
      <c r="A138" s="547" t="s">
        <v>1427</v>
      </c>
      <c r="B138" s="548" t="s">
        <v>1329</v>
      </c>
      <c r="C138" s="548" t="s">
        <v>1314</v>
      </c>
      <c r="D138" s="548" t="s">
        <v>1348</v>
      </c>
      <c r="E138" s="548" t="s">
        <v>1349</v>
      </c>
      <c r="F138" s="565">
        <v>8</v>
      </c>
      <c r="G138" s="565">
        <v>1275</v>
      </c>
      <c r="H138" s="565">
        <v>1</v>
      </c>
      <c r="I138" s="565">
        <v>159.375</v>
      </c>
      <c r="J138" s="565">
        <v>7</v>
      </c>
      <c r="K138" s="565">
        <v>1127</v>
      </c>
      <c r="L138" s="565">
        <v>0.88392156862745097</v>
      </c>
      <c r="M138" s="565">
        <v>161</v>
      </c>
      <c r="N138" s="565">
        <v>10</v>
      </c>
      <c r="O138" s="565">
        <v>1730</v>
      </c>
      <c r="P138" s="553">
        <v>1.3568627450980393</v>
      </c>
      <c r="Q138" s="566">
        <v>173</v>
      </c>
    </row>
    <row r="139" spans="1:17" ht="14.4" customHeight="1" x14ac:dyDescent="0.3">
      <c r="A139" s="547" t="s">
        <v>1427</v>
      </c>
      <c r="B139" s="548" t="s">
        <v>1329</v>
      </c>
      <c r="C139" s="548" t="s">
        <v>1314</v>
      </c>
      <c r="D139" s="548" t="s">
        <v>1350</v>
      </c>
      <c r="E139" s="548" t="s">
        <v>1351</v>
      </c>
      <c r="F139" s="565">
        <v>2</v>
      </c>
      <c r="G139" s="565">
        <v>764</v>
      </c>
      <c r="H139" s="565">
        <v>1</v>
      </c>
      <c r="I139" s="565">
        <v>382</v>
      </c>
      <c r="J139" s="565"/>
      <c r="K139" s="565"/>
      <c r="L139" s="565"/>
      <c r="M139" s="565"/>
      <c r="N139" s="565">
        <v>1</v>
      </c>
      <c r="O139" s="565">
        <v>384</v>
      </c>
      <c r="P139" s="553">
        <v>0.50261780104712039</v>
      </c>
      <c r="Q139" s="566">
        <v>384</v>
      </c>
    </row>
    <row r="140" spans="1:17" ht="14.4" customHeight="1" x14ac:dyDescent="0.3">
      <c r="A140" s="547" t="s">
        <v>1427</v>
      </c>
      <c r="B140" s="548" t="s">
        <v>1329</v>
      </c>
      <c r="C140" s="548" t="s">
        <v>1314</v>
      </c>
      <c r="D140" s="548" t="s">
        <v>1352</v>
      </c>
      <c r="E140" s="548" t="s">
        <v>1353</v>
      </c>
      <c r="F140" s="565">
        <v>160</v>
      </c>
      <c r="G140" s="565">
        <v>2560</v>
      </c>
      <c r="H140" s="565">
        <v>1</v>
      </c>
      <c r="I140" s="565">
        <v>16</v>
      </c>
      <c r="J140" s="565">
        <v>167</v>
      </c>
      <c r="K140" s="565">
        <v>2672</v>
      </c>
      <c r="L140" s="565">
        <v>1.04375</v>
      </c>
      <c r="M140" s="565">
        <v>16</v>
      </c>
      <c r="N140" s="565">
        <v>180</v>
      </c>
      <c r="O140" s="565">
        <v>3060</v>
      </c>
      <c r="P140" s="553">
        <v>1.1953125</v>
      </c>
      <c r="Q140" s="566">
        <v>17</v>
      </c>
    </row>
    <row r="141" spans="1:17" ht="14.4" customHeight="1" x14ac:dyDescent="0.3">
      <c r="A141" s="547" t="s">
        <v>1427</v>
      </c>
      <c r="B141" s="548" t="s">
        <v>1329</v>
      </c>
      <c r="C141" s="548" t="s">
        <v>1314</v>
      </c>
      <c r="D141" s="548" t="s">
        <v>1354</v>
      </c>
      <c r="E141" s="548" t="s">
        <v>1355</v>
      </c>
      <c r="F141" s="565">
        <v>71</v>
      </c>
      <c r="G141" s="565">
        <v>18701</v>
      </c>
      <c r="H141" s="565">
        <v>1</v>
      </c>
      <c r="I141" s="565">
        <v>263.3943661971831</v>
      </c>
      <c r="J141" s="565">
        <v>37</v>
      </c>
      <c r="K141" s="565">
        <v>9842</v>
      </c>
      <c r="L141" s="565">
        <v>0.52628201700443822</v>
      </c>
      <c r="M141" s="565">
        <v>266</v>
      </c>
      <c r="N141" s="565">
        <v>35</v>
      </c>
      <c r="O141" s="565">
        <v>9555</v>
      </c>
      <c r="P141" s="553">
        <v>0.51093524410459334</v>
      </c>
      <c r="Q141" s="566">
        <v>273</v>
      </c>
    </row>
    <row r="142" spans="1:17" ht="14.4" customHeight="1" x14ac:dyDescent="0.3">
      <c r="A142" s="547" t="s">
        <v>1427</v>
      </c>
      <c r="B142" s="548" t="s">
        <v>1329</v>
      </c>
      <c r="C142" s="548" t="s">
        <v>1314</v>
      </c>
      <c r="D142" s="548" t="s">
        <v>1356</v>
      </c>
      <c r="E142" s="548" t="s">
        <v>1357</v>
      </c>
      <c r="F142" s="565">
        <v>75</v>
      </c>
      <c r="G142" s="565">
        <v>10575</v>
      </c>
      <c r="H142" s="565">
        <v>1</v>
      </c>
      <c r="I142" s="565">
        <v>141</v>
      </c>
      <c r="J142" s="565">
        <v>79</v>
      </c>
      <c r="K142" s="565">
        <v>11139</v>
      </c>
      <c r="L142" s="565">
        <v>1.0533333333333332</v>
      </c>
      <c r="M142" s="565">
        <v>141</v>
      </c>
      <c r="N142" s="565">
        <v>80</v>
      </c>
      <c r="O142" s="565">
        <v>11360</v>
      </c>
      <c r="P142" s="553">
        <v>1.0742316784869976</v>
      </c>
      <c r="Q142" s="566">
        <v>142</v>
      </c>
    </row>
    <row r="143" spans="1:17" ht="14.4" customHeight="1" x14ac:dyDescent="0.3">
      <c r="A143" s="547" t="s">
        <v>1427</v>
      </c>
      <c r="B143" s="548" t="s">
        <v>1329</v>
      </c>
      <c r="C143" s="548" t="s">
        <v>1314</v>
      </c>
      <c r="D143" s="548" t="s">
        <v>1358</v>
      </c>
      <c r="E143" s="548" t="s">
        <v>1357</v>
      </c>
      <c r="F143" s="565">
        <v>70</v>
      </c>
      <c r="G143" s="565">
        <v>5460</v>
      </c>
      <c r="H143" s="565">
        <v>1</v>
      </c>
      <c r="I143" s="565">
        <v>78</v>
      </c>
      <c r="J143" s="565">
        <v>75</v>
      </c>
      <c r="K143" s="565">
        <v>5850</v>
      </c>
      <c r="L143" s="565">
        <v>1.0714285714285714</v>
      </c>
      <c r="M143" s="565">
        <v>78</v>
      </c>
      <c r="N143" s="565">
        <v>89</v>
      </c>
      <c r="O143" s="565">
        <v>6942</v>
      </c>
      <c r="P143" s="553">
        <v>1.2714285714285714</v>
      </c>
      <c r="Q143" s="566">
        <v>78</v>
      </c>
    </row>
    <row r="144" spans="1:17" ht="14.4" customHeight="1" x14ac:dyDescent="0.3">
      <c r="A144" s="547" t="s">
        <v>1427</v>
      </c>
      <c r="B144" s="548" t="s">
        <v>1329</v>
      </c>
      <c r="C144" s="548" t="s">
        <v>1314</v>
      </c>
      <c r="D144" s="548" t="s">
        <v>1359</v>
      </c>
      <c r="E144" s="548" t="s">
        <v>1360</v>
      </c>
      <c r="F144" s="565">
        <v>75</v>
      </c>
      <c r="G144" s="565">
        <v>22824</v>
      </c>
      <c r="H144" s="565">
        <v>1</v>
      </c>
      <c r="I144" s="565">
        <v>304.32</v>
      </c>
      <c r="J144" s="565">
        <v>79</v>
      </c>
      <c r="K144" s="565">
        <v>24253</v>
      </c>
      <c r="L144" s="565">
        <v>1.0626095338240449</v>
      </c>
      <c r="M144" s="565">
        <v>307</v>
      </c>
      <c r="N144" s="565">
        <v>80</v>
      </c>
      <c r="O144" s="565">
        <v>25040</v>
      </c>
      <c r="P144" s="553">
        <v>1.0970907816333684</v>
      </c>
      <c r="Q144" s="566">
        <v>313</v>
      </c>
    </row>
    <row r="145" spans="1:17" ht="14.4" customHeight="1" x14ac:dyDescent="0.3">
      <c r="A145" s="547" t="s">
        <v>1427</v>
      </c>
      <c r="B145" s="548" t="s">
        <v>1329</v>
      </c>
      <c r="C145" s="548" t="s">
        <v>1314</v>
      </c>
      <c r="D145" s="548" t="s">
        <v>1361</v>
      </c>
      <c r="E145" s="548" t="s">
        <v>1362</v>
      </c>
      <c r="F145" s="565">
        <v>2</v>
      </c>
      <c r="G145" s="565">
        <v>972</v>
      </c>
      <c r="H145" s="565">
        <v>1</v>
      </c>
      <c r="I145" s="565">
        <v>486</v>
      </c>
      <c r="J145" s="565"/>
      <c r="K145" s="565"/>
      <c r="L145" s="565"/>
      <c r="M145" s="565"/>
      <c r="N145" s="565">
        <v>1</v>
      </c>
      <c r="O145" s="565">
        <v>488</v>
      </c>
      <c r="P145" s="553">
        <v>0.50205761316872433</v>
      </c>
      <c r="Q145" s="566">
        <v>488</v>
      </c>
    </row>
    <row r="146" spans="1:17" ht="14.4" customHeight="1" x14ac:dyDescent="0.3">
      <c r="A146" s="547" t="s">
        <v>1427</v>
      </c>
      <c r="B146" s="548" t="s">
        <v>1329</v>
      </c>
      <c r="C146" s="548" t="s">
        <v>1314</v>
      </c>
      <c r="D146" s="548" t="s">
        <v>1363</v>
      </c>
      <c r="E146" s="548" t="s">
        <v>1364</v>
      </c>
      <c r="F146" s="565">
        <v>27</v>
      </c>
      <c r="G146" s="565">
        <v>4331</v>
      </c>
      <c r="H146" s="565">
        <v>1</v>
      </c>
      <c r="I146" s="565">
        <v>160.40740740740742</v>
      </c>
      <c r="J146" s="565">
        <v>19</v>
      </c>
      <c r="K146" s="565">
        <v>3059</v>
      </c>
      <c r="L146" s="565">
        <v>0.70630339413530363</v>
      </c>
      <c r="M146" s="565">
        <v>161</v>
      </c>
      <c r="N146" s="565">
        <v>27</v>
      </c>
      <c r="O146" s="565">
        <v>4401</v>
      </c>
      <c r="P146" s="553">
        <v>1.0161625490648811</v>
      </c>
      <c r="Q146" s="566">
        <v>163</v>
      </c>
    </row>
    <row r="147" spans="1:17" ht="14.4" customHeight="1" x14ac:dyDescent="0.3">
      <c r="A147" s="547" t="s">
        <v>1427</v>
      </c>
      <c r="B147" s="548" t="s">
        <v>1329</v>
      </c>
      <c r="C147" s="548" t="s">
        <v>1314</v>
      </c>
      <c r="D147" s="548" t="s">
        <v>1367</v>
      </c>
      <c r="E147" s="548" t="s">
        <v>1333</v>
      </c>
      <c r="F147" s="565">
        <v>188</v>
      </c>
      <c r="G147" s="565">
        <v>13254</v>
      </c>
      <c r="H147" s="565">
        <v>1</v>
      </c>
      <c r="I147" s="565">
        <v>70.5</v>
      </c>
      <c r="J147" s="565">
        <v>235</v>
      </c>
      <c r="K147" s="565">
        <v>16685</v>
      </c>
      <c r="L147" s="565">
        <v>1.2588652482269505</v>
      </c>
      <c r="M147" s="565">
        <v>71</v>
      </c>
      <c r="N147" s="565">
        <v>249</v>
      </c>
      <c r="O147" s="565">
        <v>17928</v>
      </c>
      <c r="P147" s="553">
        <v>1.352648257129923</v>
      </c>
      <c r="Q147" s="566">
        <v>72</v>
      </c>
    </row>
    <row r="148" spans="1:17" ht="14.4" customHeight="1" x14ac:dyDescent="0.3">
      <c r="A148" s="547" t="s">
        <v>1427</v>
      </c>
      <c r="B148" s="548" t="s">
        <v>1329</v>
      </c>
      <c r="C148" s="548" t="s">
        <v>1314</v>
      </c>
      <c r="D148" s="548" t="s">
        <v>1372</v>
      </c>
      <c r="E148" s="548" t="s">
        <v>1373</v>
      </c>
      <c r="F148" s="565"/>
      <c r="G148" s="565"/>
      <c r="H148" s="565"/>
      <c r="I148" s="565"/>
      <c r="J148" s="565">
        <v>1</v>
      </c>
      <c r="K148" s="565">
        <v>220</v>
      </c>
      <c r="L148" s="565"/>
      <c r="M148" s="565">
        <v>220</v>
      </c>
      <c r="N148" s="565"/>
      <c r="O148" s="565"/>
      <c r="P148" s="553"/>
      <c r="Q148" s="566"/>
    </row>
    <row r="149" spans="1:17" ht="14.4" customHeight="1" x14ac:dyDescent="0.3">
      <c r="A149" s="547" t="s">
        <v>1427</v>
      </c>
      <c r="B149" s="548" t="s">
        <v>1329</v>
      </c>
      <c r="C149" s="548" t="s">
        <v>1314</v>
      </c>
      <c r="D149" s="548" t="s">
        <v>1374</v>
      </c>
      <c r="E149" s="548" t="s">
        <v>1375</v>
      </c>
      <c r="F149" s="565">
        <v>13</v>
      </c>
      <c r="G149" s="565">
        <v>15493</v>
      </c>
      <c r="H149" s="565">
        <v>1</v>
      </c>
      <c r="I149" s="565">
        <v>1191.7692307692307</v>
      </c>
      <c r="J149" s="565">
        <v>9</v>
      </c>
      <c r="K149" s="565">
        <v>10755</v>
      </c>
      <c r="L149" s="565">
        <v>0.69418447040598985</v>
      </c>
      <c r="M149" s="565">
        <v>1195</v>
      </c>
      <c r="N149" s="565">
        <v>14</v>
      </c>
      <c r="O149" s="565">
        <v>16954</v>
      </c>
      <c r="P149" s="553">
        <v>1.0943006519073131</v>
      </c>
      <c r="Q149" s="566">
        <v>1211</v>
      </c>
    </row>
    <row r="150" spans="1:17" ht="14.4" customHeight="1" x14ac:dyDescent="0.3">
      <c r="A150" s="547" t="s">
        <v>1427</v>
      </c>
      <c r="B150" s="548" t="s">
        <v>1329</v>
      </c>
      <c r="C150" s="548" t="s">
        <v>1314</v>
      </c>
      <c r="D150" s="548" t="s">
        <v>1376</v>
      </c>
      <c r="E150" s="548" t="s">
        <v>1377</v>
      </c>
      <c r="F150" s="565">
        <v>5</v>
      </c>
      <c r="G150" s="565">
        <v>543</v>
      </c>
      <c r="H150" s="565">
        <v>1</v>
      </c>
      <c r="I150" s="565">
        <v>108.6</v>
      </c>
      <c r="J150" s="565">
        <v>7</v>
      </c>
      <c r="K150" s="565">
        <v>770</v>
      </c>
      <c r="L150" s="565">
        <v>1.4180478821362799</v>
      </c>
      <c r="M150" s="565">
        <v>110</v>
      </c>
      <c r="N150" s="565">
        <v>7</v>
      </c>
      <c r="O150" s="565">
        <v>798</v>
      </c>
      <c r="P150" s="553">
        <v>1.4696132596685083</v>
      </c>
      <c r="Q150" s="566">
        <v>114</v>
      </c>
    </row>
    <row r="151" spans="1:17" ht="14.4" customHeight="1" x14ac:dyDescent="0.3">
      <c r="A151" s="547" t="s">
        <v>1427</v>
      </c>
      <c r="B151" s="548" t="s">
        <v>1329</v>
      </c>
      <c r="C151" s="548" t="s">
        <v>1314</v>
      </c>
      <c r="D151" s="548" t="s">
        <v>1378</v>
      </c>
      <c r="E151" s="548" t="s">
        <v>1379</v>
      </c>
      <c r="F151" s="565"/>
      <c r="G151" s="565"/>
      <c r="H151" s="565"/>
      <c r="I151" s="565"/>
      <c r="J151" s="565">
        <v>1</v>
      </c>
      <c r="K151" s="565">
        <v>323</v>
      </c>
      <c r="L151" s="565"/>
      <c r="M151" s="565">
        <v>323</v>
      </c>
      <c r="N151" s="565"/>
      <c r="O151" s="565"/>
      <c r="P151" s="553"/>
      <c r="Q151" s="566"/>
    </row>
    <row r="152" spans="1:17" ht="14.4" customHeight="1" x14ac:dyDescent="0.3">
      <c r="A152" s="547" t="s">
        <v>1427</v>
      </c>
      <c r="B152" s="548" t="s">
        <v>1329</v>
      </c>
      <c r="C152" s="548" t="s">
        <v>1314</v>
      </c>
      <c r="D152" s="548" t="s">
        <v>1386</v>
      </c>
      <c r="E152" s="548" t="s">
        <v>1387</v>
      </c>
      <c r="F152" s="565"/>
      <c r="G152" s="565"/>
      <c r="H152" s="565"/>
      <c r="I152" s="565"/>
      <c r="J152" s="565"/>
      <c r="K152" s="565"/>
      <c r="L152" s="565"/>
      <c r="M152" s="565"/>
      <c r="N152" s="565">
        <v>1</v>
      </c>
      <c r="O152" s="565">
        <v>301</v>
      </c>
      <c r="P152" s="553"/>
      <c r="Q152" s="566">
        <v>301</v>
      </c>
    </row>
    <row r="153" spans="1:17" ht="14.4" customHeight="1" x14ac:dyDescent="0.3">
      <c r="A153" s="547" t="s">
        <v>1428</v>
      </c>
      <c r="B153" s="548" t="s">
        <v>1329</v>
      </c>
      <c r="C153" s="548" t="s">
        <v>1314</v>
      </c>
      <c r="D153" s="548" t="s">
        <v>1332</v>
      </c>
      <c r="E153" s="548" t="s">
        <v>1333</v>
      </c>
      <c r="F153" s="565">
        <v>123</v>
      </c>
      <c r="G153" s="565">
        <v>25077</v>
      </c>
      <c r="H153" s="565">
        <v>1</v>
      </c>
      <c r="I153" s="565">
        <v>203.8780487804878</v>
      </c>
      <c r="J153" s="565">
        <v>280</v>
      </c>
      <c r="K153" s="565">
        <v>57680</v>
      </c>
      <c r="L153" s="565">
        <v>2.3001156438170436</v>
      </c>
      <c r="M153" s="565">
        <v>206</v>
      </c>
      <c r="N153" s="565">
        <v>203</v>
      </c>
      <c r="O153" s="565">
        <v>42833</v>
      </c>
      <c r="P153" s="553">
        <v>1.7080591777325835</v>
      </c>
      <c r="Q153" s="566">
        <v>211</v>
      </c>
    </row>
    <row r="154" spans="1:17" ht="14.4" customHeight="1" x14ac:dyDescent="0.3">
      <c r="A154" s="547" t="s">
        <v>1428</v>
      </c>
      <c r="B154" s="548" t="s">
        <v>1329</v>
      </c>
      <c r="C154" s="548" t="s">
        <v>1314</v>
      </c>
      <c r="D154" s="548" t="s">
        <v>1334</v>
      </c>
      <c r="E154" s="548" t="s">
        <v>1333</v>
      </c>
      <c r="F154" s="565">
        <v>22</v>
      </c>
      <c r="G154" s="565">
        <v>1848</v>
      </c>
      <c r="H154" s="565">
        <v>1</v>
      </c>
      <c r="I154" s="565">
        <v>84</v>
      </c>
      <c r="J154" s="565"/>
      <c r="K154" s="565"/>
      <c r="L154" s="565"/>
      <c r="M154" s="565"/>
      <c r="N154" s="565">
        <v>4</v>
      </c>
      <c r="O154" s="565">
        <v>348</v>
      </c>
      <c r="P154" s="553">
        <v>0.18831168831168832</v>
      </c>
      <c r="Q154" s="566">
        <v>87</v>
      </c>
    </row>
    <row r="155" spans="1:17" ht="14.4" customHeight="1" x14ac:dyDescent="0.3">
      <c r="A155" s="547" t="s">
        <v>1428</v>
      </c>
      <c r="B155" s="548" t="s">
        <v>1329</v>
      </c>
      <c r="C155" s="548" t="s">
        <v>1314</v>
      </c>
      <c r="D155" s="548" t="s">
        <v>1335</v>
      </c>
      <c r="E155" s="548" t="s">
        <v>1336</v>
      </c>
      <c r="F155" s="565">
        <v>357</v>
      </c>
      <c r="G155" s="565">
        <v>104886</v>
      </c>
      <c r="H155" s="565">
        <v>1</v>
      </c>
      <c r="I155" s="565">
        <v>293.79831932773106</v>
      </c>
      <c r="J155" s="565">
        <v>102</v>
      </c>
      <c r="K155" s="565">
        <v>30090</v>
      </c>
      <c r="L155" s="565">
        <v>0.28688290143584461</v>
      </c>
      <c r="M155" s="565">
        <v>295</v>
      </c>
      <c r="N155" s="565">
        <v>182</v>
      </c>
      <c r="O155" s="565">
        <v>54782</v>
      </c>
      <c r="P155" s="553">
        <v>0.52230040234158992</v>
      </c>
      <c r="Q155" s="566">
        <v>301</v>
      </c>
    </row>
    <row r="156" spans="1:17" ht="14.4" customHeight="1" x14ac:dyDescent="0.3">
      <c r="A156" s="547" t="s">
        <v>1428</v>
      </c>
      <c r="B156" s="548" t="s">
        <v>1329</v>
      </c>
      <c r="C156" s="548" t="s">
        <v>1314</v>
      </c>
      <c r="D156" s="548" t="s">
        <v>1337</v>
      </c>
      <c r="E156" s="548" t="s">
        <v>1338</v>
      </c>
      <c r="F156" s="565">
        <v>3</v>
      </c>
      <c r="G156" s="565">
        <v>282</v>
      </c>
      <c r="H156" s="565">
        <v>1</v>
      </c>
      <c r="I156" s="565">
        <v>94</v>
      </c>
      <c r="J156" s="565"/>
      <c r="K156" s="565"/>
      <c r="L156" s="565"/>
      <c r="M156" s="565"/>
      <c r="N156" s="565">
        <v>6</v>
      </c>
      <c r="O156" s="565">
        <v>594</v>
      </c>
      <c r="P156" s="553">
        <v>2.1063829787234041</v>
      </c>
      <c r="Q156" s="566">
        <v>99</v>
      </c>
    </row>
    <row r="157" spans="1:17" ht="14.4" customHeight="1" x14ac:dyDescent="0.3">
      <c r="A157" s="547" t="s">
        <v>1428</v>
      </c>
      <c r="B157" s="548" t="s">
        <v>1329</v>
      </c>
      <c r="C157" s="548" t="s">
        <v>1314</v>
      </c>
      <c r="D157" s="548" t="s">
        <v>1341</v>
      </c>
      <c r="E157" s="548" t="s">
        <v>1342</v>
      </c>
      <c r="F157" s="565">
        <v>193</v>
      </c>
      <c r="G157" s="565">
        <v>25938</v>
      </c>
      <c r="H157" s="565">
        <v>1</v>
      </c>
      <c r="I157" s="565">
        <v>134.39378238341968</v>
      </c>
      <c r="J157" s="565">
        <v>137</v>
      </c>
      <c r="K157" s="565">
        <v>18495</v>
      </c>
      <c r="L157" s="565">
        <v>0.71304649548924359</v>
      </c>
      <c r="M157" s="565">
        <v>135</v>
      </c>
      <c r="N157" s="565">
        <v>106</v>
      </c>
      <c r="O157" s="565">
        <v>14522</v>
      </c>
      <c r="P157" s="553">
        <v>0.55987354460636907</v>
      </c>
      <c r="Q157" s="566">
        <v>137</v>
      </c>
    </row>
    <row r="158" spans="1:17" ht="14.4" customHeight="1" x14ac:dyDescent="0.3">
      <c r="A158" s="547" t="s">
        <v>1428</v>
      </c>
      <c r="B158" s="548" t="s">
        <v>1329</v>
      </c>
      <c r="C158" s="548" t="s">
        <v>1314</v>
      </c>
      <c r="D158" s="548" t="s">
        <v>1343</v>
      </c>
      <c r="E158" s="548" t="s">
        <v>1342</v>
      </c>
      <c r="F158" s="565">
        <v>1</v>
      </c>
      <c r="G158" s="565">
        <v>175</v>
      </c>
      <c r="H158" s="565">
        <v>1</v>
      </c>
      <c r="I158" s="565">
        <v>175</v>
      </c>
      <c r="J158" s="565"/>
      <c r="K158" s="565"/>
      <c r="L158" s="565"/>
      <c r="M158" s="565"/>
      <c r="N158" s="565">
        <v>1</v>
      </c>
      <c r="O158" s="565">
        <v>183</v>
      </c>
      <c r="P158" s="553">
        <v>1.0457142857142858</v>
      </c>
      <c r="Q158" s="566">
        <v>183</v>
      </c>
    </row>
    <row r="159" spans="1:17" ht="14.4" customHeight="1" x14ac:dyDescent="0.3">
      <c r="A159" s="547" t="s">
        <v>1428</v>
      </c>
      <c r="B159" s="548" t="s">
        <v>1329</v>
      </c>
      <c r="C159" s="548" t="s">
        <v>1314</v>
      </c>
      <c r="D159" s="548" t="s">
        <v>1344</v>
      </c>
      <c r="E159" s="548" t="s">
        <v>1345</v>
      </c>
      <c r="F159" s="565">
        <v>1</v>
      </c>
      <c r="G159" s="565">
        <v>612</v>
      </c>
      <c r="H159" s="565">
        <v>1</v>
      </c>
      <c r="I159" s="565">
        <v>612</v>
      </c>
      <c r="J159" s="565">
        <v>1</v>
      </c>
      <c r="K159" s="565">
        <v>620</v>
      </c>
      <c r="L159" s="565">
        <v>1.0130718954248366</v>
      </c>
      <c r="M159" s="565">
        <v>620</v>
      </c>
      <c r="N159" s="565">
        <v>2</v>
      </c>
      <c r="O159" s="565">
        <v>1278</v>
      </c>
      <c r="P159" s="553">
        <v>2.0882352941176472</v>
      </c>
      <c r="Q159" s="566">
        <v>639</v>
      </c>
    </row>
    <row r="160" spans="1:17" ht="14.4" customHeight="1" x14ac:dyDescent="0.3">
      <c r="A160" s="547" t="s">
        <v>1428</v>
      </c>
      <c r="B160" s="548" t="s">
        <v>1329</v>
      </c>
      <c r="C160" s="548" t="s">
        <v>1314</v>
      </c>
      <c r="D160" s="548" t="s">
        <v>1346</v>
      </c>
      <c r="E160" s="548" t="s">
        <v>1347</v>
      </c>
      <c r="F160" s="565">
        <v>1</v>
      </c>
      <c r="G160" s="565">
        <v>585</v>
      </c>
      <c r="H160" s="565">
        <v>1</v>
      </c>
      <c r="I160" s="565">
        <v>585</v>
      </c>
      <c r="J160" s="565"/>
      <c r="K160" s="565"/>
      <c r="L160" s="565"/>
      <c r="M160" s="565"/>
      <c r="N160" s="565"/>
      <c r="O160" s="565"/>
      <c r="P160" s="553"/>
      <c r="Q160" s="566"/>
    </row>
    <row r="161" spans="1:17" ht="14.4" customHeight="1" x14ac:dyDescent="0.3">
      <c r="A161" s="547" t="s">
        <v>1428</v>
      </c>
      <c r="B161" s="548" t="s">
        <v>1329</v>
      </c>
      <c r="C161" s="548" t="s">
        <v>1314</v>
      </c>
      <c r="D161" s="548" t="s">
        <v>1348</v>
      </c>
      <c r="E161" s="548" t="s">
        <v>1349</v>
      </c>
      <c r="F161" s="565">
        <v>23</v>
      </c>
      <c r="G161" s="565">
        <v>3671</v>
      </c>
      <c r="H161" s="565">
        <v>1</v>
      </c>
      <c r="I161" s="565">
        <v>159.60869565217391</v>
      </c>
      <c r="J161" s="565">
        <v>9</v>
      </c>
      <c r="K161" s="565">
        <v>1449</v>
      </c>
      <c r="L161" s="565">
        <v>0.39471533642059387</v>
      </c>
      <c r="M161" s="565">
        <v>161</v>
      </c>
      <c r="N161" s="565">
        <v>14</v>
      </c>
      <c r="O161" s="565">
        <v>2422</v>
      </c>
      <c r="P161" s="553">
        <v>0.65976573140833561</v>
      </c>
      <c r="Q161" s="566">
        <v>173</v>
      </c>
    </row>
    <row r="162" spans="1:17" ht="14.4" customHeight="1" x14ac:dyDescent="0.3">
      <c r="A162" s="547" t="s">
        <v>1428</v>
      </c>
      <c r="B162" s="548" t="s">
        <v>1329</v>
      </c>
      <c r="C162" s="548" t="s">
        <v>1314</v>
      </c>
      <c r="D162" s="548" t="s">
        <v>1350</v>
      </c>
      <c r="E162" s="548" t="s">
        <v>1351</v>
      </c>
      <c r="F162" s="565">
        <v>3</v>
      </c>
      <c r="G162" s="565">
        <v>1146</v>
      </c>
      <c r="H162" s="565">
        <v>1</v>
      </c>
      <c r="I162" s="565">
        <v>382</v>
      </c>
      <c r="J162" s="565">
        <v>1</v>
      </c>
      <c r="K162" s="565">
        <v>383</v>
      </c>
      <c r="L162" s="565">
        <v>0.33420593368237345</v>
      </c>
      <c r="M162" s="565">
        <v>383</v>
      </c>
      <c r="N162" s="565">
        <v>5</v>
      </c>
      <c r="O162" s="565">
        <v>1920</v>
      </c>
      <c r="P162" s="553">
        <v>1.6753926701570681</v>
      </c>
      <c r="Q162" s="566">
        <v>384</v>
      </c>
    </row>
    <row r="163" spans="1:17" ht="14.4" customHeight="1" x14ac:dyDescent="0.3">
      <c r="A163" s="547" t="s">
        <v>1428</v>
      </c>
      <c r="B163" s="548" t="s">
        <v>1329</v>
      </c>
      <c r="C163" s="548" t="s">
        <v>1314</v>
      </c>
      <c r="D163" s="548" t="s">
        <v>1352</v>
      </c>
      <c r="E163" s="548" t="s">
        <v>1353</v>
      </c>
      <c r="F163" s="565">
        <v>265</v>
      </c>
      <c r="G163" s="565">
        <v>4240</v>
      </c>
      <c r="H163" s="565">
        <v>1</v>
      </c>
      <c r="I163" s="565">
        <v>16</v>
      </c>
      <c r="J163" s="565">
        <v>232</v>
      </c>
      <c r="K163" s="565">
        <v>3712</v>
      </c>
      <c r="L163" s="565">
        <v>0.87547169811320757</v>
      </c>
      <c r="M163" s="565">
        <v>16</v>
      </c>
      <c r="N163" s="565">
        <v>205</v>
      </c>
      <c r="O163" s="565">
        <v>3485</v>
      </c>
      <c r="P163" s="553">
        <v>0.82193396226415094</v>
      </c>
      <c r="Q163" s="566">
        <v>17</v>
      </c>
    </row>
    <row r="164" spans="1:17" ht="14.4" customHeight="1" x14ac:dyDescent="0.3">
      <c r="A164" s="547" t="s">
        <v>1428</v>
      </c>
      <c r="B164" s="548" t="s">
        <v>1329</v>
      </c>
      <c r="C164" s="548" t="s">
        <v>1314</v>
      </c>
      <c r="D164" s="548" t="s">
        <v>1354</v>
      </c>
      <c r="E164" s="548" t="s">
        <v>1355</v>
      </c>
      <c r="F164" s="565">
        <v>37</v>
      </c>
      <c r="G164" s="565">
        <v>9739</v>
      </c>
      <c r="H164" s="565">
        <v>1</v>
      </c>
      <c r="I164" s="565">
        <v>263.2162162162162</v>
      </c>
      <c r="J164" s="565">
        <v>58</v>
      </c>
      <c r="K164" s="565">
        <v>15428</v>
      </c>
      <c r="L164" s="565">
        <v>1.5841462162439675</v>
      </c>
      <c r="M164" s="565">
        <v>266</v>
      </c>
      <c r="N164" s="565">
        <v>59</v>
      </c>
      <c r="O164" s="565">
        <v>16107</v>
      </c>
      <c r="P164" s="553">
        <v>1.653865899989732</v>
      </c>
      <c r="Q164" s="566">
        <v>273</v>
      </c>
    </row>
    <row r="165" spans="1:17" ht="14.4" customHeight="1" x14ac:dyDescent="0.3">
      <c r="A165" s="547" t="s">
        <v>1428</v>
      </c>
      <c r="B165" s="548" t="s">
        <v>1329</v>
      </c>
      <c r="C165" s="548" t="s">
        <v>1314</v>
      </c>
      <c r="D165" s="548" t="s">
        <v>1356</v>
      </c>
      <c r="E165" s="548" t="s">
        <v>1357</v>
      </c>
      <c r="F165" s="565">
        <v>37</v>
      </c>
      <c r="G165" s="565">
        <v>5217</v>
      </c>
      <c r="H165" s="565">
        <v>1</v>
      </c>
      <c r="I165" s="565">
        <v>141</v>
      </c>
      <c r="J165" s="565">
        <v>62</v>
      </c>
      <c r="K165" s="565">
        <v>8742</v>
      </c>
      <c r="L165" s="565">
        <v>1.6756756756756757</v>
      </c>
      <c r="M165" s="565">
        <v>141</v>
      </c>
      <c r="N165" s="565">
        <v>57</v>
      </c>
      <c r="O165" s="565">
        <v>8094</v>
      </c>
      <c r="P165" s="553">
        <v>1.5514663599769982</v>
      </c>
      <c r="Q165" s="566">
        <v>142</v>
      </c>
    </row>
    <row r="166" spans="1:17" ht="14.4" customHeight="1" x14ac:dyDescent="0.3">
      <c r="A166" s="547" t="s">
        <v>1428</v>
      </c>
      <c r="B166" s="548" t="s">
        <v>1329</v>
      </c>
      <c r="C166" s="548" t="s">
        <v>1314</v>
      </c>
      <c r="D166" s="548" t="s">
        <v>1358</v>
      </c>
      <c r="E166" s="548" t="s">
        <v>1357</v>
      </c>
      <c r="F166" s="565">
        <v>194</v>
      </c>
      <c r="G166" s="565">
        <v>15132</v>
      </c>
      <c r="H166" s="565">
        <v>1</v>
      </c>
      <c r="I166" s="565">
        <v>78</v>
      </c>
      <c r="J166" s="565">
        <v>137</v>
      </c>
      <c r="K166" s="565">
        <v>10686</v>
      </c>
      <c r="L166" s="565">
        <v>0.70618556701030932</v>
      </c>
      <c r="M166" s="565">
        <v>78</v>
      </c>
      <c r="N166" s="565">
        <v>106</v>
      </c>
      <c r="O166" s="565">
        <v>8268</v>
      </c>
      <c r="P166" s="553">
        <v>0.54639175257731953</v>
      </c>
      <c r="Q166" s="566">
        <v>78</v>
      </c>
    </row>
    <row r="167" spans="1:17" ht="14.4" customHeight="1" x14ac:dyDescent="0.3">
      <c r="A167" s="547" t="s">
        <v>1428</v>
      </c>
      <c r="B167" s="548" t="s">
        <v>1329</v>
      </c>
      <c r="C167" s="548" t="s">
        <v>1314</v>
      </c>
      <c r="D167" s="548" t="s">
        <v>1359</v>
      </c>
      <c r="E167" s="548" t="s">
        <v>1360</v>
      </c>
      <c r="F167" s="565">
        <v>37</v>
      </c>
      <c r="G167" s="565">
        <v>11256</v>
      </c>
      <c r="H167" s="565">
        <v>1</v>
      </c>
      <c r="I167" s="565">
        <v>304.2162162162162</v>
      </c>
      <c r="J167" s="565">
        <v>61</v>
      </c>
      <c r="K167" s="565">
        <v>18727</v>
      </c>
      <c r="L167" s="565">
        <v>1.6637348969438521</v>
      </c>
      <c r="M167" s="565">
        <v>307</v>
      </c>
      <c r="N167" s="565">
        <v>57</v>
      </c>
      <c r="O167" s="565">
        <v>17841</v>
      </c>
      <c r="P167" s="553">
        <v>1.5850213219616205</v>
      </c>
      <c r="Q167" s="566">
        <v>313</v>
      </c>
    </row>
    <row r="168" spans="1:17" ht="14.4" customHeight="1" x14ac:dyDescent="0.3">
      <c r="A168" s="547" t="s">
        <v>1428</v>
      </c>
      <c r="B168" s="548" t="s">
        <v>1329</v>
      </c>
      <c r="C168" s="548" t="s">
        <v>1314</v>
      </c>
      <c r="D168" s="548" t="s">
        <v>1361</v>
      </c>
      <c r="E168" s="548" t="s">
        <v>1362</v>
      </c>
      <c r="F168" s="565">
        <v>8</v>
      </c>
      <c r="G168" s="565">
        <v>3891</v>
      </c>
      <c r="H168" s="565">
        <v>1</v>
      </c>
      <c r="I168" s="565">
        <v>486.375</v>
      </c>
      <c r="J168" s="565">
        <v>5</v>
      </c>
      <c r="K168" s="565">
        <v>2435</v>
      </c>
      <c r="L168" s="565">
        <v>0.62580313544076072</v>
      </c>
      <c r="M168" s="565">
        <v>487</v>
      </c>
      <c r="N168" s="565">
        <v>6</v>
      </c>
      <c r="O168" s="565">
        <v>2928</v>
      </c>
      <c r="P168" s="553">
        <v>0.75250578257517353</v>
      </c>
      <c r="Q168" s="566">
        <v>488</v>
      </c>
    </row>
    <row r="169" spans="1:17" ht="14.4" customHeight="1" x14ac:dyDescent="0.3">
      <c r="A169" s="547" t="s">
        <v>1428</v>
      </c>
      <c r="B169" s="548" t="s">
        <v>1329</v>
      </c>
      <c r="C169" s="548" t="s">
        <v>1314</v>
      </c>
      <c r="D169" s="548" t="s">
        <v>1363</v>
      </c>
      <c r="E169" s="548" t="s">
        <v>1364</v>
      </c>
      <c r="F169" s="565">
        <v>153</v>
      </c>
      <c r="G169" s="565">
        <v>24540</v>
      </c>
      <c r="H169" s="565">
        <v>1</v>
      </c>
      <c r="I169" s="565">
        <v>160.39215686274511</v>
      </c>
      <c r="J169" s="565">
        <v>117</v>
      </c>
      <c r="K169" s="565">
        <v>18837</v>
      </c>
      <c r="L169" s="565">
        <v>0.76760391198044009</v>
      </c>
      <c r="M169" s="565">
        <v>161</v>
      </c>
      <c r="N169" s="565">
        <v>112</v>
      </c>
      <c r="O169" s="565">
        <v>18256</v>
      </c>
      <c r="P169" s="553">
        <v>0.74392828035859826</v>
      </c>
      <c r="Q169" s="566">
        <v>163</v>
      </c>
    </row>
    <row r="170" spans="1:17" ht="14.4" customHeight="1" x14ac:dyDescent="0.3">
      <c r="A170" s="547" t="s">
        <v>1428</v>
      </c>
      <c r="B170" s="548" t="s">
        <v>1329</v>
      </c>
      <c r="C170" s="548" t="s">
        <v>1314</v>
      </c>
      <c r="D170" s="548" t="s">
        <v>1367</v>
      </c>
      <c r="E170" s="548" t="s">
        <v>1333</v>
      </c>
      <c r="F170" s="565">
        <v>272</v>
      </c>
      <c r="G170" s="565">
        <v>19150</v>
      </c>
      <c r="H170" s="565">
        <v>1</v>
      </c>
      <c r="I170" s="565">
        <v>70.404411764705884</v>
      </c>
      <c r="J170" s="565">
        <v>249</v>
      </c>
      <c r="K170" s="565">
        <v>17679</v>
      </c>
      <c r="L170" s="565">
        <v>0.92318537859007832</v>
      </c>
      <c r="M170" s="565">
        <v>71</v>
      </c>
      <c r="N170" s="565">
        <v>178</v>
      </c>
      <c r="O170" s="565">
        <v>12816</v>
      </c>
      <c r="P170" s="553">
        <v>0.669242819843342</v>
      </c>
      <c r="Q170" s="566">
        <v>72</v>
      </c>
    </row>
    <row r="171" spans="1:17" ht="14.4" customHeight="1" x14ac:dyDescent="0.3">
      <c r="A171" s="547" t="s">
        <v>1428</v>
      </c>
      <c r="B171" s="548" t="s">
        <v>1329</v>
      </c>
      <c r="C171" s="548" t="s">
        <v>1314</v>
      </c>
      <c r="D171" s="548" t="s">
        <v>1372</v>
      </c>
      <c r="E171" s="548" t="s">
        <v>1373</v>
      </c>
      <c r="F171" s="565"/>
      <c r="G171" s="565"/>
      <c r="H171" s="565"/>
      <c r="I171" s="565"/>
      <c r="J171" s="565"/>
      <c r="K171" s="565"/>
      <c r="L171" s="565"/>
      <c r="M171" s="565"/>
      <c r="N171" s="565">
        <v>3</v>
      </c>
      <c r="O171" s="565">
        <v>687</v>
      </c>
      <c r="P171" s="553"/>
      <c r="Q171" s="566">
        <v>229</v>
      </c>
    </row>
    <row r="172" spans="1:17" ht="14.4" customHeight="1" x14ac:dyDescent="0.3">
      <c r="A172" s="547" t="s">
        <v>1428</v>
      </c>
      <c r="B172" s="548" t="s">
        <v>1329</v>
      </c>
      <c r="C172" s="548" t="s">
        <v>1314</v>
      </c>
      <c r="D172" s="548" t="s">
        <v>1374</v>
      </c>
      <c r="E172" s="548" t="s">
        <v>1375</v>
      </c>
      <c r="F172" s="565">
        <v>26</v>
      </c>
      <c r="G172" s="565">
        <v>30986</v>
      </c>
      <c r="H172" s="565">
        <v>1</v>
      </c>
      <c r="I172" s="565">
        <v>1191.7692307692307</v>
      </c>
      <c r="J172" s="565">
        <v>8</v>
      </c>
      <c r="K172" s="565">
        <v>9560</v>
      </c>
      <c r="L172" s="565">
        <v>0.308526431291551</v>
      </c>
      <c r="M172" s="565">
        <v>1195</v>
      </c>
      <c r="N172" s="565">
        <v>10</v>
      </c>
      <c r="O172" s="565">
        <v>12110</v>
      </c>
      <c r="P172" s="553">
        <v>0.39082166139546892</v>
      </c>
      <c r="Q172" s="566">
        <v>1211</v>
      </c>
    </row>
    <row r="173" spans="1:17" ht="14.4" customHeight="1" x14ac:dyDescent="0.3">
      <c r="A173" s="547" t="s">
        <v>1428</v>
      </c>
      <c r="B173" s="548" t="s">
        <v>1329</v>
      </c>
      <c r="C173" s="548" t="s">
        <v>1314</v>
      </c>
      <c r="D173" s="548" t="s">
        <v>1376</v>
      </c>
      <c r="E173" s="548" t="s">
        <v>1377</v>
      </c>
      <c r="F173" s="565">
        <v>17</v>
      </c>
      <c r="G173" s="565">
        <v>1847</v>
      </c>
      <c r="H173" s="565">
        <v>1</v>
      </c>
      <c r="I173" s="565">
        <v>108.64705882352941</v>
      </c>
      <c r="J173" s="565">
        <v>9</v>
      </c>
      <c r="K173" s="565">
        <v>990</v>
      </c>
      <c r="L173" s="565">
        <v>0.53600433134813208</v>
      </c>
      <c r="M173" s="565">
        <v>110</v>
      </c>
      <c r="N173" s="565">
        <v>16</v>
      </c>
      <c r="O173" s="565">
        <v>1824</v>
      </c>
      <c r="P173" s="553">
        <v>0.98754737412019489</v>
      </c>
      <c r="Q173" s="566">
        <v>114</v>
      </c>
    </row>
    <row r="174" spans="1:17" ht="14.4" customHeight="1" x14ac:dyDescent="0.3">
      <c r="A174" s="547" t="s">
        <v>1428</v>
      </c>
      <c r="B174" s="548" t="s">
        <v>1329</v>
      </c>
      <c r="C174" s="548" t="s">
        <v>1314</v>
      </c>
      <c r="D174" s="548" t="s">
        <v>1378</v>
      </c>
      <c r="E174" s="548" t="s">
        <v>1379</v>
      </c>
      <c r="F174" s="565"/>
      <c r="G174" s="565"/>
      <c r="H174" s="565"/>
      <c r="I174" s="565"/>
      <c r="J174" s="565"/>
      <c r="K174" s="565"/>
      <c r="L174" s="565"/>
      <c r="M174" s="565"/>
      <c r="N174" s="565">
        <v>1</v>
      </c>
      <c r="O174" s="565">
        <v>346</v>
      </c>
      <c r="P174" s="553"/>
      <c r="Q174" s="566">
        <v>346</v>
      </c>
    </row>
    <row r="175" spans="1:17" ht="14.4" customHeight="1" x14ac:dyDescent="0.3">
      <c r="A175" s="547" t="s">
        <v>1428</v>
      </c>
      <c r="B175" s="548" t="s">
        <v>1329</v>
      </c>
      <c r="C175" s="548" t="s">
        <v>1314</v>
      </c>
      <c r="D175" s="548" t="s">
        <v>1384</v>
      </c>
      <c r="E175" s="548" t="s">
        <v>1385</v>
      </c>
      <c r="F175" s="565"/>
      <c r="G175" s="565"/>
      <c r="H175" s="565"/>
      <c r="I175" s="565"/>
      <c r="J175" s="565"/>
      <c r="K175" s="565"/>
      <c r="L175" s="565"/>
      <c r="M175" s="565"/>
      <c r="N175" s="565">
        <v>1</v>
      </c>
      <c r="O175" s="565">
        <v>1064</v>
      </c>
      <c r="P175" s="553"/>
      <c r="Q175" s="566">
        <v>1064</v>
      </c>
    </row>
    <row r="176" spans="1:17" ht="14.4" customHeight="1" x14ac:dyDescent="0.3">
      <c r="A176" s="547" t="s">
        <v>1429</v>
      </c>
      <c r="B176" s="548" t="s">
        <v>1329</v>
      </c>
      <c r="C176" s="548" t="s">
        <v>1314</v>
      </c>
      <c r="D176" s="548" t="s">
        <v>1332</v>
      </c>
      <c r="E176" s="548" t="s">
        <v>1333</v>
      </c>
      <c r="F176" s="565">
        <v>10</v>
      </c>
      <c r="G176" s="565">
        <v>2040</v>
      </c>
      <c r="H176" s="565">
        <v>1</v>
      </c>
      <c r="I176" s="565">
        <v>204</v>
      </c>
      <c r="J176" s="565">
        <v>14</v>
      </c>
      <c r="K176" s="565">
        <v>2884</v>
      </c>
      <c r="L176" s="565">
        <v>1.4137254901960785</v>
      </c>
      <c r="M176" s="565">
        <v>206</v>
      </c>
      <c r="N176" s="565">
        <v>4</v>
      </c>
      <c r="O176" s="565">
        <v>844</v>
      </c>
      <c r="P176" s="553">
        <v>0.4137254901960784</v>
      </c>
      <c r="Q176" s="566">
        <v>211</v>
      </c>
    </row>
    <row r="177" spans="1:17" ht="14.4" customHeight="1" x14ac:dyDescent="0.3">
      <c r="A177" s="547" t="s">
        <v>1429</v>
      </c>
      <c r="B177" s="548" t="s">
        <v>1329</v>
      </c>
      <c r="C177" s="548" t="s">
        <v>1314</v>
      </c>
      <c r="D177" s="548" t="s">
        <v>1334</v>
      </c>
      <c r="E177" s="548" t="s">
        <v>1333</v>
      </c>
      <c r="F177" s="565">
        <v>3</v>
      </c>
      <c r="G177" s="565">
        <v>255</v>
      </c>
      <c r="H177" s="565">
        <v>1</v>
      </c>
      <c r="I177" s="565">
        <v>85</v>
      </c>
      <c r="J177" s="565"/>
      <c r="K177" s="565"/>
      <c r="L177" s="565"/>
      <c r="M177" s="565"/>
      <c r="N177" s="565"/>
      <c r="O177" s="565"/>
      <c r="P177" s="553"/>
      <c r="Q177" s="566"/>
    </row>
    <row r="178" spans="1:17" ht="14.4" customHeight="1" x14ac:dyDescent="0.3">
      <c r="A178" s="547" t="s">
        <v>1429</v>
      </c>
      <c r="B178" s="548" t="s">
        <v>1329</v>
      </c>
      <c r="C178" s="548" t="s">
        <v>1314</v>
      </c>
      <c r="D178" s="548" t="s">
        <v>1335</v>
      </c>
      <c r="E178" s="548" t="s">
        <v>1336</v>
      </c>
      <c r="F178" s="565">
        <v>14</v>
      </c>
      <c r="G178" s="565">
        <v>4102</v>
      </c>
      <c r="H178" s="565">
        <v>1</v>
      </c>
      <c r="I178" s="565">
        <v>293</v>
      </c>
      <c r="J178" s="565">
        <v>6</v>
      </c>
      <c r="K178" s="565">
        <v>1770</v>
      </c>
      <c r="L178" s="565">
        <v>0.43149683081423695</v>
      </c>
      <c r="M178" s="565">
        <v>295</v>
      </c>
      <c r="N178" s="565">
        <v>7</v>
      </c>
      <c r="O178" s="565">
        <v>2107</v>
      </c>
      <c r="P178" s="553">
        <v>0.51365187713310578</v>
      </c>
      <c r="Q178" s="566">
        <v>301</v>
      </c>
    </row>
    <row r="179" spans="1:17" ht="14.4" customHeight="1" x14ac:dyDescent="0.3">
      <c r="A179" s="547" t="s">
        <v>1429</v>
      </c>
      <c r="B179" s="548" t="s">
        <v>1329</v>
      </c>
      <c r="C179" s="548" t="s">
        <v>1314</v>
      </c>
      <c r="D179" s="548" t="s">
        <v>1337</v>
      </c>
      <c r="E179" s="548" t="s">
        <v>1338</v>
      </c>
      <c r="F179" s="565">
        <v>3</v>
      </c>
      <c r="G179" s="565">
        <v>282</v>
      </c>
      <c r="H179" s="565">
        <v>1</v>
      </c>
      <c r="I179" s="565">
        <v>94</v>
      </c>
      <c r="J179" s="565">
        <v>1</v>
      </c>
      <c r="K179" s="565">
        <v>95</v>
      </c>
      <c r="L179" s="565">
        <v>0.33687943262411346</v>
      </c>
      <c r="M179" s="565">
        <v>95</v>
      </c>
      <c r="N179" s="565">
        <v>3</v>
      </c>
      <c r="O179" s="565">
        <v>297</v>
      </c>
      <c r="P179" s="553">
        <v>1.053191489361702</v>
      </c>
      <c r="Q179" s="566">
        <v>99</v>
      </c>
    </row>
    <row r="180" spans="1:17" ht="14.4" customHeight="1" x14ac:dyDescent="0.3">
      <c r="A180" s="547" t="s">
        <v>1429</v>
      </c>
      <c r="B180" s="548" t="s">
        <v>1329</v>
      </c>
      <c r="C180" s="548" t="s">
        <v>1314</v>
      </c>
      <c r="D180" s="548" t="s">
        <v>1339</v>
      </c>
      <c r="E180" s="548" t="s">
        <v>1340</v>
      </c>
      <c r="F180" s="565">
        <v>2</v>
      </c>
      <c r="G180" s="565">
        <v>443</v>
      </c>
      <c r="H180" s="565">
        <v>1</v>
      </c>
      <c r="I180" s="565">
        <v>221.5</v>
      </c>
      <c r="J180" s="565">
        <v>1</v>
      </c>
      <c r="K180" s="565">
        <v>224</v>
      </c>
      <c r="L180" s="565">
        <v>0.50564334085778784</v>
      </c>
      <c r="M180" s="565">
        <v>224</v>
      </c>
      <c r="N180" s="565"/>
      <c r="O180" s="565"/>
      <c r="P180" s="553"/>
      <c r="Q180" s="566"/>
    </row>
    <row r="181" spans="1:17" ht="14.4" customHeight="1" x14ac:dyDescent="0.3">
      <c r="A181" s="547" t="s">
        <v>1429</v>
      </c>
      <c r="B181" s="548" t="s">
        <v>1329</v>
      </c>
      <c r="C181" s="548" t="s">
        <v>1314</v>
      </c>
      <c r="D181" s="548" t="s">
        <v>1341</v>
      </c>
      <c r="E181" s="548" t="s">
        <v>1342</v>
      </c>
      <c r="F181" s="565">
        <v>7</v>
      </c>
      <c r="G181" s="565">
        <v>941</v>
      </c>
      <c r="H181" s="565">
        <v>1</v>
      </c>
      <c r="I181" s="565">
        <v>134.42857142857142</v>
      </c>
      <c r="J181" s="565">
        <v>7</v>
      </c>
      <c r="K181" s="565">
        <v>945</v>
      </c>
      <c r="L181" s="565">
        <v>1.0042507970244421</v>
      </c>
      <c r="M181" s="565">
        <v>135</v>
      </c>
      <c r="N181" s="565">
        <v>7</v>
      </c>
      <c r="O181" s="565">
        <v>959</v>
      </c>
      <c r="P181" s="553">
        <v>1.0191285866099893</v>
      </c>
      <c r="Q181" s="566">
        <v>137</v>
      </c>
    </row>
    <row r="182" spans="1:17" ht="14.4" customHeight="1" x14ac:dyDescent="0.3">
      <c r="A182" s="547" t="s">
        <v>1429</v>
      </c>
      <c r="B182" s="548" t="s">
        <v>1329</v>
      </c>
      <c r="C182" s="548" t="s">
        <v>1314</v>
      </c>
      <c r="D182" s="548" t="s">
        <v>1430</v>
      </c>
      <c r="E182" s="548" t="s">
        <v>1431</v>
      </c>
      <c r="F182" s="565">
        <v>3</v>
      </c>
      <c r="G182" s="565">
        <v>846</v>
      </c>
      <c r="H182" s="565">
        <v>1</v>
      </c>
      <c r="I182" s="565">
        <v>282</v>
      </c>
      <c r="J182" s="565">
        <v>4</v>
      </c>
      <c r="K182" s="565">
        <v>1140</v>
      </c>
      <c r="L182" s="565">
        <v>1.3475177304964538</v>
      </c>
      <c r="M182" s="565">
        <v>285</v>
      </c>
      <c r="N182" s="565">
        <v>5</v>
      </c>
      <c r="O182" s="565">
        <v>1485</v>
      </c>
      <c r="P182" s="553">
        <v>1.7553191489361701</v>
      </c>
      <c r="Q182" s="566">
        <v>297</v>
      </c>
    </row>
    <row r="183" spans="1:17" ht="14.4" customHeight="1" x14ac:dyDescent="0.3">
      <c r="A183" s="547" t="s">
        <v>1429</v>
      </c>
      <c r="B183" s="548" t="s">
        <v>1329</v>
      </c>
      <c r="C183" s="548" t="s">
        <v>1314</v>
      </c>
      <c r="D183" s="548" t="s">
        <v>1348</v>
      </c>
      <c r="E183" s="548" t="s">
        <v>1349</v>
      </c>
      <c r="F183" s="565">
        <v>8</v>
      </c>
      <c r="G183" s="565">
        <v>1274</v>
      </c>
      <c r="H183" s="565">
        <v>1</v>
      </c>
      <c r="I183" s="565">
        <v>159.25</v>
      </c>
      <c r="J183" s="565">
        <v>6</v>
      </c>
      <c r="K183" s="565">
        <v>966</v>
      </c>
      <c r="L183" s="565">
        <v>0.75824175824175821</v>
      </c>
      <c r="M183" s="565">
        <v>161</v>
      </c>
      <c r="N183" s="565">
        <v>1</v>
      </c>
      <c r="O183" s="565">
        <v>173</v>
      </c>
      <c r="P183" s="553">
        <v>0.13579277864992151</v>
      </c>
      <c r="Q183" s="566">
        <v>173</v>
      </c>
    </row>
    <row r="184" spans="1:17" ht="14.4" customHeight="1" x14ac:dyDescent="0.3">
      <c r="A184" s="547" t="s">
        <v>1429</v>
      </c>
      <c r="B184" s="548" t="s">
        <v>1329</v>
      </c>
      <c r="C184" s="548" t="s">
        <v>1314</v>
      </c>
      <c r="D184" s="548" t="s">
        <v>1350</v>
      </c>
      <c r="E184" s="548" t="s">
        <v>1351</v>
      </c>
      <c r="F184" s="565">
        <v>1</v>
      </c>
      <c r="G184" s="565">
        <v>382</v>
      </c>
      <c r="H184" s="565">
        <v>1</v>
      </c>
      <c r="I184" s="565">
        <v>382</v>
      </c>
      <c r="J184" s="565"/>
      <c r="K184" s="565"/>
      <c r="L184" s="565"/>
      <c r="M184" s="565"/>
      <c r="N184" s="565"/>
      <c r="O184" s="565"/>
      <c r="P184" s="553"/>
      <c r="Q184" s="566"/>
    </row>
    <row r="185" spans="1:17" ht="14.4" customHeight="1" x14ac:dyDescent="0.3">
      <c r="A185" s="547" t="s">
        <v>1429</v>
      </c>
      <c r="B185" s="548" t="s">
        <v>1329</v>
      </c>
      <c r="C185" s="548" t="s">
        <v>1314</v>
      </c>
      <c r="D185" s="548" t="s">
        <v>1352</v>
      </c>
      <c r="E185" s="548" t="s">
        <v>1353</v>
      </c>
      <c r="F185" s="565">
        <v>944</v>
      </c>
      <c r="G185" s="565">
        <v>15104</v>
      </c>
      <c r="H185" s="565">
        <v>1</v>
      </c>
      <c r="I185" s="565">
        <v>16</v>
      </c>
      <c r="J185" s="565">
        <v>957</v>
      </c>
      <c r="K185" s="565">
        <v>15312</v>
      </c>
      <c r="L185" s="565">
        <v>1.013771186440678</v>
      </c>
      <c r="M185" s="565">
        <v>16</v>
      </c>
      <c r="N185" s="565">
        <v>1007</v>
      </c>
      <c r="O185" s="565">
        <v>17119</v>
      </c>
      <c r="P185" s="553">
        <v>1.1334083686440677</v>
      </c>
      <c r="Q185" s="566">
        <v>17</v>
      </c>
    </row>
    <row r="186" spans="1:17" ht="14.4" customHeight="1" x14ac:dyDescent="0.3">
      <c r="A186" s="547" t="s">
        <v>1429</v>
      </c>
      <c r="B186" s="548" t="s">
        <v>1329</v>
      </c>
      <c r="C186" s="548" t="s">
        <v>1314</v>
      </c>
      <c r="D186" s="548" t="s">
        <v>1354</v>
      </c>
      <c r="E186" s="548" t="s">
        <v>1355</v>
      </c>
      <c r="F186" s="565"/>
      <c r="G186" s="565"/>
      <c r="H186" s="565"/>
      <c r="I186" s="565"/>
      <c r="J186" s="565"/>
      <c r="K186" s="565"/>
      <c r="L186" s="565"/>
      <c r="M186" s="565"/>
      <c r="N186" s="565">
        <v>2</v>
      </c>
      <c r="O186" s="565">
        <v>546</v>
      </c>
      <c r="P186" s="553"/>
      <c r="Q186" s="566">
        <v>273</v>
      </c>
    </row>
    <row r="187" spans="1:17" ht="14.4" customHeight="1" x14ac:dyDescent="0.3">
      <c r="A187" s="547" t="s">
        <v>1429</v>
      </c>
      <c r="B187" s="548" t="s">
        <v>1329</v>
      </c>
      <c r="C187" s="548" t="s">
        <v>1314</v>
      </c>
      <c r="D187" s="548" t="s">
        <v>1356</v>
      </c>
      <c r="E187" s="548" t="s">
        <v>1357</v>
      </c>
      <c r="F187" s="565">
        <v>1</v>
      </c>
      <c r="G187" s="565">
        <v>141</v>
      </c>
      <c r="H187" s="565">
        <v>1</v>
      </c>
      <c r="I187" s="565">
        <v>141</v>
      </c>
      <c r="J187" s="565"/>
      <c r="K187" s="565"/>
      <c r="L187" s="565"/>
      <c r="M187" s="565"/>
      <c r="N187" s="565">
        <v>1</v>
      </c>
      <c r="O187" s="565">
        <v>142</v>
      </c>
      <c r="P187" s="553">
        <v>1.0070921985815602</v>
      </c>
      <c r="Q187" s="566">
        <v>142</v>
      </c>
    </row>
    <row r="188" spans="1:17" ht="14.4" customHeight="1" x14ac:dyDescent="0.3">
      <c r="A188" s="547" t="s">
        <v>1429</v>
      </c>
      <c r="B188" s="548" t="s">
        <v>1329</v>
      </c>
      <c r="C188" s="548" t="s">
        <v>1314</v>
      </c>
      <c r="D188" s="548" t="s">
        <v>1358</v>
      </c>
      <c r="E188" s="548" t="s">
        <v>1357</v>
      </c>
      <c r="F188" s="565">
        <v>7</v>
      </c>
      <c r="G188" s="565">
        <v>546</v>
      </c>
      <c r="H188" s="565">
        <v>1</v>
      </c>
      <c r="I188" s="565">
        <v>78</v>
      </c>
      <c r="J188" s="565">
        <v>7</v>
      </c>
      <c r="K188" s="565">
        <v>546</v>
      </c>
      <c r="L188" s="565">
        <v>1</v>
      </c>
      <c r="M188" s="565">
        <v>78</v>
      </c>
      <c r="N188" s="565">
        <v>7</v>
      </c>
      <c r="O188" s="565">
        <v>546</v>
      </c>
      <c r="P188" s="553">
        <v>1</v>
      </c>
      <c r="Q188" s="566">
        <v>78</v>
      </c>
    </row>
    <row r="189" spans="1:17" ht="14.4" customHeight="1" x14ac:dyDescent="0.3">
      <c r="A189" s="547" t="s">
        <v>1429</v>
      </c>
      <c r="B189" s="548" t="s">
        <v>1329</v>
      </c>
      <c r="C189" s="548" t="s">
        <v>1314</v>
      </c>
      <c r="D189" s="548" t="s">
        <v>1359</v>
      </c>
      <c r="E189" s="548" t="s">
        <v>1360</v>
      </c>
      <c r="F189" s="565">
        <v>1</v>
      </c>
      <c r="G189" s="565">
        <v>303</v>
      </c>
      <c r="H189" s="565">
        <v>1</v>
      </c>
      <c r="I189" s="565">
        <v>303</v>
      </c>
      <c r="J189" s="565"/>
      <c r="K189" s="565"/>
      <c r="L189" s="565"/>
      <c r="M189" s="565"/>
      <c r="N189" s="565">
        <v>1</v>
      </c>
      <c r="O189" s="565">
        <v>313</v>
      </c>
      <c r="P189" s="553">
        <v>1.033003300330033</v>
      </c>
      <c r="Q189" s="566">
        <v>313</v>
      </c>
    </row>
    <row r="190" spans="1:17" ht="14.4" customHeight="1" x14ac:dyDescent="0.3">
      <c r="A190" s="547" t="s">
        <v>1429</v>
      </c>
      <c r="B190" s="548" t="s">
        <v>1329</v>
      </c>
      <c r="C190" s="548" t="s">
        <v>1314</v>
      </c>
      <c r="D190" s="548" t="s">
        <v>1361</v>
      </c>
      <c r="E190" s="548" t="s">
        <v>1362</v>
      </c>
      <c r="F190" s="565">
        <v>886</v>
      </c>
      <c r="G190" s="565">
        <v>430986</v>
      </c>
      <c r="H190" s="565">
        <v>1</v>
      </c>
      <c r="I190" s="565">
        <v>486.44018058690745</v>
      </c>
      <c r="J190" s="565">
        <v>892</v>
      </c>
      <c r="K190" s="565">
        <v>434404</v>
      </c>
      <c r="L190" s="565">
        <v>1.0079306520397415</v>
      </c>
      <c r="M190" s="565">
        <v>487</v>
      </c>
      <c r="N190" s="565">
        <v>968</v>
      </c>
      <c r="O190" s="565">
        <v>472384</v>
      </c>
      <c r="P190" s="553">
        <v>1.0960541641723862</v>
      </c>
      <c r="Q190" s="566">
        <v>488</v>
      </c>
    </row>
    <row r="191" spans="1:17" ht="14.4" customHeight="1" x14ac:dyDescent="0.3">
      <c r="A191" s="547" t="s">
        <v>1429</v>
      </c>
      <c r="B191" s="548" t="s">
        <v>1329</v>
      </c>
      <c r="C191" s="548" t="s">
        <v>1314</v>
      </c>
      <c r="D191" s="548" t="s">
        <v>1363</v>
      </c>
      <c r="E191" s="548" t="s">
        <v>1364</v>
      </c>
      <c r="F191" s="565">
        <v>10</v>
      </c>
      <c r="G191" s="565">
        <v>1605</v>
      </c>
      <c r="H191" s="565">
        <v>1</v>
      </c>
      <c r="I191" s="565">
        <v>160.5</v>
      </c>
      <c r="J191" s="565">
        <v>13</v>
      </c>
      <c r="K191" s="565">
        <v>2093</v>
      </c>
      <c r="L191" s="565">
        <v>1.3040498442367601</v>
      </c>
      <c r="M191" s="565">
        <v>161</v>
      </c>
      <c r="N191" s="565">
        <v>7</v>
      </c>
      <c r="O191" s="565">
        <v>1141</v>
      </c>
      <c r="P191" s="553">
        <v>0.71090342679127727</v>
      </c>
      <c r="Q191" s="566">
        <v>163</v>
      </c>
    </row>
    <row r="192" spans="1:17" ht="14.4" customHeight="1" x14ac:dyDescent="0.3">
      <c r="A192" s="547" t="s">
        <v>1429</v>
      </c>
      <c r="B192" s="548" t="s">
        <v>1329</v>
      </c>
      <c r="C192" s="548" t="s">
        <v>1314</v>
      </c>
      <c r="D192" s="548" t="s">
        <v>1367</v>
      </c>
      <c r="E192" s="548" t="s">
        <v>1333</v>
      </c>
      <c r="F192" s="565">
        <v>41</v>
      </c>
      <c r="G192" s="565">
        <v>2888</v>
      </c>
      <c r="H192" s="565">
        <v>1</v>
      </c>
      <c r="I192" s="565">
        <v>70.439024390243901</v>
      </c>
      <c r="J192" s="565">
        <v>54</v>
      </c>
      <c r="K192" s="565">
        <v>3834</v>
      </c>
      <c r="L192" s="565">
        <v>1.327562326869806</v>
      </c>
      <c r="M192" s="565">
        <v>71</v>
      </c>
      <c r="N192" s="565">
        <v>37</v>
      </c>
      <c r="O192" s="565">
        <v>2664</v>
      </c>
      <c r="P192" s="553">
        <v>0.92243767313019387</v>
      </c>
      <c r="Q192" s="566">
        <v>72</v>
      </c>
    </row>
    <row r="193" spans="1:17" ht="14.4" customHeight="1" x14ac:dyDescent="0.3">
      <c r="A193" s="547" t="s">
        <v>1429</v>
      </c>
      <c r="B193" s="548" t="s">
        <v>1329</v>
      </c>
      <c r="C193" s="548" t="s">
        <v>1314</v>
      </c>
      <c r="D193" s="548" t="s">
        <v>1374</v>
      </c>
      <c r="E193" s="548" t="s">
        <v>1375</v>
      </c>
      <c r="F193" s="565">
        <v>3</v>
      </c>
      <c r="G193" s="565">
        <v>3571</v>
      </c>
      <c r="H193" s="565">
        <v>1</v>
      </c>
      <c r="I193" s="565">
        <v>1190.3333333333333</v>
      </c>
      <c r="J193" s="565"/>
      <c r="K193" s="565"/>
      <c r="L193" s="565"/>
      <c r="M193" s="565"/>
      <c r="N193" s="565">
        <v>1</v>
      </c>
      <c r="O193" s="565">
        <v>1211</v>
      </c>
      <c r="P193" s="553">
        <v>0.33912069448333798</v>
      </c>
      <c r="Q193" s="566">
        <v>1211</v>
      </c>
    </row>
    <row r="194" spans="1:17" ht="14.4" customHeight="1" x14ac:dyDescent="0.3">
      <c r="A194" s="547" t="s">
        <v>1429</v>
      </c>
      <c r="B194" s="548" t="s">
        <v>1329</v>
      </c>
      <c r="C194" s="548" t="s">
        <v>1314</v>
      </c>
      <c r="D194" s="548" t="s">
        <v>1376</v>
      </c>
      <c r="E194" s="548" t="s">
        <v>1377</v>
      </c>
      <c r="F194" s="565">
        <v>176</v>
      </c>
      <c r="G194" s="565">
        <v>19084</v>
      </c>
      <c r="H194" s="565">
        <v>1</v>
      </c>
      <c r="I194" s="565">
        <v>108.43181818181819</v>
      </c>
      <c r="J194" s="565">
        <v>187</v>
      </c>
      <c r="K194" s="565">
        <v>20570</v>
      </c>
      <c r="L194" s="565">
        <v>1.0778662754139594</v>
      </c>
      <c r="M194" s="565">
        <v>110</v>
      </c>
      <c r="N194" s="565">
        <v>141</v>
      </c>
      <c r="O194" s="565">
        <v>16074</v>
      </c>
      <c r="P194" s="553">
        <v>0.84227625235799619</v>
      </c>
      <c r="Q194" s="566">
        <v>114</v>
      </c>
    </row>
    <row r="195" spans="1:17" ht="14.4" customHeight="1" x14ac:dyDescent="0.3">
      <c r="A195" s="547" t="s">
        <v>1429</v>
      </c>
      <c r="B195" s="548" t="s">
        <v>1329</v>
      </c>
      <c r="C195" s="548" t="s">
        <v>1314</v>
      </c>
      <c r="D195" s="548" t="s">
        <v>1378</v>
      </c>
      <c r="E195" s="548" t="s">
        <v>1379</v>
      </c>
      <c r="F195" s="565">
        <v>1</v>
      </c>
      <c r="G195" s="565">
        <v>322</v>
      </c>
      <c r="H195" s="565">
        <v>1</v>
      </c>
      <c r="I195" s="565">
        <v>322</v>
      </c>
      <c r="J195" s="565"/>
      <c r="K195" s="565"/>
      <c r="L195" s="565"/>
      <c r="M195" s="565"/>
      <c r="N195" s="565"/>
      <c r="O195" s="565"/>
      <c r="P195" s="553"/>
      <c r="Q195" s="566"/>
    </row>
    <row r="196" spans="1:17" ht="14.4" customHeight="1" x14ac:dyDescent="0.3">
      <c r="A196" s="547" t="s">
        <v>1429</v>
      </c>
      <c r="B196" s="548" t="s">
        <v>1329</v>
      </c>
      <c r="C196" s="548" t="s">
        <v>1314</v>
      </c>
      <c r="D196" s="548" t="s">
        <v>1382</v>
      </c>
      <c r="E196" s="548" t="s">
        <v>1383</v>
      </c>
      <c r="F196" s="565">
        <v>415</v>
      </c>
      <c r="G196" s="565">
        <v>59937</v>
      </c>
      <c r="H196" s="565">
        <v>1</v>
      </c>
      <c r="I196" s="565">
        <v>144.4265060240964</v>
      </c>
      <c r="J196" s="565">
        <v>419</v>
      </c>
      <c r="K196" s="565">
        <v>61174</v>
      </c>
      <c r="L196" s="565">
        <v>1.020638336920433</v>
      </c>
      <c r="M196" s="565">
        <v>146</v>
      </c>
      <c r="N196" s="565">
        <v>433</v>
      </c>
      <c r="O196" s="565">
        <v>64950</v>
      </c>
      <c r="P196" s="553">
        <v>1.0836378197106962</v>
      </c>
      <c r="Q196" s="566">
        <v>150</v>
      </c>
    </row>
    <row r="197" spans="1:17" ht="14.4" customHeight="1" x14ac:dyDescent="0.3">
      <c r="A197" s="547" t="s">
        <v>1429</v>
      </c>
      <c r="B197" s="548" t="s">
        <v>1329</v>
      </c>
      <c r="C197" s="548" t="s">
        <v>1314</v>
      </c>
      <c r="D197" s="548" t="s">
        <v>1386</v>
      </c>
      <c r="E197" s="548" t="s">
        <v>1387</v>
      </c>
      <c r="F197" s="565"/>
      <c r="G197" s="565"/>
      <c r="H197" s="565"/>
      <c r="I197" s="565"/>
      <c r="J197" s="565">
        <v>2</v>
      </c>
      <c r="K197" s="565">
        <v>588</v>
      </c>
      <c r="L197" s="565"/>
      <c r="M197" s="565">
        <v>294</v>
      </c>
      <c r="N197" s="565"/>
      <c r="O197" s="565"/>
      <c r="P197" s="553"/>
      <c r="Q197" s="566"/>
    </row>
    <row r="198" spans="1:17" ht="14.4" customHeight="1" x14ac:dyDescent="0.3">
      <c r="A198" s="547" t="s">
        <v>1432</v>
      </c>
      <c r="B198" s="548" t="s">
        <v>1329</v>
      </c>
      <c r="C198" s="548" t="s">
        <v>1314</v>
      </c>
      <c r="D198" s="548" t="s">
        <v>1332</v>
      </c>
      <c r="E198" s="548" t="s">
        <v>1333</v>
      </c>
      <c r="F198" s="565">
        <v>55</v>
      </c>
      <c r="G198" s="565">
        <v>11209</v>
      </c>
      <c r="H198" s="565">
        <v>1</v>
      </c>
      <c r="I198" s="565">
        <v>203.8</v>
      </c>
      <c r="J198" s="565">
        <v>95</v>
      </c>
      <c r="K198" s="565">
        <v>19570</v>
      </c>
      <c r="L198" s="565">
        <v>1.7459184583816576</v>
      </c>
      <c r="M198" s="565">
        <v>206</v>
      </c>
      <c r="N198" s="565">
        <v>59</v>
      </c>
      <c r="O198" s="565">
        <v>12449</v>
      </c>
      <c r="P198" s="553">
        <v>1.110625390311357</v>
      </c>
      <c r="Q198" s="566">
        <v>211</v>
      </c>
    </row>
    <row r="199" spans="1:17" ht="14.4" customHeight="1" x14ac:dyDescent="0.3">
      <c r="A199" s="547" t="s">
        <v>1432</v>
      </c>
      <c r="B199" s="548" t="s">
        <v>1329</v>
      </c>
      <c r="C199" s="548" t="s">
        <v>1314</v>
      </c>
      <c r="D199" s="548" t="s">
        <v>1334</v>
      </c>
      <c r="E199" s="548" t="s">
        <v>1333</v>
      </c>
      <c r="F199" s="565">
        <v>11</v>
      </c>
      <c r="G199" s="565">
        <v>928</v>
      </c>
      <c r="H199" s="565">
        <v>1</v>
      </c>
      <c r="I199" s="565">
        <v>84.36363636363636</v>
      </c>
      <c r="J199" s="565">
        <v>3</v>
      </c>
      <c r="K199" s="565">
        <v>255</v>
      </c>
      <c r="L199" s="565">
        <v>0.27478448275862066</v>
      </c>
      <c r="M199" s="565">
        <v>85</v>
      </c>
      <c r="N199" s="565">
        <v>5</v>
      </c>
      <c r="O199" s="565">
        <v>435</v>
      </c>
      <c r="P199" s="553">
        <v>0.46875</v>
      </c>
      <c r="Q199" s="566">
        <v>87</v>
      </c>
    </row>
    <row r="200" spans="1:17" ht="14.4" customHeight="1" x14ac:dyDescent="0.3">
      <c r="A200" s="547" t="s">
        <v>1432</v>
      </c>
      <c r="B200" s="548" t="s">
        <v>1329</v>
      </c>
      <c r="C200" s="548" t="s">
        <v>1314</v>
      </c>
      <c r="D200" s="548" t="s">
        <v>1335</v>
      </c>
      <c r="E200" s="548" t="s">
        <v>1336</v>
      </c>
      <c r="F200" s="565">
        <v>63</v>
      </c>
      <c r="G200" s="565">
        <v>18424</v>
      </c>
      <c r="H200" s="565">
        <v>1</v>
      </c>
      <c r="I200" s="565">
        <v>292.44444444444446</v>
      </c>
      <c r="J200" s="565">
        <v>72</v>
      </c>
      <c r="K200" s="565">
        <v>21240</v>
      </c>
      <c r="L200" s="565">
        <v>1.1528441163699523</v>
      </c>
      <c r="M200" s="565">
        <v>295</v>
      </c>
      <c r="N200" s="565">
        <v>97</v>
      </c>
      <c r="O200" s="565">
        <v>29197</v>
      </c>
      <c r="P200" s="553">
        <v>1.584726443768997</v>
      </c>
      <c r="Q200" s="566">
        <v>301</v>
      </c>
    </row>
    <row r="201" spans="1:17" ht="14.4" customHeight="1" x14ac:dyDescent="0.3">
      <c r="A201" s="547" t="s">
        <v>1432</v>
      </c>
      <c r="B201" s="548" t="s">
        <v>1329</v>
      </c>
      <c r="C201" s="548" t="s">
        <v>1314</v>
      </c>
      <c r="D201" s="548" t="s">
        <v>1337</v>
      </c>
      <c r="E201" s="548" t="s">
        <v>1338</v>
      </c>
      <c r="F201" s="565">
        <v>3</v>
      </c>
      <c r="G201" s="565">
        <v>279</v>
      </c>
      <c r="H201" s="565">
        <v>1</v>
      </c>
      <c r="I201" s="565">
        <v>93</v>
      </c>
      <c r="J201" s="565"/>
      <c r="K201" s="565"/>
      <c r="L201" s="565"/>
      <c r="M201" s="565"/>
      <c r="N201" s="565">
        <v>6</v>
      </c>
      <c r="O201" s="565">
        <v>594</v>
      </c>
      <c r="P201" s="553">
        <v>2.129032258064516</v>
      </c>
      <c r="Q201" s="566">
        <v>99</v>
      </c>
    </row>
    <row r="202" spans="1:17" ht="14.4" customHeight="1" x14ac:dyDescent="0.3">
      <c r="A202" s="547" t="s">
        <v>1432</v>
      </c>
      <c r="B202" s="548" t="s">
        <v>1329</v>
      </c>
      <c r="C202" s="548" t="s">
        <v>1314</v>
      </c>
      <c r="D202" s="548" t="s">
        <v>1341</v>
      </c>
      <c r="E202" s="548" t="s">
        <v>1342</v>
      </c>
      <c r="F202" s="565">
        <v>54</v>
      </c>
      <c r="G202" s="565">
        <v>7259</v>
      </c>
      <c r="H202" s="565">
        <v>1</v>
      </c>
      <c r="I202" s="565">
        <v>134.42592592592592</v>
      </c>
      <c r="J202" s="565">
        <v>47</v>
      </c>
      <c r="K202" s="565">
        <v>6345</v>
      </c>
      <c r="L202" s="565">
        <v>0.87408733985397435</v>
      </c>
      <c r="M202" s="565">
        <v>135</v>
      </c>
      <c r="N202" s="565">
        <v>78</v>
      </c>
      <c r="O202" s="565">
        <v>10686</v>
      </c>
      <c r="P202" s="553">
        <v>1.4721035955365753</v>
      </c>
      <c r="Q202" s="566">
        <v>137</v>
      </c>
    </row>
    <row r="203" spans="1:17" ht="14.4" customHeight="1" x14ac:dyDescent="0.3">
      <c r="A203" s="547" t="s">
        <v>1432</v>
      </c>
      <c r="B203" s="548" t="s">
        <v>1329</v>
      </c>
      <c r="C203" s="548" t="s">
        <v>1314</v>
      </c>
      <c r="D203" s="548" t="s">
        <v>1343</v>
      </c>
      <c r="E203" s="548" t="s">
        <v>1342</v>
      </c>
      <c r="F203" s="565">
        <v>4</v>
      </c>
      <c r="G203" s="565">
        <v>702</v>
      </c>
      <c r="H203" s="565">
        <v>1</v>
      </c>
      <c r="I203" s="565">
        <v>175.5</v>
      </c>
      <c r="J203" s="565">
        <v>3</v>
      </c>
      <c r="K203" s="565">
        <v>534</v>
      </c>
      <c r="L203" s="565">
        <v>0.76068376068376065</v>
      </c>
      <c r="M203" s="565">
        <v>178</v>
      </c>
      <c r="N203" s="565">
        <v>2</v>
      </c>
      <c r="O203" s="565">
        <v>366</v>
      </c>
      <c r="P203" s="553">
        <v>0.5213675213675214</v>
      </c>
      <c r="Q203" s="566">
        <v>183</v>
      </c>
    </row>
    <row r="204" spans="1:17" ht="14.4" customHeight="1" x14ac:dyDescent="0.3">
      <c r="A204" s="547" t="s">
        <v>1432</v>
      </c>
      <c r="B204" s="548" t="s">
        <v>1329</v>
      </c>
      <c r="C204" s="548" t="s">
        <v>1314</v>
      </c>
      <c r="D204" s="548" t="s">
        <v>1346</v>
      </c>
      <c r="E204" s="548" t="s">
        <v>1347</v>
      </c>
      <c r="F204" s="565">
        <v>1</v>
      </c>
      <c r="G204" s="565">
        <v>591</v>
      </c>
      <c r="H204" s="565">
        <v>1</v>
      </c>
      <c r="I204" s="565">
        <v>591</v>
      </c>
      <c r="J204" s="565">
        <v>1</v>
      </c>
      <c r="K204" s="565">
        <v>593</v>
      </c>
      <c r="L204" s="565">
        <v>1.0033840947546531</v>
      </c>
      <c r="M204" s="565">
        <v>593</v>
      </c>
      <c r="N204" s="565"/>
      <c r="O204" s="565"/>
      <c r="P204" s="553"/>
      <c r="Q204" s="566"/>
    </row>
    <row r="205" spans="1:17" ht="14.4" customHeight="1" x14ac:dyDescent="0.3">
      <c r="A205" s="547" t="s">
        <v>1432</v>
      </c>
      <c r="B205" s="548" t="s">
        <v>1329</v>
      </c>
      <c r="C205" s="548" t="s">
        <v>1314</v>
      </c>
      <c r="D205" s="548" t="s">
        <v>1348</v>
      </c>
      <c r="E205" s="548" t="s">
        <v>1349</v>
      </c>
      <c r="F205" s="565">
        <v>3</v>
      </c>
      <c r="G205" s="565">
        <v>478</v>
      </c>
      <c r="H205" s="565">
        <v>1</v>
      </c>
      <c r="I205" s="565">
        <v>159.33333333333334</v>
      </c>
      <c r="J205" s="565">
        <v>6</v>
      </c>
      <c r="K205" s="565">
        <v>966</v>
      </c>
      <c r="L205" s="565">
        <v>2.0209205020920504</v>
      </c>
      <c r="M205" s="565">
        <v>161</v>
      </c>
      <c r="N205" s="565">
        <v>6</v>
      </c>
      <c r="O205" s="565">
        <v>1038</v>
      </c>
      <c r="P205" s="553">
        <v>2.1715481171548117</v>
      </c>
      <c r="Q205" s="566">
        <v>173</v>
      </c>
    </row>
    <row r="206" spans="1:17" ht="14.4" customHeight="1" x14ac:dyDescent="0.3">
      <c r="A206" s="547" t="s">
        <v>1432</v>
      </c>
      <c r="B206" s="548" t="s">
        <v>1329</v>
      </c>
      <c r="C206" s="548" t="s">
        <v>1314</v>
      </c>
      <c r="D206" s="548" t="s">
        <v>1350</v>
      </c>
      <c r="E206" s="548" t="s">
        <v>1351</v>
      </c>
      <c r="F206" s="565">
        <v>1</v>
      </c>
      <c r="G206" s="565">
        <v>383</v>
      </c>
      <c r="H206" s="565">
        <v>1</v>
      </c>
      <c r="I206" s="565">
        <v>383</v>
      </c>
      <c r="J206" s="565"/>
      <c r="K206" s="565"/>
      <c r="L206" s="565"/>
      <c r="M206" s="565"/>
      <c r="N206" s="565">
        <v>2</v>
      </c>
      <c r="O206" s="565">
        <v>768</v>
      </c>
      <c r="P206" s="553">
        <v>2.0052219321148823</v>
      </c>
      <c r="Q206" s="566">
        <v>384</v>
      </c>
    </row>
    <row r="207" spans="1:17" ht="14.4" customHeight="1" x14ac:dyDescent="0.3">
      <c r="A207" s="547" t="s">
        <v>1432</v>
      </c>
      <c r="B207" s="548" t="s">
        <v>1329</v>
      </c>
      <c r="C207" s="548" t="s">
        <v>1314</v>
      </c>
      <c r="D207" s="548" t="s">
        <v>1352</v>
      </c>
      <c r="E207" s="548" t="s">
        <v>1353</v>
      </c>
      <c r="F207" s="565">
        <v>150</v>
      </c>
      <c r="G207" s="565">
        <v>2400</v>
      </c>
      <c r="H207" s="565">
        <v>1</v>
      </c>
      <c r="I207" s="565">
        <v>16</v>
      </c>
      <c r="J207" s="565">
        <v>126</v>
      </c>
      <c r="K207" s="565">
        <v>2016</v>
      </c>
      <c r="L207" s="565">
        <v>0.84</v>
      </c>
      <c r="M207" s="565">
        <v>16</v>
      </c>
      <c r="N207" s="565">
        <v>176</v>
      </c>
      <c r="O207" s="565">
        <v>2992</v>
      </c>
      <c r="P207" s="553">
        <v>1.2466666666666666</v>
      </c>
      <c r="Q207" s="566">
        <v>17</v>
      </c>
    </row>
    <row r="208" spans="1:17" ht="14.4" customHeight="1" x14ac:dyDescent="0.3">
      <c r="A208" s="547" t="s">
        <v>1432</v>
      </c>
      <c r="B208" s="548" t="s">
        <v>1329</v>
      </c>
      <c r="C208" s="548" t="s">
        <v>1314</v>
      </c>
      <c r="D208" s="548" t="s">
        <v>1354</v>
      </c>
      <c r="E208" s="548" t="s">
        <v>1355</v>
      </c>
      <c r="F208" s="565">
        <v>37</v>
      </c>
      <c r="G208" s="565">
        <v>9748</v>
      </c>
      <c r="H208" s="565">
        <v>1</v>
      </c>
      <c r="I208" s="565">
        <v>263.45945945945948</v>
      </c>
      <c r="J208" s="565">
        <v>31</v>
      </c>
      <c r="K208" s="565">
        <v>8246</v>
      </c>
      <c r="L208" s="565">
        <v>0.84591711120229796</v>
      </c>
      <c r="M208" s="565">
        <v>266</v>
      </c>
      <c r="N208" s="565">
        <v>21</v>
      </c>
      <c r="O208" s="565">
        <v>5733</v>
      </c>
      <c r="P208" s="553">
        <v>0.58812064013130894</v>
      </c>
      <c r="Q208" s="566">
        <v>273</v>
      </c>
    </row>
    <row r="209" spans="1:17" ht="14.4" customHeight="1" x14ac:dyDescent="0.3">
      <c r="A209" s="547" t="s">
        <v>1432</v>
      </c>
      <c r="B209" s="548" t="s">
        <v>1329</v>
      </c>
      <c r="C209" s="548" t="s">
        <v>1314</v>
      </c>
      <c r="D209" s="548" t="s">
        <v>1356</v>
      </c>
      <c r="E209" s="548" t="s">
        <v>1357</v>
      </c>
      <c r="F209" s="565">
        <v>33</v>
      </c>
      <c r="G209" s="565">
        <v>4653</v>
      </c>
      <c r="H209" s="565">
        <v>1</v>
      </c>
      <c r="I209" s="565">
        <v>141</v>
      </c>
      <c r="J209" s="565">
        <v>41</v>
      </c>
      <c r="K209" s="565">
        <v>5781</v>
      </c>
      <c r="L209" s="565">
        <v>1.2424242424242424</v>
      </c>
      <c r="M209" s="565">
        <v>141</v>
      </c>
      <c r="N209" s="565">
        <v>32</v>
      </c>
      <c r="O209" s="565">
        <v>4544</v>
      </c>
      <c r="P209" s="553">
        <v>0.9765742531699978</v>
      </c>
      <c r="Q209" s="566">
        <v>142</v>
      </c>
    </row>
    <row r="210" spans="1:17" ht="14.4" customHeight="1" x14ac:dyDescent="0.3">
      <c r="A210" s="547" t="s">
        <v>1432</v>
      </c>
      <c r="B210" s="548" t="s">
        <v>1329</v>
      </c>
      <c r="C210" s="548" t="s">
        <v>1314</v>
      </c>
      <c r="D210" s="548" t="s">
        <v>1358</v>
      </c>
      <c r="E210" s="548" t="s">
        <v>1357</v>
      </c>
      <c r="F210" s="565">
        <v>54</v>
      </c>
      <c r="G210" s="565">
        <v>4212</v>
      </c>
      <c r="H210" s="565">
        <v>1</v>
      </c>
      <c r="I210" s="565">
        <v>78</v>
      </c>
      <c r="J210" s="565">
        <v>47</v>
      </c>
      <c r="K210" s="565">
        <v>3666</v>
      </c>
      <c r="L210" s="565">
        <v>0.87037037037037035</v>
      </c>
      <c r="M210" s="565">
        <v>78</v>
      </c>
      <c r="N210" s="565">
        <v>76</v>
      </c>
      <c r="O210" s="565">
        <v>5928</v>
      </c>
      <c r="P210" s="553">
        <v>1.4074074074074074</v>
      </c>
      <c r="Q210" s="566">
        <v>78</v>
      </c>
    </row>
    <row r="211" spans="1:17" ht="14.4" customHeight="1" x14ac:dyDescent="0.3">
      <c r="A211" s="547" t="s">
        <v>1432</v>
      </c>
      <c r="B211" s="548" t="s">
        <v>1329</v>
      </c>
      <c r="C211" s="548" t="s">
        <v>1314</v>
      </c>
      <c r="D211" s="548" t="s">
        <v>1359</v>
      </c>
      <c r="E211" s="548" t="s">
        <v>1360</v>
      </c>
      <c r="F211" s="565">
        <v>33</v>
      </c>
      <c r="G211" s="565">
        <v>10038</v>
      </c>
      <c r="H211" s="565">
        <v>1</v>
      </c>
      <c r="I211" s="565">
        <v>304.18181818181819</v>
      </c>
      <c r="J211" s="565">
        <v>41</v>
      </c>
      <c r="K211" s="565">
        <v>12587</v>
      </c>
      <c r="L211" s="565">
        <v>1.253935046822076</v>
      </c>
      <c r="M211" s="565">
        <v>307</v>
      </c>
      <c r="N211" s="565">
        <v>32</v>
      </c>
      <c r="O211" s="565">
        <v>10016</v>
      </c>
      <c r="P211" s="553">
        <v>0.99780832835226141</v>
      </c>
      <c r="Q211" s="566">
        <v>313</v>
      </c>
    </row>
    <row r="212" spans="1:17" ht="14.4" customHeight="1" x14ac:dyDescent="0.3">
      <c r="A212" s="547" t="s">
        <v>1432</v>
      </c>
      <c r="B212" s="548" t="s">
        <v>1329</v>
      </c>
      <c r="C212" s="548" t="s">
        <v>1314</v>
      </c>
      <c r="D212" s="548" t="s">
        <v>1361</v>
      </c>
      <c r="E212" s="548" t="s">
        <v>1362</v>
      </c>
      <c r="F212" s="565"/>
      <c r="G212" s="565"/>
      <c r="H212" s="565"/>
      <c r="I212" s="565"/>
      <c r="J212" s="565"/>
      <c r="K212" s="565"/>
      <c r="L212" s="565"/>
      <c r="M212" s="565"/>
      <c r="N212" s="565">
        <v>1</v>
      </c>
      <c r="O212" s="565">
        <v>488</v>
      </c>
      <c r="P212" s="553"/>
      <c r="Q212" s="566">
        <v>488</v>
      </c>
    </row>
    <row r="213" spans="1:17" ht="14.4" customHeight="1" x14ac:dyDescent="0.3">
      <c r="A213" s="547" t="s">
        <v>1432</v>
      </c>
      <c r="B213" s="548" t="s">
        <v>1329</v>
      </c>
      <c r="C213" s="548" t="s">
        <v>1314</v>
      </c>
      <c r="D213" s="548" t="s">
        <v>1363</v>
      </c>
      <c r="E213" s="548" t="s">
        <v>1364</v>
      </c>
      <c r="F213" s="565">
        <v>50</v>
      </c>
      <c r="G213" s="565">
        <v>8020</v>
      </c>
      <c r="H213" s="565">
        <v>1</v>
      </c>
      <c r="I213" s="565">
        <v>160.4</v>
      </c>
      <c r="J213" s="565">
        <v>34</v>
      </c>
      <c r="K213" s="565">
        <v>5474</v>
      </c>
      <c r="L213" s="565">
        <v>0.68254364089775565</v>
      </c>
      <c r="M213" s="565">
        <v>161</v>
      </c>
      <c r="N213" s="565">
        <v>77</v>
      </c>
      <c r="O213" s="565">
        <v>12551</v>
      </c>
      <c r="P213" s="553">
        <v>1.5649625935162095</v>
      </c>
      <c r="Q213" s="566">
        <v>163</v>
      </c>
    </row>
    <row r="214" spans="1:17" ht="14.4" customHeight="1" x14ac:dyDescent="0.3">
      <c r="A214" s="547" t="s">
        <v>1432</v>
      </c>
      <c r="B214" s="548" t="s">
        <v>1329</v>
      </c>
      <c r="C214" s="548" t="s">
        <v>1314</v>
      </c>
      <c r="D214" s="548" t="s">
        <v>1367</v>
      </c>
      <c r="E214" s="548" t="s">
        <v>1333</v>
      </c>
      <c r="F214" s="565">
        <v>78</v>
      </c>
      <c r="G214" s="565">
        <v>5487</v>
      </c>
      <c r="H214" s="565">
        <v>1</v>
      </c>
      <c r="I214" s="565">
        <v>70.34615384615384</v>
      </c>
      <c r="J214" s="565">
        <v>68</v>
      </c>
      <c r="K214" s="565">
        <v>4828</v>
      </c>
      <c r="L214" s="565">
        <v>0.87989794058684168</v>
      </c>
      <c r="M214" s="565">
        <v>71</v>
      </c>
      <c r="N214" s="565">
        <v>102</v>
      </c>
      <c r="O214" s="565">
        <v>7344</v>
      </c>
      <c r="P214" s="553">
        <v>1.3384363039912521</v>
      </c>
      <c r="Q214" s="566">
        <v>72</v>
      </c>
    </row>
    <row r="215" spans="1:17" ht="14.4" customHeight="1" x14ac:dyDescent="0.3">
      <c r="A215" s="547" t="s">
        <v>1432</v>
      </c>
      <c r="B215" s="548" t="s">
        <v>1329</v>
      </c>
      <c r="C215" s="548" t="s">
        <v>1314</v>
      </c>
      <c r="D215" s="548" t="s">
        <v>1372</v>
      </c>
      <c r="E215" s="548" t="s">
        <v>1373</v>
      </c>
      <c r="F215" s="565">
        <v>12</v>
      </c>
      <c r="G215" s="565">
        <v>2601</v>
      </c>
      <c r="H215" s="565">
        <v>1</v>
      </c>
      <c r="I215" s="565">
        <v>216.75</v>
      </c>
      <c r="J215" s="565">
        <v>3</v>
      </c>
      <c r="K215" s="565">
        <v>660</v>
      </c>
      <c r="L215" s="565">
        <v>0.25374855824682813</v>
      </c>
      <c r="M215" s="565">
        <v>220</v>
      </c>
      <c r="N215" s="565">
        <v>6</v>
      </c>
      <c r="O215" s="565">
        <v>1374</v>
      </c>
      <c r="P215" s="553">
        <v>0.52825836216839672</v>
      </c>
      <c r="Q215" s="566">
        <v>229</v>
      </c>
    </row>
    <row r="216" spans="1:17" ht="14.4" customHeight="1" x14ac:dyDescent="0.3">
      <c r="A216" s="547" t="s">
        <v>1432</v>
      </c>
      <c r="B216" s="548" t="s">
        <v>1329</v>
      </c>
      <c r="C216" s="548" t="s">
        <v>1314</v>
      </c>
      <c r="D216" s="548" t="s">
        <v>1374</v>
      </c>
      <c r="E216" s="548" t="s">
        <v>1375</v>
      </c>
      <c r="F216" s="565">
        <v>4</v>
      </c>
      <c r="G216" s="565">
        <v>4756</v>
      </c>
      <c r="H216" s="565">
        <v>1</v>
      </c>
      <c r="I216" s="565">
        <v>1189</v>
      </c>
      <c r="J216" s="565">
        <v>3</v>
      </c>
      <c r="K216" s="565">
        <v>3585</v>
      </c>
      <c r="L216" s="565">
        <v>0.75378469301934403</v>
      </c>
      <c r="M216" s="565">
        <v>1195</v>
      </c>
      <c r="N216" s="565">
        <v>4</v>
      </c>
      <c r="O216" s="565">
        <v>4844</v>
      </c>
      <c r="P216" s="553">
        <v>1.0185029436501261</v>
      </c>
      <c r="Q216" s="566">
        <v>1211</v>
      </c>
    </row>
    <row r="217" spans="1:17" ht="14.4" customHeight="1" x14ac:dyDescent="0.3">
      <c r="A217" s="547" t="s">
        <v>1432</v>
      </c>
      <c r="B217" s="548" t="s">
        <v>1329</v>
      </c>
      <c r="C217" s="548" t="s">
        <v>1314</v>
      </c>
      <c r="D217" s="548" t="s">
        <v>1376</v>
      </c>
      <c r="E217" s="548" t="s">
        <v>1377</v>
      </c>
      <c r="F217" s="565">
        <v>28</v>
      </c>
      <c r="G217" s="565">
        <v>3035</v>
      </c>
      <c r="H217" s="565">
        <v>1</v>
      </c>
      <c r="I217" s="565">
        <v>108.39285714285714</v>
      </c>
      <c r="J217" s="565">
        <v>19</v>
      </c>
      <c r="K217" s="565">
        <v>2090</v>
      </c>
      <c r="L217" s="565">
        <v>0.6886326194398682</v>
      </c>
      <c r="M217" s="565">
        <v>110</v>
      </c>
      <c r="N217" s="565">
        <v>20</v>
      </c>
      <c r="O217" s="565">
        <v>2280</v>
      </c>
      <c r="P217" s="553">
        <v>0.75123558484349262</v>
      </c>
      <c r="Q217" s="566">
        <v>114</v>
      </c>
    </row>
    <row r="218" spans="1:17" ht="14.4" customHeight="1" x14ac:dyDescent="0.3">
      <c r="A218" s="547" t="s">
        <v>1432</v>
      </c>
      <c r="B218" s="548" t="s">
        <v>1329</v>
      </c>
      <c r="C218" s="548" t="s">
        <v>1314</v>
      </c>
      <c r="D218" s="548" t="s">
        <v>1378</v>
      </c>
      <c r="E218" s="548" t="s">
        <v>1379</v>
      </c>
      <c r="F218" s="565">
        <v>4</v>
      </c>
      <c r="G218" s="565">
        <v>1279</v>
      </c>
      <c r="H218" s="565">
        <v>1</v>
      </c>
      <c r="I218" s="565">
        <v>319.75</v>
      </c>
      <c r="J218" s="565"/>
      <c r="K218" s="565"/>
      <c r="L218" s="565"/>
      <c r="M218" s="565"/>
      <c r="N218" s="565">
        <v>1</v>
      </c>
      <c r="O218" s="565">
        <v>346</v>
      </c>
      <c r="P218" s="553">
        <v>0.27052384675527757</v>
      </c>
      <c r="Q218" s="566">
        <v>346</v>
      </c>
    </row>
    <row r="219" spans="1:17" ht="14.4" customHeight="1" x14ac:dyDescent="0.3">
      <c r="A219" s="547" t="s">
        <v>1432</v>
      </c>
      <c r="B219" s="548" t="s">
        <v>1329</v>
      </c>
      <c r="C219" s="548" t="s">
        <v>1314</v>
      </c>
      <c r="D219" s="548" t="s">
        <v>1382</v>
      </c>
      <c r="E219" s="548" t="s">
        <v>1383</v>
      </c>
      <c r="F219" s="565">
        <v>16</v>
      </c>
      <c r="G219" s="565">
        <v>2311</v>
      </c>
      <c r="H219" s="565">
        <v>1</v>
      </c>
      <c r="I219" s="565">
        <v>144.4375</v>
      </c>
      <c r="J219" s="565">
        <v>8</v>
      </c>
      <c r="K219" s="565">
        <v>1168</v>
      </c>
      <c r="L219" s="565">
        <v>0.50540891389009091</v>
      </c>
      <c r="M219" s="565">
        <v>146</v>
      </c>
      <c r="N219" s="565">
        <v>5</v>
      </c>
      <c r="O219" s="565">
        <v>750</v>
      </c>
      <c r="P219" s="553">
        <v>0.32453483340545219</v>
      </c>
      <c r="Q219" s="566">
        <v>150</v>
      </c>
    </row>
    <row r="220" spans="1:17" ht="14.4" customHeight="1" x14ac:dyDescent="0.3">
      <c r="A220" s="547" t="s">
        <v>1432</v>
      </c>
      <c r="B220" s="548" t="s">
        <v>1329</v>
      </c>
      <c r="C220" s="548" t="s">
        <v>1314</v>
      </c>
      <c r="D220" s="548" t="s">
        <v>1384</v>
      </c>
      <c r="E220" s="548" t="s">
        <v>1385</v>
      </c>
      <c r="F220" s="565">
        <v>1</v>
      </c>
      <c r="G220" s="565">
        <v>1029</v>
      </c>
      <c r="H220" s="565">
        <v>1</v>
      </c>
      <c r="I220" s="565">
        <v>1029</v>
      </c>
      <c r="J220" s="565">
        <v>1</v>
      </c>
      <c r="K220" s="565">
        <v>1033</v>
      </c>
      <c r="L220" s="565">
        <v>1.0038872691933916</v>
      </c>
      <c r="M220" s="565">
        <v>1033</v>
      </c>
      <c r="N220" s="565"/>
      <c r="O220" s="565"/>
      <c r="P220" s="553"/>
      <c r="Q220" s="566"/>
    </row>
    <row r="221" spans="1:17" ht="14.4" customHeight="1" x14ac:dyDescent="0.3">
      <c r="A221" s="547" t="s">
        <v>1433</v>
      </c>
      <c r="B221" s="548" t="s">
        <v>1329</v>
      </c>
      <c r="C221" s="548" t="s">
        <v>1314</v>
      </c>
      <c r="D221" s="548" t="s">
        <v>1332</v>
      </c>
      <c r="E221" s="548" t="s">
        <v>1333</v>
      </c>
      <c r="F221" s="565">
        <v>70</v>
      </c>
      <c r="G221" s="565">
        <v>14270</v>
      </c>
      <c r="H221" s="565">
        <v>1</v>
      </c>
      <c r="I221" s="565">
        <v>203.85714285714286</v>
      </c>
      <c r="J221" s="565">
        <v>164</v>
      </c>
      <c r="K221" s="565">
        <v>33784</v>
      </c>
      <c r="L221" s="565">
        <v>2.3674842326559213</v>
      </c>
      <c r="M221" s="565">
        <v>206</v>
      </c>
      <c r="N221" s="565">
        <v>160</v>
      </c>
      <c r="O221" s="565">
        <v>33760</v>
      </c>
      <c r="P221" s="553">
        <v>2.3658023826208829</v>
      </c>
      <c r="Q221" s="566">
        <v>211</v>
      </c>
    </row>
    <row r="222" spans="1:17" ht="14.4" customHeight="1" x14ac:dyDescent="0.3">
      <c r="A222" s="547" t="s">
        <v>1433</v>
      </c>
      <c r="B222" s="548" t="s">
        <v>1329</v>
      </c>
      <c r="C222" s="548" t="s">
        <v>1314</v>
      </c>
      <c r="D222" s="548" t="s">
        <v>1334</v>
      </c>
      <c r="E222" s="548" t="s">
        <v>1333</v>
      </c>
      <c r="F222" s="565">
        <v>3</v>
      </c>
      <c r="G222" s="565">
        <v>252</v>
      </c>
      <c r="H222" s="565">
        <v>1</v>
      </c>
      <c r="I222" s="565">
        <v>84</v>
      </c>
      <c r="J222" s="565"/>
      <c r="K222" s="565"/>
      <c r="L222" s="565"/>
      <c r="M222" s="565"/>
      <c r="N222" s="565"/>
      <c r="O222" s="565"/>
      <c r="P222" s="553"/>
      <c r="Q222" s="566"/>
    </row>
    <row r="223" spans="1:17" ht="14.4" customHeight="1" x14ac:dyDescent="0.3">
      <c r="A223" s="547" t="s">
        <v>1433</v>
      </c>
      <c r="B223" s="548" t="s">
        <v>1329</v>
      </c>
      <c r="C223" s="548" t="s">
        <v>1314</v>
      </c>
      <c r="D223" s="548" t="s">
        <v>1335</v>
      </c>
      <c r="E223" s="548" t="s">
        <v>1336</v>
      </c>
      <c r="F223" s="565">
        <v>471</v>
      </c>
      <c r="G223" s="565">
        <v>138140</v>
      </c>
      <c r="H223" s="565">
        <v>1</v>
      </c>
      <c r="I223" s="565">
        <v>293.2908704883227</v>
      </c>
      <c r="J223" s="565">
        <v>617</v>
      </c>
      <c r="K223" s="565">
        <v>182015</v>
      </c>
      <c r="L223" s="565">
        <v>1.3176125669610541</v>
      </c>
      <c r="M223" s="565">
        <v>295</v>
      </c>
      <c r="N223" s="565">
        <v>498</v>
      </c>
      <c r="O223" s="565">
        <v>149898</v>
      </c>
      <c r="P223" s="553">
        <v>1.0851165484291299</v>
      </c>
      <c r="Q223" s="566">
        <v>301</v>
      </c>
    </row>
    <row r="224" spans="1:17" ht="14.4" customHeight="1" x14ac:dyDescent="0.3">
      <c r="A224" s="547" t="s">
        <v>1433</v>
      </c>
      <c r="B224" s="548" t="s">
        <v>1329</v>
      </c>
      <c r="C224" s="548" t="s">
        <v>1314</v>
      </c>
      <c r="D224" s="548" t="s">
        <v>1337</v>
      </c>
      <c r="E224" s="548" t="s">
        <v>1338</v>
      </c>
      <c r="F224" s="565">
        <v>9</v>
      </c>
      <c r="G224" s="565">
        <v>846</v>
      </c>
      <c r="H224" s="565">
        <v>1</v>
      </c>
      <c r="I224" s="565">
        <v>94</v>
      </c>
      <c r="J224" s="565">
        <v>9</v>
      </c>
      <c r="K224" s="565">
        <v>855</v>
      </c>
      <c r="L224" s="565">
        <v>1.0106382978723405</v>
      </c>
      <c r="M224" s="565">
        <v>95</v>
      </c>
      <c r="N224" s="565">
        <v>3</v>
      </c>
      <c r="O224" s="565">
        <v>297</v>
      </c>
      <c r="P224" s="553">
        <v>0.35106382978723405</v>
      </c>
      <c r="Q224" s="566">
        <v>99</v>
      </c>
    </row>
    <row r="225" spans="1:17" ht="14.4" customHeight="1" x14ac:dyDescent="0.3">
      <c r="A225" s="547" t="s">
        <v>1433</v>
      </c>
      <c r="B225" s="548" t="s">
        <v>1329</v>
      </c>
      <c r="C225" s="548" t="s">
        <v>1314</v>
      </c>
      <c r="D225" s="548" t="s">
        <v>1339</v>
      </c>
      <c r="E225" s="548" t="s">
        <v>1340</v>
      </c>
      <c r="F225" s="565">
        <v>1</v>
      </c>
      <c r="G225" s="565">
        <v>220</v>
      </c>
      <c r="H225" s="565">
        <v>1</v>
      </c>
      <c r="I225" s="565">
        <v>220</v>
      </c>
      <c r="J225" s="565"/>
      <c r="K225" s="565"/>
      <c r="L225" s="565"/>
      <c r="M225" s="565"/>
      <c r="N225" s="565">
        <v>1</v>
      </c>
      <c r="O225" s="565">
        <v>231</v>
      </c>
      <c r="P225" s="553">
        <v>1.05</v>
      </c>
      <c r="Q225" s="566">
        <v>231</v>
      </c>
    </row>
    <row r="226" spans="1:17" ht="14.4" customHeight="1" x14ac:dyDescent="0.3">
      <c r="A226" s="547" t="s">
        <v>1433</v>
      </c>
      <c r="B226" s="548" t="s">
        <v>1329</v>
      </c>
      <c r="C226" s="548" t="s">
        <v>1314</v>
      </c>
      <c r="D226" s="548" t="s">
        <v>1341</v>
      </c>
      <c r="E226" s="548" t="s">
        <v>1342</v>
      </c>
      <c r="F226" s="565">
        <v>389</v>
      </c>
      <c r="G226" s="565">
        <v>52281</v>
      </c>
      <c r="H226" s="565">
        <v>1</v>
      </c>
      <c r="I226" s="565">
        <v>134.39845758354755</v>
      </c>
      <c r="J226" s="565">
        <v>384</v>
      </c>
      <c r="K226" s="565">
        <v>51840</v>
      </c>
      <c r="L226" s="565">
        <v>0.99156481322086421</v>
      </c>
      <c r="M226" s="565">
        <v>135</v>
      </c>
      <c r="N226" s="565">
        <v>428</v>
      </c>
      <c r="O226" s="565">
        <v>58636</v>
      </c>
      <c r="P226" s="553">
        <v>1.1215546756948032</v>
      </c>
      <c r="Q226" s="566">
        <v>137</v>
      </c>
    </row>
    <row r="227" spans="1:17" ht="14.4" customHeight="1" x14ac:dyDescent="0.3">
      <c r="A227" s="547" t="s">
        <v>1433</v>
      </c>
      <c r="B227" s="548" t="s">
        <v>1329</v>
      </c>
      <c r="C227" s="548" t="s">
        <v>1314</v>
      </c>
      <c r="D227" s="548" t="s">
        <v>1343</v>
      </c>
      <c r="E227" s="548" t="s">
        <v>1342</v>
      </c>
      <c r="F227" s="565">
        <v>1</v>
      </c>
      <c r="G227" s="565">
        <v>175</v>
      </c>
      <c r="H227" s="565">
        <v>1</v>
      </c>
      <c r="I227" s="565">
        <v>175</v>
      </c>
      <c r="J227" s="565"/>
      <c r="K227" s="565"/>
      <c r="L227" s="565"/>
      <c r="M227" s="565"/>
      <c r="N227" s="565"/>
      <c r="O227" s="565"/>
      <c r="P227" s="553"/>
      <c r="Q227" s="566"/>
    </row>
    <row r="228" spans="1:17" ht="14.4" customHeight="1" x14ac:dyDescent="0.3">
      <c r="A228" s="547" t="s">
        <v>1433</v>
      </c>
      <c r="B228" s="548" t="s">
        <v>1329</v>
      </c>
      <c r="C228" s="548" t="s">
        <v>1314</v>
      </c>
      <c r="D228" s="548" t="s">
        <v>1344</v>
      </c>
      <c r="E228" s="548" t="s">
        <v>1345</v>
      </c>
      <c r="F228" s="565">
        <v>3</v>
      </c>
      <c r="G228" s="565">
        <v>1848</v>
      </c>
      <c r="H228" s="565">
        <v>1</v>
      </c>
      <c r="I228" s="565">
        <v>616</v>
      </c>
      <c r="J228" s="565">
        <v>2</v>
      </c>
      <c r="K228" s="565">
        <v>1240</v>
      </c>
      <c r="L228" s="565">
        <v>0.67099567099567103</v>
      </c>
      <c r="M228" s="565">
        <v>620</v>
      </c>
      <c r="N228" s="565">
        <v>1</v>
      </c>
      <c r="O228" s="565">
        <v>639</v>
      </c>
      <c r="P228" s="553">
        <v>0.3457792207792208</v>
      </c>
      <c r="Q228" s="566">
        <v>639</v>
      </c>
    </row>
    <row r="229" spans="1:17" ht="14.4" customHeight="1" x14ac:dyDescent="0.3">
      <c r="A229" s="547" t="s">
        <v>1433</v>
      </c>
      <c r="B229" s="548" t="s">
        <v>1329</v>
      </c>
      <c r="C229" s="548" t="s">
        <v>1314</v>
      </c>
      <c r="D229" s="548" t="s">
        <v>1348</v>
      </c>
      <c r="E229" s="548" t="s">
        <v>1349</v>
      </c>
      <c r="F229" s="565">
        <v>18</v>
      </c>
      <c r="G229" s="565">
        <v>2872</v>
      </c>
      <c r="H229" s="565">
        <v>1</v>
      </c>
      <c r="I229" s="565">
        <v>159.55555555555554</v>
      </c>
      <c r="J229" s="565">
        <v>23</v>
      </c>
      <c r="K229" s="565">
        <v>3703</v>
      </c>
      <c r="L229" s="565">
        <v>1.2893454038997214</v>
      </c>
      <c r="M229" s="565">
        <v>161</v>
      </c>
      <c r="N229" s="565">
        <v>18</v>
      </c>
      <c r="O229" s="565">
        <v>3114</v>
      </c>
      <c r="P229" s="553">
        <v>1.0842618384401115</v>
      </c>
      <c r="Q229" s="566">
        <v>173</v>
      </c>
    </row>
    <row r="230" spans="1:17" ht="14.4" customHeight="1" x14ac:dyDescent="0.3">
      <c r="A230" s="547" t="s">
        <v>1433</v>
      </c>
      <c r="B230" s="548" t="s">
        <v>1329</v>
      </c>
      <c r="C230" s="548" t="s">
        <v>1314</v>
      </c>
      <c r="D230" s="548" t="s">
        <v>1350</v>
      </c>
      <c r="E230" s="548" t="s">
        <v>1351</v>
      </c>
      <c r="F230" s="565">
        <v>47</v>
      </c>
      <c r="G230" s="565">
        <v>17974</v>
      </c>
      <c r="H230" s="565">
        <v>1</v>
      </c>
      <c r="I230" s="565">
        <v>382.42553191489361</v>
      </c>
      <c r="J230" s="565">
        <v>32</v>
      </c>
      <c r="K230" s="565">
        <v>12256</v>
      </c>
      <c r="L230" s="565">
        <v>0.68187381773673084</v>
      </c>
      <c r="M230" s="565">
        <v>383</v>
      </c>
      <c r="N230" s="565">
        <v>61</v>
      </c>
      <c r="O230" s="565">
        <v>23424</v>
      </c>
      <c r="P230" s="553">
        <v>1.3032157560921331</v>
      </c>
      <c r="Q230" s="566">
        <v>384</v>
      </c>
    </row>
    <row r="231" spans="1:17" ht="14.4" customHeight="1" x14ac:dyDescent="0.3">
      <c r="A231" s="547" t="s">
        <v>1433</v>
      </c>
      <c r="B231" s="548" t="s">
        <v>1329</v>
      </c>
      <c r="C231" s="548" t="s">
        <v>1314</v>
      </c>
      <c r="D231" s="548" t="s">
        <v>1352</v>
      </c>
      <c r="E231" s="548" t="s">
        <v>1353</v>
      </c>
      <c r="F231" s="565">
        <v>473</v>
      </c>
      <c r="G231" s="565">
        <v>7568</v>
      </c>
      <c r="H231" s="565">
        <v>1</v>
      </c>
      <c r="I231" s="565">
        <v>16</v>
      </c>
      <c r="J231" s="565">
        <v>481</v>
      </c>
      <c r="K231" s="565">
        <v>7696</v>
      </c>
      <c r="L231" s="565">
        <v>1.0169133192389006</v>
      </c>
      <c r="M231" s="565">
        <v>16</v>
      </c>
      <c r="N231" s="565">
        <v>553</v>
      </c>
      <c r="O231" s="565">
        <v>9401</v>
      </c>
      <c r="P231" s="553">
        <v>1.2422040169133193</v>
      </c>
      <c r="Q231" s="566">
        <v>17</v>
      </c>
    </row>
    <row r="232" spans="1:17" ht="14.4" customHeight="1" x14ac:dyDescent="0.3">
      <c r="A232" s="547" t="s">
        <v>1433</v>
      </c>
      <c r="B232" s="548" t="s">
        <v>1329</v>
      </c>
      <c r="C232" s="548" t="s">
        <v>1314</v>
      </c>
      <c r="D232" s="548" t="s">
        <v>1354</v>
      </c>
      <c r="E232" s="548" t="s">
        <v>1355</v>
      </c>
      <c r="F232" s="565">
        <v>14</v>
      </c>
      <c r="G232" s="565">
        <v>3692</v>
      </c>
      <c r="H232" s="565">
        <v>1</v>
      </c>
      <c r="I232" s="565">
        <v>263.71428571428572</v>
      </c>
      <c r="J232" s="565">
        <v>34</v>
      </c>
      <c r="K232" s="565">
        <v>9044</v>
      </c>
      <c r="L232" s="565">
        <v>2.4496208017334777</v>
      </c>
      <c r="M232" s="565">
        <v>266</v>
      </c>
      <c r="N232" s="565">
        <v>37</v>
      </c>
      <c r="O232" s="565">
        <v>10101</v>
      </c>
      <c r="P232" s="553">
        <v>2.7359154929577465</v>
      </c>
      <c r="Q232" s="566">
        <v>273</v>
      </c>
    </row>
    <row r="233" spans="1:17" ht="14.4" customHeight="1" x14ac:dyDescent="0.3">
      <c r="A233" s="547" t="s">
        <v>1433</v>
      </c>
      <c r="B233" s="548" t="s">
        <v>1329</v>
      </c>
      <c r="C233" s="548" t="s">
        <v>1314</v>
      </c>
      <c r="D233" s="548" t="s">
        <v>1356</v>
      </c>
      <c r="E233" s="548" t="s">
        <v>1357</v>
      </c>
      <c r="F233" s="565">
        <v>13</v>
      </c>
      <c r="G233" s="565">
        <v>1833</v>
      </c>
      <c r="H233" s="565">
        <v>1</v>
      </c>
      <c r="I233" s="565">
        <v>141</v>
      </c>
      <c r="J233" s="565">
        <v>43</v>
      </c>
      <c r="K233" s="565">
        <v>6063</v>
      </c>
      <c r="L233" s="565">
        <v>3.3076923076923075</v>
      </c>
      <c r="M233" s="565">
        <v>141</v>
      </c>
      <c r="N233" s="565">
        <v>42</v>
      </c>
      <c r="O233" s="565">
        <v>5964</v>
      </c>
      <c r="P233" s="553">
        <v>3.2536824877250408</v>
      </c>
      <c r="Q233" s="566">
        <v>142</v>
      </c>
    </row>
    <row r="234" spans="1:17" ht="14.4" customHeight="1" x14ac:dyDescent="0.3">
      <c r="A234" s="547" t="s">
        <v>1433</v>
      </c>
      <c r="B234" s="548" t="s">
        <v>1329</v>
      </c>
      <c r="C234" s="548" t="s">
        <v>1314</v>
      </c>
      <c r="D234" s="548" t="s">
        <v>1358</v>
      </c>
      <c r="E234" s="548" t="s">
        <v>1357</v>
      </c>
      <c r="F234" s="565">
        <v>389</v>
      </c>
      <c r="G234" s="565">
        <v>30342</v>
      </c>
      <c r="H234" s="565">
        <v>1</v>
      </c>
      <c r="I234" s="565">
        <v>78</v>
      </c>
      <c r="J234" s="565">
        <v>384</v>
      </c>
      <c r="K234" s="565">
        <v>29952</v>
      </c>
      <c r="L234" s="565">
        <v>0.98714652956298199</v>
      </c>
      <c r="M234" s="565">
        <v>78</v>
      </c>
      <c r="N234" s="565">
        <v>429</v>
      </c>
      <c r="O234" s="565">
        <v>33462</v>
      </c>
      <c r="P234" s="553">
        <v>1.1028277634961439</v>
      </c>
      <c r="Q234" s="566">
        <v>78</v>
      </c>
    </row>
    <row r="235" spans="1:17" ht="14.4" customHeight="1" x14ac:dyDescent="0.3">
      <c r="A235" s="547" t="s">
        <v>1433</v>
      </c>
      <c r="B235" s="548" t="s">
        <v>1329</v>
      </c>
      <c r="C235" s="548" t="s">
        <v>1314</v>
      </c>
      <c r="D235" s="548" t="s">
        <v>1359</v>
      </c>
      <c r="E235" s="548" t="s">
        <v>1360</v>
      </c>
      <c r="F235" s="565">
        <v>13</v>
      </c>
      <c r="G235" s="565">
        <v>3960</v>
      </c>
      <c r="H235" s="565">
        <v>1</v>
      </c>
      <c r="I235" s="565">
        <v>304.61538461538464</v>
      </c>
      <c r="J235" s="565">
        <v>43</v>
      </c>
      <c r="K235" s="565">
        <v>13201</v>
      </c>
      <c r="L235" s="565">
        <v>3.3335858585858587</v>
      </c>
      <c r="M235" s="565">
        <v>307</v>
      </c>
      <c r="N235" s="565">
        <v>42</v>
      </c>
      <c r="O235" s="565">
        <v>13146</v>
      </c>
      <c r="P235" s="553">
        <v>3.3196969696969698</v>
      </c>
      <c r="Q235" s="566">
        <v>313</v>
      </c>
    </row>
    <row r="236" spans="1:17" ht="14.4" customHeight="1" x14ac:dyDescent="0.3">
      <c r="A236" s="547" t="s">
        <v>1433</v>
      </c>
      <c r="B236" s="548" t="s">
        <v>1329</v>
      </c>
      <c r="C236" s="548" t="s">
        <v>1314</v>
      </c>
      <c r="D236" s="548" t="s">
        <v>1361</v>
      </c>
      <c r="E236" s="548" t="s">
        <v>1362</v>
      </c>
      <c r="F236" s="565">
        <v>47</v>
      </c>
      <c r="G236" s="565">
        <v>22862</v>
      </c>
      <c r="H236" s="565">
        <v>1</v>
      </c>
      <c r="I236" s="565">
        <v>486.42553191489361</v>
      </c>
      <c r="J236" s="565">
        <v>32</v>
      </c>
      <c r="K236" s="565">
        <v>15584</v>
      </c>
      <c r="L236" s="565">
        <v>0.68165514828099028</v>
      </c>
      <c r="M236" s="565">
        <v>487</v>
      </c>
      <c r="N236" s="565">
        <v>61</v>
      </c>
      <c r="O236" s="565">
        <v>29768</v>
      </c>
      <c r="P236" s="553">
        <v>1.3020733094217478</v>
      </c>
      <c r="Q236" s="566">
        <v>488</v>
      </c>
    </row>
    <row r="237" spans="1:17" ht="14.4" customHeight="1" x14ac:dyDescent="0.3">
      <c r="A237" s="547" t="s">
        <v>1433</v>
      </c>
      <c r="B237" s="548" t="s">
        <v>1329</v>
      </c>
      <c r="C237" s="548" t="s">
        <v>1314</v>
      </c>
      <c r="D237" s="548" t="s">
        <v>1363</v>
      </c>
      <c r="E237" s="548" t="s">
        <v>1364</v>
      </c>
      <c r="F237" s="565">
        <v>356</v>
      </c>
      <c r="G237" s="565">
        <v>57107</v>
      </c>
      <c r="H237" s="565">
        <v>1</v>
      </c>
      <c r="I237" s="565">
        <v>160.4129213483146</v>
      </c>
      <c r="J237" s="565">
        <v>335</v>
      </c>
      <c r="K237" s="565">
        <v>53935</v>
      </c>
      <c r="L237" s="565">
        <v>0.94445514560386645</v>
      </c>
      <c r="M237" s="565">
        <v>161</v>
      </c>
      <c r="N237" s="565">
        <v>377</v>
      </c>
      <c r="O237" s="565">
        <v>61451</v>
      </c>
      <c r="P237" s="553">
        <v>1.076067732502145</v>
      </c>
      <c r="Q237" s="566">
        <v>163</v>
      </c>
    </row>
    <row r="238" spans="1:17" ht="14.4" customHeight="1" x14ac:dyDescent="0.3">
      <c r="A238" s="547" t="s">
        <v>1433</v>
      </c>
      <c r="B238" s="548" t="s">
        <v>1329</v>
      </c>
      <c r="C238" s="548" t="s">
        <v>1314</v>
      </c>
      <c r="D238" s="548" t="s">
        <v>1367</v>
      </c>
      <c r="E238" s="548" t="s">
        <v>1333</v>
      </c>
      <c r="F238" s="565">
        <v>1094</v>
      </c>
      <c r="G238" s="565">
        <v>77024</v>
      </c>
      <c r="H238" s="565">
        <v>1</v>
      </c>
      <c r="I238" s="565">
        <v>70.405850091407672</v>
      </c>
      <c r="J238" s="565">
        <v>1083</v>
      </c>
      <c r="K238" s="565">
        <v>76893</v>
      </c>
      <c r="L238" s="565">
        <v>0.99829923140839216</v>
      </c>
      <c r="M238" s="565">
        <v>71</v>
      </c>
      <c r="N238" s="565">
        <v>1245</v>
      </c>
      <c r="O238" s="565">
        <v>89640</v>
      </c>
      <c r="P238" s="553">
        <v>1.1637931034482758</v>
      </c>
      <c r="Q238" s="566">
        <v>72</v>
      </c>
    </row>
    <row r="239" spans="1:17" ht="14.4" customHeight="1" x14ac:dyDescent="0.3">
      <c r="A239" s="547" t="s">
        <v>1433</v>
      </c>
      <c r="B239" s="548" t="s">
        <v>1329</v>
      </c>
      <c r="C239" s="548" t="s">
        <v>1314</v>
      </c>
      <c r="D239" s="548" t="s">
        <v>1372</v>
      </c>
      <c r="E239" s="548" t="s">
        <v>1373</v>
      </c>
      <c r="F239" s="565">
        <v>3</v>
      </c>
      <c r="G239" s="565">
        <v>648</v>
      </c>
      <c r="H239" s="565">
        <v>1</v>
      </c>
      <c r="I239" s="565">
        <v>216</v>
      </c>
      <c r="J239" s="565"/>
      <c r="K239" s="565"/>
      <c r="L239" s="565"/>
      <c r="M239" s="565"/>
      <c r="N239" s="565">
        <v>3</v>
      </c>
      <c r="O239" s="565">
        <v>687</v>
      </c>
      <c r="P239" s="553">
        <v>1.0601851851851851</v>
      </c>
      <c r="Q239" s="566">
        <v>229</v>
      </c>
    </row>
    <row r="240" spans="1:17" ht="14.4" customHeight="1" x14ac:dyDescent="0.3">
      <c r="A240" s="547" t="s">
        <v>1433</v>
      </c>
      <c r="B240" s="548" t="s">
        <v>1329</v>
      </c>
      <c r="C240" s="548" t="s">
        <v>1314</v>
      </c>
      <c r="D240" s="548" t="s">
        <v>1374</v>
      </c>
      <c r="E240" s="548" t="s">
        <v>1375</v>
      </c>
      <c r="F240" s="565">
        <v>22</v>
      </c>
      <c r="G240" s="565">
        <v>26206</v>
      </c>
      <c r="H240" s="565">
        <v>1</v>
      </c>
      <c r="I240" s="565">
        <v>1191.1818181818182</v>
      </c>
      <c r="J240" s="565">
        <v>24</v>
      </c>
      <c r="K240" s="565">
        <v>28680</v>
      </c>
      <c r="L240" s="565">
        <v>1.0944058612531482</v>
      </c>
      <c r="M240" s="565">
        <v>1195</v>
      </c>
      <c r="N240" s="565">
        <v>18</v>
      </c>
      <c r="O240" s="565">
        <v>21798</v>
      </c>
      <c r="P240" s="553">
        <v>0.83179424559261239</v>
      </c>
      <c r="Q240" s="566">
        <v>1211</v>
      </c>
    </row>
    <row r="241" spans="1:17" ht="14.4" customHeight="1" x14ac:dyDescent="0.3">
      <c r="A241" s="547" t="s">
        <v>1433</v>
      </c>
      <c r="B241" s="548" t="s">
        <v>1329</v>
      </c>
      <c r="C241" s="548" t="s">
        <v>1314</v>
      </c>
      <c r="D241" s="548" t="s">
        <v>1376</v>
      </c>
      <c r="E241" s="548" t="s">
        <v>1377</v>
      </c>
      <c r="F241" s="565">
        <v>17</v>
      </c>
      <c r="G241" s="565">
        <v>1844</v>
      </c>
      <c r="H241" s="565">
        <v>1</v>
      </c>
      <c r="I241" s="565">
        <v>108.47058823529412</v>
      </c>
      <c r="J241" s="565">
        <v>21</v>
      </c>
      <c r="K241" s="565">
        <v>2310</v>
      </c>
      <c r="L241" s="565">
        <v>1.2527114967462039</v>
      </c>
      <c r="M241" s="565">
        <v>110</v>
      </c>
      <c r="N241" s="565">
        <v>15</v>
      </c>
      <c r="O241" s="565">
        <v>1710</v>
      </c>
      <c r="P241" s="553">
        <v>0.92733188720173532</v>
      </c>
      <c r="Q241" s="566">
        <v>114</v>
      </c>
    </row>
    <row r="242" spans="1:17" ht="14.4" customHeight="1" x14ac:dyDescent="0.3">
      <c r="A242" s="547" t="s">
        <v>1433</v>
      </c>
      <c r="B242" s="548" t="s">
        <v>1329</v>
      </c>
      <c r="C242" s="548" t="s">
        <v>1314</v>
      </c>
      <c r="D242" s="548" t="s">
        <v>1378</v>
      </c>
      <c r="E242" s="548" t="s">
        <v>1379</v>
      </c>
      <c r="F242" s="565">
        <v>1</v>
      </c>
      <c r="G242" s="565">
        <v>319</v>
      </c>
      <c r="H242" s="565">
        <v>1</v>
      </c>
      <c r="I242" s="565">
        <v>319</v>
      </c>
      <c r="J242" s="565"/>
      <c r="K242" s="565"/>
      <c r="L242" s="565"/>
      <c r="M242" s="565"/>
      <c r="N242" s="565">
        <v>2</v>
      </c>
      <c r="O242" s="565">
        <v>692</v>
      </c>
      <c r="P242" s="553">
        <v>2.169278996865204</v>
      </c>
      <c r="Q242" s="566">
        <v>346</v>
      </c>
    </row>
    <row r="243" spans="1:17" ht="14.4" customHeight="1" x14ac:dyDescent="0.3">
      <c r="A243" s="547" t="s">
        <v>1434</v>
      </c>
      <c r="B243" s="548" t="s">
        <v>1329</v>
      </c>
      <c r="C243" s="548" t="s">
        <v>1314</v>
      </c>
      <c r="D243" s="548" t="s">
        <v>1332</v>
      </c>
      <c r="E243" s="548" t="s">
        <v>1333</v>
      </c>
      <c r="F243" s="565">
        <v>80</v>
      </c>
      <c r="G243" s="565">
        <v>16310</v>
      </c>
      <c r="H243" s="565">
        <v>1</v>
      </c>
      <c r="I243" s="565">
        <v>203.875</v>
      </c>
      <c r="J243" s="565">
        <v>140</v>
      </c>
      <c r="K243" s="565">
        <v>28840</v>
      </c>
      <c r="L243" s="565">
        <v>1.7682403433476395</v>
      </c>
      <c r="M243" s="565">
        <v>206</v>
      </c>
      <c r="N243" s="565">
        <v>106</v>
      </c>
      <c r="O243" s="565">
        <v>22366</v>
      </c>
      <c r="P243" s="553">
        <v>1.3713059472716125</v>
      </c>
      <c r="Q243" s="566">
        <v>211</v>
      </c>
    </row>
    <row r="244" spans="1:17" ht="14.4" customHeight="1" x14ac:dyDescent="0.3">
      <c r="A244" s="547" t="s">
        <v>1434</v>
      </c>
      <c r="B244" s="548" t="s">
        <v>1329</v>
      </c>
      <c r="C244" s="548" t="s">
        <v>1314</v>
      </c>
      <c r="D244" s="548" t="s">
        <v>1334</v>
      </c>
      <c r="E244" s="548" t="s">
        <v>1333</v>
      </c>
      <c r="F244" s="565"/>
      <c r="G244" s="565"/>
      <c r="H244" s="565"/>
      <c r="I244" s="565"/>
      <c r="J244" s="565"/>
      <c r="K244" s="565"/>
      <c r="L244" s="565"/>
      <c r="M244" s="565"/>
      <c r="N244" s="565">
        <v>3</v>
      </c>
      <c r="O244" s="565">
        <v>261</v>
      </c>
      <c r="P244" s="553"/>
      <c r="Q244" s="566">
        <v>87</v>
      </c>
    </row>
    <row r="245" spans="1:17" ht="14.4" customHeight="1" x14ac:dyDescent="0.3">
      <c r="A245" s="547" t="s">
        <v>1434</v>
      </c>
      <c r="B245" s="548" t="s">
        <v>1329</v>
      </c>
      <c r="C245" s="548" t="s">
        <v>1314</v>
      </c>
      <c r="D245" s="548" t="s">
        <v>1335</v>
      </c>
      <c r="E245" s="548" t="s">
        <v>1336</v>
      </c>
      <c r="F245" s="565">
        <v>226</v>
      </c>
      <c r="G245" s="565">
        <v>66304</v>
      </c>
      <c r="H245" s="565">
        <v>1</v>
      </c>
      <c r="I245" s="565">
        <v>293.3805309734513</v>
      </c>
      <c r="J245" s="565">
        <v>154</v>
      </c>
      <c r="K245" s="565">
        <v>45430</v>
      </c>
      <c r="L245" s="565">
        <v>0.68517736486486491</v>
      </c>
      <c r="M245" s="565">
        <v>295</v>
      </c>
      <c r="N245" s="565">
        <v>101</v>
      </c>
      <c r="O245" s="565">
        <v>30401</v>
      </c>
      <c r="P245" s="553">
        <v>0.45850929054054052</v>
      </c>
      <c r="Q245" s="566">
        <v>301</v>
      </c>
    </row>
    <row r="246" spans="1:17" ht="14.4" customHeight="1" x14ac:dyDescent="0.3">
      <c r="A246" s="547" t="s">
        <v>1434</v>
      </c>
      <c r="B246" s="548" t="s">
        <v>1329</v>
      </c>
      <c r="C246" s="548" t="s">
        <v>1314</v>
      </c>
      <c r="D246" s="548" t="s">
        <v>1337</v>
      </c>
      <c r="E246" s="548" t="s">
        <v>1338</v>
      </c>
      <c r="F246" s="565"/>
      <c r="G246" s="565"/>
      <c r="H246" s="565"/>
      <c r="I246" s="565"/>
      <c r="J246" s="565"/>
      <c r="K246" s="565"/>
      <c r="L246" s="565"/>
      <c r="M246" s="565"/>
      <c r="N246" s="565">
        <v>3</v>
      </c>
      <c r="O246" s="565">
        <v>297</v>
      </c>
      <c r="P246" s="553"/>
      <c r="Q246" s="566">
        <v>99</v>
      </c>
    </row>
    <row r="247" spans="1:17" ht="14.4" customHeight="1" x14ac:dyDescent="0.3">
      <c r="A247" s="547" t="s">
        <v>1434</v>
      </c>
      <c r="B247" s="548" t="s">
        <v>1329</v>
      </c>
      <c r="C247" s="548" t="s">
        <v>1314</v>
      </c>
      <c r="D247" s="548" t="s">
        <v>1341</v>
      </c>
      <c r="E247" s="548" t="s">
        <v>1342</v>
      </c>
      <c r="F247" s="565">
        <v>234</v>
      </c>
      <c r="G247" s="565">
        <v>31446</v>
      </c>
      <c r="H247" s="565">
        <v>1</v>
      </c>
      <c r="I247" s="565">
        <v>134.38461538461539</v>
      </c>
      <c r="J247" s="565">
        <v>268</v>
      </c>
      <c r="K247" s="565">
        <v>36180</v>
      </c>
      <c r="L247" s="565">
        <v>1.1505437893531769</v>
      </c>
      <c r="M247" s="565">
        <v>135</v>
      </c>
      <c r="N247" s="565">
        <v>164</v>
      </c>
      <c r="O247" s="565">
        <v>22468</v>
      </c>
      <c r="P247" s="553">
        <v>0.71449468930865612</v>
      </c>
      <c r="Q247" s="566">
        <v>137</v>
      </c>
    </row>
    <row r="248" spans="1:17" ht="14.4" customHeight="1" x14ac:dyDescent="0.3">
      <c r="A248" s="547" t="s">
        <v>1434</v>
      </c>
      <c r="B248" s="548" t="s">
        <v>1329</v>
      </c>
      <c r="C248" s="548" t="s">
        <v>1314</v>
      </c>
      <c r="D248" s="548" t="s">
        <v>1343</v>
      </c>
      <c r="E248" s="548" t="s">
        <v>1342</v>
      </c>
      <c r="F248" s="565"/>
      <c r="G248" s="565"/>
      <c r="H248" s="565"/>
      <c r="I248" s="565"/>
      <c r="J248" s="565"/>
      <c r="K248" s="565"/>
      <c r="L248" s="565"/>
      <c r="M248" s="565"/>
      <c r="N248" s="565">
        <v>1</v>
      </c>
      <c r="O248" s="565">
        <v>183</v>
      </c>
      <c r="P248" s="553"/>
      <c r="Q248" s="566">
        <v>183</v>
      </c>
    </row>
    <row r="249" spans="1:17" ht="14.4" customHeight="1" x14ac:dyDescent="0.3">
      <c r="A249" s="547" t="s">
        <v>1434</v>
      </c>
      <c r="B249" s="548" t="s">
        <v>1329</v>
      </c>
      <c r="C249" s="548" t="s">
        <v>1314</v>
      </c>
      <c r="D249" s="548" t="s">
        <v>1344</v>
      </c>
      <c r="E249" s="548" t="s">
        <v>1345</v>
      </c>
      <c r="F249" s="565"/>
      <c r="G249" s="565"/>
      <c r="H249" s="565"/>
      <c r="I249" s="565"/>
      <c r="J249" s="565">
        <v>1</v>
      </c>
      <c r="K249" s="565">
        <v>620</v>
      </c>
      <c r="L249" s="565"/>
      <c r="M249" s="565">
        <v>620</v>
      </c>
      <c r="N249" s="565">
        <v>1</v>
      </c>
      <c r="O249" s="565">
        <v>639</v>
      </c>
      <c r="P249" s="553"/>
      <c r="Q249" s="566">
        <v>639</v>
      </c>
    </row>
    <row r="250" spans="1:17" ht="14.4" customHeight="1" x14ac:dyDescent="0.3">
      <c r="A250" s="547" t="s">
        <v>1434</v>
      </c>
      <c r="B250" s="548" t="s">
        <v>1329</v>
      </c>
      <c r="C250" s="548" t="s">
        <v>1314</v>
      </c>
      <c r="D250" s="548" t="s">
        <v>1348</v>
      </c>
      <c r="E250" s="548" t="s">
        <v>1349</v>
      </c>
      <c r="F250" s="565">
        <v>9</v>
      </c>
      <c r="G250" s="565">
        <v>1436</v>
      </c>
      <c r="H250" s="565">
        <v>1</v>
      </c>
      <c r="I250" s="565">
        <v>159.55555555555554</v>
      </c>
      <c r="J250" s="565">
        <v>7</v>
      </c>
      <c r="K250" s="565">
        <v>1127</v>
      </c>
      <c r="L250" s="565">
        <v>0.7848189415041783</v>
      </c>
      <c r="M250" s="565">
        <v>161</v>
      </c>
      <c r="N250" s="565">
        <v>5</v>
      </c>
      <c r="O250" s="565">
        <v>865</v>
      </c>
      <c r="P250" s="553">
        <v>0.60236768802228413</v>
      </c>
      <c r="Q250" s="566">
        <v>173</v>
      </c>
    </row>
    <row r="251" spans="1:17" ht="14.4" customHeight="1" x14ac:dyDescent="0.3">
      <c r="A251" s="547" t="s">
        <v>1434</v>
      </c>
      <c r="B251" s="548" t="s">
        <v>1329</v>
      </c>
      <c r="C251" s="548" t="s">
        <v>1314</v>
      </c>
      <c r="D251" s="548" t="s">
        <v>1350</v>
      </c>
      <c r="E251" s="548" t="s">
        <v>1351</v>
      </c>
      <c r="F251" s="565">
        <v>3</v>
      </c>
      <c r="G251" s="565">
        <v>1147</v>
      </c>
      <c r="H251" s="565">
        <v>1</v>
      </c>
      <c r="I251" s="565">
        <v>382.33333333333331</v>
      </c>
      <c r="J251" s="565">
        <v>2</v>
      </c>
      <c r="K251" s="565">
        <v>766</v>
      </c>
      <c r="L251" s="565">
        <v>0.66782911944202272</v>
      </c>
      <c r="M251" s="565">
        <v>383</v>
      </c>
      <c r="N251" s="565">
        <v>1</v>
      </c>
      <c r="O251" s="565">
        <v>384</v>
      </c>
      <c r="P251" s="553">
        <v>0.33478639930252835</v>
      </c>
      <c r="Q251" s="566">
        <v>384</v>
      </c>
    </row>
    <row r="252" spans="1:17" ht="14.4" customHeight="1" x14ac:dyDescent="0.3">
      <c r="A252" s="547" t="s">
        <v>1434</v>
      </c>
      <c r="B252" s="548" t="s">
        <v>1329</v>
      </c>
      <c r="C252" s="548" t="s">
        <v>1314</v>
      </c>
      <c r="D252" s="548" t="s">
        <v>1352</v>
      </c>
      <c r="E252" s="548" t="s">
        <v>1353</v>
      </c>
      <c r="F252" s="565">
        <v>261</v>
      </c>
      <c r="G252" s="565">
        <v>4176</v>
      </c>
      <c r="H252" s="565">
        <v>1</v>
      </c>
      <c r="I252" s="565">
        <v>16</v>
      </c>
      <c r="J252" s="565">
        <v>300</v>
      </c>
      <c r="K252" s="565">
        <v>4800</v>
      </c>
      <c r="L252" s="565">
        <v>1.1494252873563218</v>
      </c>
      <c r="M252" s="565">
        <v>16</v>
      </c>
      <c r="N252" s="565">
        <v>198</v>
      </c>
      <c r="O252" s="565">
        <v>3366</v>
      </c>
      <c r="P252" s="553">
        <v>0.80603448275862066</v>
      </c>
      <c r="Q252" s="566">
        <v>17</v>
      </c>
    </row>
    <row r="253" spans="1:17" ht="14.4" customHeight="1" x14ac:dyDescent="0.3">
      <c r="A253" s="547" t="s">
        <v>1434</v>
      </c>
      <c r="B253" s="548" t="s">
        <v>1329</v>
      </c>
      <c r="C253" s="548" t="s">
        <v>1314</v>
      </c>
      <c r="D253" s="548" t="s">
        <v>1354</v>
      </c>
      <c r="E253" s="548" t="s">
        <v>1355</v>
      </c>
      <c r="F253" s="565">
        <v>17</v>
      </c>
      <c r="G253" s="565">
        <v>4484</v>
      </c>
      <c r="H253" s="565">
        <v>1</v>
      </c>
      <c r="I253" s="565">
        <v>263.76470588235293</v>
      </c>
      <c r="J253" s="565">
        <v>18</v>
      </c>
      <c r="K253" s="565">
        <v>4788</v>
      </c>
      <c r="L253" s="565">
        <v>1.0677966101694916</v>
      </c>
      <c r="M253" s="565">
        <v>266</v>
      </c>
      <c r="N253" s="565">
        <v>17</v>
      </c>
      <c r="O253" s="565">
        <v>4641</v>
      </c>
      <c r="P253" s="553">
        <v>1.0350133809099018</v>
      </c>
      <c r="Q253" s="566">
        <v>273</v>
      </c>
    </row>
    <row r="254" spans="1:17" ht="14.4" customHeight="1" x14ac:dyDescent="0.3">
      <c r="A254" s="547" t="s">
        <v>1434</v>
      </c>
      <c r="B254" s="548" t="s">
        <v>1329</v>
      </c>
      <c r="C254" s="548" t="s">
        <v>1314</v>
      </c>
      <c r="D254" s="548" t="s">
        <v>1356</v>
      </c>
      <c r="E254" s="548" t="s">
        <v>1357</v>
      </c>
      <c r="F254" s="565">
        <v>22</v>
      </c>
      <c r="G254" s="565">
        <v>3102</v>
      </c>
      <c r="H254" s="565">
        <v>1</v>
      </c>
      <c r="I254" s="565">
        <v>141</v>
      </c>
      <c r="J254" s="565">
        <v>28</v>
      </c>
      <c r="K254" s="565">
        <v>3948</v>
      </c>
      <c r="L254" s="565">
        <v>1.2727272727272727</v>
      </c>
      <c r="M254" s="565">
        <v>141</v>
      </c>
      <c r="N254" s="565">
        <v>31</v>
      </c>
      <c r="O254" s="565">
        <v>4402</v>
      </c>
      <c r="P254" s="553">
        <v>1.4190844616376532</v>
      </c>
      <c r="Q254" s="566">
        <v>142</v>
      </c>
    </row>
    <row r="255" spans="1:17" ht="14.4" customHeight="1" x14ac:dyDescent="0.3">
      <c r="A255" s="547" t="s">
        <v>1434</v>
      </c>
      <c r="B255" s="548" t="s">
        <v>1329</v>
      </c>
      <c r="C255" s="548" t="s">
        <v>1314</v>
      </c>
      <c r="D255" s="548" t="s">
        <v>1358</v>
      </c>
      <c r="E255" s="548" t="s">
        <v>1357</v>
      </c>
      <c r="F255" s="565">
        <v>234</v>
      </c>
      <c r="G255" s="565">
        <v>18252</v>
      </c>
      <c r="H255" s="565">
        <v>1</v>
      </c>
      <c r="I255" s="565">
        <v>78</v>
      </c>
      <c r="J255" s="565">
        <v>268</v>
      </c>
      <c r="K255" s="565">
        <v>20904</v>
      </c>
      <c r="L255" s="565">
        <v>1.1452991452991452</v>
      </c>
      <c r="M255" s="565">
        <v>78</v>
      </c>
      <c r="N255" s="565">
        <v>164</v>
      </c>
      <c r="O255" s="565">
        <v>12792</v>
      </c>
      <c r="P255" s="553">
        <v>0.70085470085470081</v>
      </c>
      <c r="Q255" s="566">
        <v>78</v>
      </c>
    </row>
    <row r="256" spans="1:17" ht="14.4" customHeight="1" x14ac:dyDescent="0.3">
      <c r="A256" s="547" t="s">
        <v>1434</v>
      </c>
      <c r="B256" s="548" t="s">
        <v>1329</v>
      </c>
      <c r="C256" s="548" t="s">
        <v>1314</v>
      </c>
      <c r="D256" s="548" t="s">
        <v>1359</v>
      </c>
      <c r="E256" s="548" t="s">
        <v>1360</v>
      </c>
      <c r="F256" s="565">
        <v>22</v>
      </c>
      <c r="G256" s="565">
        <v>6699</v>
      </c>
      <c r="H256" s="565">
        <v>1</v>
      </c>
      <c r="I256" s="565">
        <v>304.5</v>
      </c>
      <c r="J256" s="565">
        <v>28</v>
      </c>
      <c r="K256" s="565">
        <v>8596</v>
      </c>
      <c r="L256" s="565">
        <v>1.2831765935214212</v>
      </c>
      <c r="M256" s="565">
        <v>307</v>
      </c>
      <c r="N256" s="565">
        <v>31</v>
      </c>
      <c r="O256" s="565">
        <v>9703</v>
      </c>
      <c r="P256" s="553">
        <v>1.4484251380803106</v>
      </c>
      <c r="Q256" s="566">
        <v>313</v>
      </c>
    </row>
    <row r="257" spans="1:17" ht="14.4" customHeight="1" x14ac:dyDescent="0.3">
      <c r="A257" s="547" t="s">
        <v>1434</v>
      </c>
      <c r="B257" s="548" t="s">
        <v>1329</v>
      </c>
      <c r="C257" s="548" t="s">
        <v>1314</v>
      </c>
      <c r="D257" s="548" t="s">
        <v>1361</v>
      </c>
      <c r="E257" s="548" t="s">
        <v>1362</v>
      </c>
      <c r="F257" s="565">
        <v>3</v>
      </c>
      <c r="G257" s="565">
        <v>1459</v>
      </c>
      <c r="H257" s="565">
        <v>1</v>
      </c>
      <c r="I257" s="565">
        <v>486.33333333333331</v>
      </c>
      <c r="J257" s="565">
        <v>2</v>
      </c>
      <c r="K257" s="565">
        <v>974</v>
      </c>
      <c r="L257" s="565">
        <v>0.66758053461274847</v>
      </c>
      <c r="M257" s="565">
        <v>487</v>
      </c>
      <c r="N257" s="565">
        <v>1</v>
      </c>
      <c r="O257" s="565">
        <v>488</v>
      </c>
      <c r="P257" s="553">
        <v>0.33447566826593556</v>
      </c>
      <c r="Q257" s="566">
        <v>488</v>
      </c>
    </row>
    <row r="258" spans="1:17" ht="14.4" customHeight="1" x14ac:dyDescent="0.3">
      <c r="A258" s="547" t="s">
        <v>1434</v>
      </c>
      <c r="B258" s="548" t="s">
        <v>1329</v>
      </c>
      <c r="C258" s="548" t="s">
        <v>1314</v>
      </c>
      <c r="D258" s="548" t="s">
        <v>1363</v>
      </c>
      <c r="E258" s="548" t="s">
        <v>1364</v>
      </c>
      <c r="F258" s="565">
        <v>219</v>
      </c>
      <c r="G258" s="565">
        <v>35124</v>
      </c>
      <c r="H258" s="565">
        <v>1</v>
      </c>
      <c r="I258" s="565">
        <v>160.38356164383561</v>
      </c>
      <c r="J258" s="565">
        <v>242</v>
      </c>
      <c r="K258" s="565">
        <v>38962</v>
      </c>
      <c r="L258" s="565">
        <v>1.1092700148046919</v>
      </c>
      <c r="M258" s="565">
        <v>161</v>
      </c>
      <c r="N258" s="565">
        <v>148</v>
      </c>
      <c r="O258" s="565">
        <v>24124</v>
      </c>
      <c r="P258" s="553">
        <v>0.68682382416581256</v>
      </c>
      <c r="Q258" s="566">
        <v>163</v>
      </c>
    </row>
    <row r="259" spans="1:17" ht="14.4" customHeight="1" x14ac:dyDescent="0.3">
      <c r="A259" s="547" t="s">
        <v>1434</v>
      </c>
      <c r="B259" s="548" t="s">
        <v>1329</v>
      </c>
      <c r="C259" s="548" t="s">
        <v>1314</v>
      </c>
      <c r="D259" s="548" t="s">
        <v>1367</v>
      </c>
      <c r="E259" s="548" t="s">
        <v>1333</v>
      </c>
      <c r="F259" s="565">
        <v>492</v>
      </c>
      <c r="G259" s="565">
        <v>34631</v>
      </c>
      <c r="H259" s="565">
        <v>1</v>
      </c>
      <c r="I259" s="565">
        <v>70.388211382113823</v>
      </c>
      <c r="J259" s="565">
        <v>596</v>
      </c>
      <c r="K259" s="565">
        <v>42316</v>
      </c>
      <c r="L259" s="565">
        <v>1.2219110045912622</v>
      </c>
      <c r="M259" s="565">
        <v>71</v>
      </c>
      <c r="N259" s="565">
        <v>358</v>
      </c>
      <c r="O259" s="565">
        <v>25776</v>
      </c>
      <c r="P259" s="553">
        <v>0.74430423608905316</v>
      </c>
      <c r="Q259" s="566">
        <v>72</v>
      </c>
    </row>
    <row r="260" spans="1:17" ht="14.4" customHeight="1" x14ac:dyDescent="0.3">
      <c r="A260" s="547" t="s">
        <v>1434</v>
      </c>
      <c r="B260" s="548" t="s">
        <v>1329</v>
      </c>
      <c r="C260" s="548" t="s">
        <v>1314</v>
      </c>
      <c r="D260" s="548" t="s">
        <v>1372</v>
      </c>
      <c r="E260" s="548" t="s">
        <v>1373</v>
      </c>
      <c r="F260" s="565"/>
      <c r="G260" s="565"/>
      <c r="H260" s="565"/>
      <c r="I260" s="565"/>
      <c r="J260" s="565"/>
      <c r="K260" s="565"/>
      <c r="L260" s="565"/>
      <c r="M260" s="565"/>
      <c r="N260" s="565">
        <v>3</v>
      </c>
      <c r="O260" s="565">
        <v>687</v>
      </c>
      <c r="P260" s="553"/>
      <c r="Q260" s="566">
        <v>229</v>
      </c>
    </row>
    <row r="261" spans="1:17" ht="14.4" customHeight="1" x14ac:dyDescent="0.3">
      <c r="A261" s="547" t="s">
        <v>1434</v>
      </c>
      <c r="B261" s="548" t="s">
        <v>1329</v>
      </c>
      <c r="C261" s="548" t="s">
        <v>1314</v>
      </c>
      <c r="D261" s="548" t="s">
        <v>1374</v>
      </c>
      <c r="E261" s="548" t="s">
        <v>1375</v>
      </c>
      <c r="F261" s="565">
        <v>9</v>
      </c>
      <c r="G261" s="565">
        <v>10721</v>
      </c>
      <c r="H261" s="565">
        <v>1</v>
      </c>
      <c r="I261" s="565">
        <v>1191.2222222222222</v>
      </c>
      <c r="J261" s="565">
        <v>6</v>
      </c>
      <c r="K261" s="565">
        <v>7170</v>
      </c>
      <c r="L261" s="565">
        <v>0.66878089730435597</v>
      </c>
      <c r="M261" s="565">
        <v>1195</v>
      </c>
      <c r="N261" s="565">
        <v>5</v>
      </c>
      <c r="O261" s="565">
        <v>6055</v>
      </c>
      <c r="P261" s="553">
        <v>0.56477940490625878</v>
      </c>
      <c r="Q261" s="566">
        <v>1211</v>
      </c>
    </row>
    <row r="262" spans="1:17" ht="14.4" customHeight="1" x14ac:dyDescent="0.3">
      <c r="A262" s="547" t="s">
        <v>1434</v>
      </c>
      <c r="B262" s="548" t="s">
        <v>1329</v>
      </c>
      <c r="C262" s="548" t="s">
        <v>1314</v>
      </c>
      <c r="D262" s="548" t="s">
        <v>1376</v>
      </c>
      <c r="E262" s="548" t="s">
        <v>1377</v>
      </c>
      <c r="F262" s="565">
        <v>7</v>
      </c>
      <c r="G262" s="565">
        <v>760</v>
      </c>
      <c r="H262" s="565">
        <v>1</v>
      </c>
      <c r="I262" s="565">
        <v>108.57142857142857</v>
      </c>
      <c r="J262" s="565">
        <v>6</v>
      </c>
      <c r="K262" s="565">
        <v>660</v>
      </c>
      <c r="L262" s="565">
        <v>0.86842105263157898</v>
      </c>
      <c r="M262" s="565">
        <v>110</v>
      </c>
      <c r="N262" s="565">
        <v>5</v>
      </c>
      <c r="O262" s="565">
        <v>570</v>
      </c>
      <c r="P262" s="553">
        <v>0.75</v>
      </c>
      <c r="Q262" s="566">
        <v>114</v>
      </c>
    </row>
    <row r="263" spans="1:17" ht="14.4" customHeight="1" x14ac:dyDescent="0.3">
      <c r="A263" s="547" t="s">
        <v>1434</v>
      </c>
      <c r="B263" s="548" t="s">
        <v>1329</v>
      </c>
      <c r="C263" s="548" t="s">
        <v>1314</v>
      </c>
      <c r="D263" s="548" t="s">
        <v>1378</v>
      </c>
      <c r="E263" s="548" t="s">
        <v>1379</v>
      </c>
      <c r="F263" s="565"/>
      <c r="G263" s="565"/>
      <c r="H263" s="565"/>
      <c r="I263" s="565"/>
      <c r="J263" s="565"/>
      <c r="K263" s="565"/>
      <c r="L263" s="565"/>
      <c r="M263" s="565"/>
      <c r="N263" s="565">
        <v>1</v>
      </c>
      <c r="O263" s="565">
        <v>346</v>
      </c>
      <c r="P263" s="553"/>
      <c r="Q263" s="566">
        <v>346</v>
      </c>
    </row>
    <row r="264" spans="1:17" ht="14.4" customHeight="1" x14ac:dyDescent="0.3">
      <c r="A264" s="547" t="s">
        <v>1434</v>
      </c>
      <c r="B264" s="548" t="s">
        <v>1329</v>
      </c>
      <c r="C264" s="548" t="s">
        <v>1314</v>
      </c>
      <c r="D264" s="548" t="s">
        <v>1384</v>
      </c>
      <c r="E264" s="548" t="s">
        <v>1385</v>
      </c>
      <c r="F264" s="565"/>
      <c r="G264" s="565"/>
      <c r="H264" s="565"/>
      <c r="I264" s="565"/>
      <c r="J264" s="565"/>
      <c r="K264" s="565"/>
      <c r="L264" s="565"/>
      <c r="M264" s="565"/>
      <c r="N264" s="565">
        <v>1</v>
      </c>
      <c r="O264" s="565">
        <v>1064</v>
      </c>
      <c r="P264" s="553"/>
      <c r="Q264" s="566">
        <v>1064</v>
      </c>
    </row>
    <row r="265" spans="1:17" ht="14.4" customHeight="1" x14ac:dyDescent="0.3">
      <c r="A265" s="547" t="s">
        <v>1435</v>
      </c>
      <c r="B265" s="548" t="s">
        <v>1329</v>
      </c>
      <c r="C265" s="548" t="s">
        <v>1314</v>
      </c>
      <c r="D265" s="548" t="s">
        <v>1332</v>
      </c>
      <c r="E265" s="548" t="s">
        <v>1333</v>
      </c>
      <c r="F265" s="565">
        <v>6</v>
      </c>
      <c r="G265" s="565">
        <v>1222</v>
      </c>
      <c r="H265" s="565">
        <v>1</v>
      </c>
      <c r="I265" s="565">
        <v>203.66666666666666</v>
      </c>
      <c r="J265" s="565">
        <v>17</v>
      </c>
      <c r="K265" s="565">
        <v>3502</v>
      </c>
      <c r="L265" s="565">
        <v>2.8657937806873979</v>
      </c>
      <c r="M265" s="565">
        <v>206</v>
      </c>
      <c r="N265" s="565">
        <v>6</v>
      </c>
      <c r="O265" s="565">
        <v>1266</v>
      </c>
      <c r="P265" s="553">
        <v>1.0360065466448445</v>
      </c>
      <c r="Q265" s="566">
        <v>211</v>
      </c>
    </row>
    <row r="266" spans="1:17" ht="14.4" customHeight="1" x14ac:dyDescent="0.3">
      <c r="A266" s="547" t="s">
        <v>1435</v>
      </c>
      <c r="B266" s="548" t="s">
        <v>1329</v>
      </c>
      <c r="C266" s="548" t="s">
        <v>1314</v>
      </c>
      <c r="D266" s="548" t="s">
        <v>1335</v>
      </c>
      <c r="E266" s="548" t="s">
        <v>1336</v>
      </c>
      <c r="F266" s="565"/>
      <c r="G266" s="565"/>
      <c r="H266" s="565"/>
      <c r="I266" s="565"/>
      <c r="J266" s="565">
        <v>50</v>
      </c>
      <c r="K266" s="565">
        <v>14750</v>
      </c>
      <c r="L266" s="565"/>
      <c r="M266" s="565">
        <v>295</v>
      </c>
      <c r="N266" s="565">
        <v>40</v>
      </c>
      <c r="O266" s="565">
        <v>12040</v>
      </c>
      <c r="P266" s="553"/>
      <c r="Q266" s="566">
        <v>301</v>
      </c>
    </row>
    <row r="267" spans="1:17" ht="14.4" customHeight="1" x14ac:dyDescent="0.3">
      <c r="A267" s="547" t="s">
        <v>1435</v>
      </c>
      <c r="B267" s="548" t="s">
        <v>1329</v>
      </c>
      <c r="C267" s="548" t="s">
        <v>1314</v>
      </c>
      <c r="D267" s="548" t="s">
        <v>1341</v>
      </c>
      <c r="E267" s="548" t="s">
        <v>1342</v>
      </c>
      <c r="F267" s="565">
        <v>7</v>
      </c>
      <c r="G267" s="565">
        <v>942</v>
      </c>
      <c r="H267" s="565">
        <v>1</v>
      </c>
      <c r="I267" s="565">
        <v>134.57142857142858</v>
      </c>
      <c r="J267" s="565">
        <v>20</v>
      </c>
      <c r="K267" s="565">
        <v>2700</v>
      </c>
      <c r="L267" s="565">
        <v>2.8662420382165603</v>
      </c>
      <c r="M267" s="565">
        <v>135</v>
      </c>
      <c r="N267" s="565">
        <v>17</v>
      </c>
      <c r="O267" s="565">
        <v>2329</v>
      </c>
      <c r="P267" s="553">
        <v>2.4723991507430996</v>
      </c>
      <c r="Q267" s="566">
        <v>137</v>
      </c>
    </row>
    <row r="268" spans="1:17" ht="14.4" customHeight="1" x14ac:dyDescent="0.3">
      <c r="A268" s="547" t="s">
        <v>1435</v>
      </c>
      <c r="B268" s="548" t="s">
        <v>1329</v>
      </c>
      <c r="C268" s="548" t="s">
        <v>1314</v>
      </c>
      <c r="D268" s="548" t="s">
        <v>1348</v>
      </c>
      <c r="E268" s="548" t="s">
        <v>1349</v>
      </c>
      <c r="F268" s="565"/>
      <c r="G268" s="565"/>
      <c r="H268" s="565"/>
      <c r="I268" s="565"/>
      <c r="J268" s="565">
        <v>1</v>
      </c>
      <c r="K268" s="565">
        <v>161</v>
      </c>
      <c r="L268" s="565"/>
      <c r="M268" s="565">
        <v>161</v>
      </c>
      <c r="N268" s="565">
        <v>1</v>
      </c>
      <c r="O268" s="565">
        <v>173</v>
      </c>
      <c r="P268" s="553"/>
      <c r="Q268" s="566">
        <v>173</v>
      </c>
    </row>
    <row r="269" spans="1:17" ht="14.4" customHeight="1" x14ac:dyDescent="0.3">
      <c r="A269" s="547" t="s">
        <v>1435</v>
      </c>
      <c r="B269" s="548" t="s">
        <v>1329</v>
      </c>
      <c r="C269" s="548" t="s">
        <v>1314</v>
      </c>
      <c r="D269" s="548" t="s">
        <v>1352</v>
      </c>
      <c r="E269" s="548" t="s">
        <v>1353</v>
      </c>
      <c r="F269" s="565">
        <v>11</v>
      </c>
      <c r="G269" s="565">
        <v>176</v>
      </c>
      <c r="H269" s="565">
        <v>1</v>
      </c>
      <c r="I269" s="565">
        <v>16</v>
      </c>
      <c r="J269" s="565">
        <v>26</v>
      </c>
      <c r="K269" s="565">
        <v>416</v>
      </c>
      <c r="L269" s="565">
        <v>2.3636363636363638</v>
      </c>
      <c r="M269" s="565">
        <v>16</v>
      </c>
      <c r="N269" s="565">
        <v>21</v>
      </c>
      <c r="O269" s="565">
        <v>357</v>
      </c>
      <c r="P269" s="553">
        <v>2.0284090909090908</v>
      </c>
      <c r="Q269" s="566">
        <v>17</v>
      </c>
    </row>
    <row r="270" spans="1:17" ht="14.4" customHeight="1" x14ac:dyDescent="0.3">
      <c r="A270" s="547" t="s">
        <v>1435</v>
      </c>
      <c r="B270" s="548" t="s">
        <v>1329</v>
      </c>
      <c r="C270" s="548" t="s">
        <v>1314</v>
      </c>
      <c r="D270" s="548" t="s">
        <v>1354</v>
      </c>
      <c r="E270" s="548" t="s">
        <v>1355</v>
      </c>
      <c r="F270" s="565">
        <v>3</v>
      </c>
      <c r="G270" s="565">
        <v>789</v>
      </c>
      <c r="H270" s="565">
        <v>1</v>
      </c>
      <c r="I270" s="565">
        <v>263</v>
      </c>
      <c r="J270" s="565">
        <v>4</v>
      </c>
      <c r="K270" s="565">
        <v>1064</v>
      </c>
      <c r="L270" s="565">
        <v>1.3485424588086186</v>
      </c>
      <c r="M270" s="565">
        <v>266</v>
      </c>
      <c r="N270" s="565">
        <v>2</v>
      </c>
      <c r="O270" s="565">
        <v>546</v>
      </c>
      <c r="P270" s="553">
        <v>0.69201520912547532</v>
      </c>
      <c r="Q270" s="566">
        <v>273</v>
      </c>
    </row>
    <row r="271" spans="1:17" ht="14.4" customHeight="1" x14ac:dyDescent="0.3">
      <c r="A271" s="547" t="s">
        <v>1435</v>
      </c>
      <c r="B271" s="548" t="s">
        <v>1329</v>
      </c>
      <c r="C271" s="548" t="s">
        <v>1314</v>
      </c>
      <c r="D271" s="548" t="s">
        <v>1356</v>
      </c>
      <c r="E271" s="548" t="s">
        <v>1357</v>
      </c>
      <c r="F271" s="565">
        <v>3</v>
      </c>
      <c r="G271" s="565">
        <v>423</v>
      </c>
      <c r="H271" s="565">
        <v>1</v>
      </c>
      <c r="I271" s="565">
        <v>141</v>
      </c>
      <c r="J271" s="565">
        <v>5</v>
      </c>
      <c r="K271" s="565">
        <v>705</v>
      </c>
      <c r="L271" s="565">
        <v>1.6666666666666667</v>
      </c>
      <c r="M271" s="565">
        <v>141</v>
      </c>
      <c r="N271" s="565">
        <v>2</v>
      </c>
      <c r="O271" s="565">
        <v>284</v>
      </c>
      <c r="P271" s="553">
        <v>0.67139479905437349</v>
      </c>
      <c r="Q271" s="566">
        <v>142</v>
      </c>
    </row>
    <row r="272" spans="1:17" ht="14.4" customHeight="1" x14ac:dyDescent="0.3">
      <c r="A272" s="547" t="s">
        <v>1435</v>
      </c>
      <c r="B272" s="548" t="s">
        <v>1329</v>
      </c>
      <c r="C272" s="548" t="s">
        <v>1314</v>
      </c>
      <c r="D272" s="548" t="s">
        <v>1358</v>
      </c>
      <c r="E272" s="548" t="s">
        <v>1357</v>
      </c>
      <c r="F272" s="565">
        <v>7</v>
      </c>
      <c r="G272" s="565">
        <v>546</v>
      </c>
      <c r="H272" s="565">
        <v>1</v>
      </c>
      <c r="I272" s="565">
        <v>78</v>
      </c>
      <c r="J272" s="565">
        <v>19</v>
      </c>
      <c r="K272" s="565">
        <v>1482</v>
      </c>
      <c r="L272" s="565">
        <v>2.7142857142857144</v>
      </c>
      <c r="M272" s="565">
        <v>78</v>
      </c>
      <c r="N272" s="565">
        <v>17</v>
      </c>
      <c r="O272" s="565">
        <v>1326</v>
      </c>
      <c r="P272" s="553">
        <v>2.4285714285714284</v>
      </c>
      <c r="Q272" s="566">
        <v>78</v>
      </c>
    </row>
    <row r="273" spans="1:17" ht="14.4" customHeight="1" x14ac:dyDescent="0.3">
      <c r="A273" s="547" t="s">
        <v>1435</v>
      </c>
      <c r="B273" s="548" t="s">
        <v>1329</v>
      </c>
      <c r="C273" s="548" t="s">
        <v>1314</v>
      </c>
      <c r="D273" s="548" t="s">
        <v>1359</v>
      </c>
      <c r="E273" s="548" t="s">
        <v>1360</v>
      </c>
      <c r="F273" s="565">
        <v>3</v>
      </c>
      <c r="G273" s="565">
        <v>912</v>
      </c>
      <c r="H273" s="565">
        <v>1</v>
      </c>
      <c r="I273" s="565">
        <v>304</v>
      </c>
      <c r="J273" s="565">
        <v>5</v>
      </c>
      <c r="K273" s="565">
        <v>1535</v>
      </c>
      <c r="L273" s="565">
        <v>1.6831140350877194</v>
      </c>
      <c r="M273" s="565">
        <v>307</v>
      </c>
      <c r="N273" s="565">
        <v>2</v>
      </c>
      <c r="O273" s="565">
        <v>626</v>
      </c>
      <c r="P273" s="553">
        <v>0.68640350877192979</v>
      </c>
      <c r="Q273" s="566">
        <v>313</v>
      </c>
    </row>
    <row r="274" spans="1:17" ht="14.4" customHeight="1" x14ac:dyDescent="0.3">
      <c r="A274" s="547" t="s">
        <v>1435</v>
      </c>
      <c r="B274" s="548" t="s">
        <v>1329</v>
      </c>
      <c r="C274" s="548" t="s">
        <v>1314</v>
      </c>
      <c r="D274" s="548" t="s">
        <v>1363</v>
      </c>
      <c r="E274" s="548" t="s">
        <v>1364</v>
      </c>
      <c r="F274" s="565">
        <v>9</v>
      </c>
      <c r="G274" s="565">
        <v>1445</v>
      </c>
      <c r="H274" s="565">
        <v>1</v>
      </c>
      <c r="I274" s="565">
        <v>160.55555555555554</v>
      </c>
      <c r="J274" s="565">
        <v>17</v>
      </c>
      <c r="K274" s="565">
        <v>2737</v>
      </c>
      <c r="L274" s="565">
        <v>1.8941176470588235</v>
      </c>
      <c r="M274" s="565">
        <v>161</v>
      </c>
      <c r="N274" s="565">
        <v>14</v>
      </c>
      <c r="O274" s="565">
        <v>2282</v>
      </c>
      <c r="P274" s="553">
        <v>1.5792387543252595</v>
      </c>
      <c r="Q274" s="566">
        <v>163</v>
      </c>
    </row>
    <row r="275" spans="1:17" ht="14.4" customHeight="1" x14ac:dyDescent="0.3">
      <c r="A275" s="547" t="s">
        <v>1435</v>
      </c>
      <c r="B275" s="548" t="s">
        <v>1329</v>
      </c>
      <c r="C275" s="548" t="s">
        <v>1314</v>
      </c>
      <c r="D275" s="548" t="s">
        <v>1367</v>
      </c>
      <c r="E275" s="548" t="s">
        <v>1333</v>
      </c>
      <c r="F275" s="565">
        <v>13</v>
      </c>
      <c r="G275" s="565">
        <v>918</v>
      </c>
      <c r="H275" s="565">
        <v>1</v>
      </c>
      <c r="I275" s="565">
        <v>70.615384615384613</v>
      </c>
      <c r="J275" s="565">
        <v>38</v>
      </c>
      <c r="K275" s="565">
        <v>2698</v>
      </c>
      <c r="L275" s="565">
        <v>2.9389978213507626</v>
      </c>
      <c r="M275" s="565">
        <v>71</v>
      </c>
      <c r="N275" s="565">
        <v>42</v>
      </c>
      <c r="O275" s="565">
        <v>3024</v>
      </c>
      <c r="P275" s="553">
        <v>3.2941176470588234</v>
      </c>
      <c r="Q275" s="566">
        <v>72</v>
      </c>
    </row>
    <row r="276" spans="1:17" ht="14.4" customHeight="1" x14ac:dyDescent="0.3">
      <c r="A276" s="547" t="s">
        <v>1435</v>
      </c>
      <c r="B276" s="548" t="s">
        <v>1329</v>
      </c>
      <c r="C276" s="548" t="s">
        <v>1314</v>
      </c>
      <c r="D276" s="548" t="s">
        <v>1374</v>
      </c>
      <c r="E276" s="548" t="s">
        <v>1375</v>
      </c>
      <c r="F276" s="565"/>
      <c r="G276" s="565"/>
      <c r="H276" s="565"/>
      <c r="I276" s="565"/>
      <c r="J276" s="565"/>
      <c r="K276" s="565"/>
      <c r="L276" s="565"/>
      <c r="M276" s="565"/>
      <c r="N276" s="565">
        <v>3</v>
      </c>
      <c r="O276" s="565">
        <v>3633</v>
      </c>
      <c r="P276" s="553"/>
      <c r="Q276" s="566">
        <v>1211</v>
      </c>
    </row>
    <row r="277" spans="1:17" ht="14.4" customHeight="1" x14ac:dyDescent="0.3">
      <c r="A277" s="547" t="s">
        <v>1435</v>
      </c>
      <c r="B277" s="548" t="s">
        <v>1329</v>
      </c>
      <c r="C277" s="548" t="s">
        <v>1314</v>
      </c>
      <c r="D277" s="548" t="s">
        <v>1376</v>
      </c>
      <c r="E277" s="548" t="s">
        <v>1377</v>
      </c>
      <c r="F277" s="565"/>
      <c r="G277" s="565"/>
      <c r="H277" s="565"/>
      <c r="I277" s="565"/>
      <c r="J277" s="565">
        <v>1</v>
      </c>
      <c r="K277" s="565">
        <v>110</v>
      </c>
      <c r="L277" s="565"/>
      <c r="M277" s="565">
        <v>110</v>
      </c>
      <c r="N277" s="565">
        <v>1</v>
      </c>
      <c r="O277" s="565">
        <v>114</v>
      </c>
      <c r="P277" s="553"/>
      <c r="Q277" s="566">
        <v>114</v>
      </c>
    </row>
    <row r="278" spans="1:17" ht="14.4" customHeight="1" x14ac:dyDescent="0.3">
      <c r="A278" s="547" t="s">
        <v>1436</v>
      </c>
      <c r="B278" s="548" t="s">
        <v>1329</v>
      </c>
      <c r="C278" s="548" t="s">
        <v>1314</v>
      </c>
      <c r="D278" s="548" t="s">
        <v>1332</v>
      </c>
      <c r="E278" s="548" t="s">
        <v>1333</v>
      </c>
      <c r="F278" s="565"/>
      <c r="G278" s="565"/>
      <c r="H278" s="565"/>
      <c r="I278" s="565"/>
      <c r="J278" s="565"/>
      <c r="K278" s="565"/>
      <c r="L278" s="565"/>
      <c r="M278" s="565"/>
      <c r="N278" s="565">
        <v>1</v>
      </c>
      <c r="O278" s="565">
        <v>211</v>
      </c>
      <c r="P278" s="553"/>
      <c r="Q278" s="566">
        <v>211</v>
      </c>
    </row>
    <row r="279" spans="1:17" ht="14.4" customHeight="1" x14ac:dyDescent="0.3">
      <c r="A279" s="547" t="s">
        <v>1436</v>
      </c>
      <c r="B279" s="548" t="s">
        <v>1329</v>
      </c>
      <c r="C279" s="548" t="s">
        <v>1314</v>
      </c>
      <c r="D279" s="548" t="s">
        <v>1341</v>
      </c>
      <c r="E279" s="548" t="s">
        <v>1342</v>
      </c>
      <c r="F279" s="565"/>
      <c r="G279" s="565"/>
      <c r="H279" s="565"/>
      <c r="I279" s="565"/>
      <c r="J279" s="565"/>
      <c r="K279" s="565"/>
      <c r="L279" s="565"/>
      <c r="M279" s="565"/>
      <c r="N279" s="565">
        <v>2</v>
      </c>
      <c r="O279" s="565">
        <v>274</v>
      </c>
      <c r="P279" s="553"/>
      <c r="Q279" s="566">
        <v>137</v>
      </c>
    </row>
    <row r="280" spans="1:17" ht="14.4" customHeight="1" x14ac:dyDescent="0.3">
      <c r="A280" s="547" t="s">
        <v>1436</v>
      </c>
      <c r="B280" s="548" t="s">
        <v>1329</v>
      </c>
      <c r="C280" s="548" t="s">
        <v>1314</v>
      </c>
      <c r="D280" s="548" t="s">
        <v>1352</v>
      </c>
      <c r="E280" s="548" t="s">
        <v>1353</v>
      </c>
      <c r="F280" s="565"/>
      <c r="G280" s="565"/>
      <c r="H280" s="565"/>
      <c r="I280" s="565"/>
      <c r="J280" s="565"/>
      <c r="K280" s="565"/>
      <c r="L280" s="565"/>
      <c r="M280" s="565"/>
      <c r="N280" s="565">
        <v>2</v>
      </c>
      <c r="O280" s="565">
        <v>34</v>
      </c>
      <c r="P280" s="553"/>
      <c r="Q280" s="566">
        <v>17</v>
      </c>
    </row>
    <row r="281" spans="1:17" ht="14.4" customHeight="1" x14ac:dyDescent="0.3">
      <c r="A281" s="547" t="s">
        <v>1436</v>
      </c>
      <c r="B281" s="548" t="s">
        <v>1329</v>
      </c>
      <c r="C281" s="548" t="s">
        <v>1314</v>
      </c>
      <c r="D281" s="548" t="s">
        <v>1358</v>
      </c>
      <c r="E281" s="548" t="s">
        <v>1357</v>
      </c>
      <c r="F281" s="565"/>
      <c r="G281" s="565"/>
      <c r="H281" s="565"/>
      <c r="I281" s="565"/>
      <c r="J281" s="565"/>
      <c r="K281" s="565"/>
      <c r="L281" s="565"/>
      <c r="M281" s="565"/>
      <c r="N281" s="565">
        <v>2</v>
      </c>
      <c r="O281" s="565">
        <v>156</v>
      </c>
      <c r="P281" s="553"/>
      <c r="Q281" s="566">
        <v>78</v>
      </c>
    </row>
    <row r="282" spans="1:17" ht="14.4" customHeight="1" x14ac:dyDescent="0.3">
      <c r="A282" s="547" t="s">
        <v>1436</v>
      </c>
      <c r="B282" s="548" t="s">
        <v>1329</v>
      </c>
      <c r="C282" s="548" t="s">
        <v>1314</v>
      </c>
      <c r="D282" s="548" t="s">
        <v>1363</v>
      </c>
      <c r="E282" s="548" t="s">
        <v>1364</v>
      </c>
      <c r="F282" s="565"/>
      <c r="G282" s="565"/>
      <c r="H282" s="565"/>
      <c r="I282" s="565"/>
      <c r="J282" s="565"/>
      <c r="K282" s="565"/>
      <c r="L282" s="565"/>
      <c r="M282" s="565"/>
      <c r="N282" s="565">
        <v>2</v>
      </c>
      <c r="O282" s="565">
        <v>326</v>
      </c>
      <c r="P282" s="553"/>
      <c r="Q282" s="566">
        <v>163</v>
      </c>
    </row>
    <row r="283" spans="1:17" ht="14.4" customHeight="1" x14ac:dyDescent="0.3">
      <c r="A283" s="547" t="s">
        <v>1436</v>
      </c>
      <c r="B283" s="548" t="s">
        <v>1329</v>
      </c>
      <c r="C283" s="548" t="s">
        <v>1314</v>
      </c>
      <c r="D283" s="548" t="s">
        <v>1367</v>
      </c>
      <c r="E283" s="548" t="s">
        <v>1333</v>
      </c>
      <c r="F283" s="565"/>
      <c r="G283" s="565"/>
      <c r="H283" s="565"/>
      <c r="I283" s="565"/>
      <c r="J283" s="565"/>
      <c r="K283" s="565"/>
      <c r="L283" s="565"/>
      <c r="M283" s="565"/>
      <c r="N283" s="565">
        <v>5</v>
      </c>
      <c r="O283" s="565">
        <v>360</v>
      </c>
      <c r="P283" s="553"/>
      <c r="Q283" s="566">
        <v>72</v>
      </c>
    </row>
    <row r="284" spans="1:17" ht="14.4" customHeight="1" x14ac:dyDescent="0.3">
      <c r="A284" s="547" t="s">
        <v>1437</v>
      </c>
      <c r="B284" s="548" t="s">
        <v>1329</v>
      </c>
      <c r="C284" s="548" t="s">
        <v>1314</v>
      </c>
      <c r="D284" s="548" t="s">
        <v>1332</v>
      </c>
      <c r="E284" s="548" t="s">
        <v>1333</v>
      </c>
      <c r="F284" s="565">
        <v>17</v>
      </c>
      <c r="G284" s="565">
        <v>3453</v>
      </c>
      <c r="H284" s="565">
        <v>1</v>
      </c>
      <c r="I284" s="565">
        <v>203.11764705882354</v>
      </c>
      <c r="J284" s="565">
        <v>28</v>
      </c>
      <c r="K284" s="565">
        <v>5768</v>
      </c>
      <c r="L284" s="565">
        <v>1.6704315088328989</v>
      </c>
      <c r="M284" s="565">
        <v>206</v>
      </c>
      <c r="N284" s="565">
        <v>38</v>
      </c>
      <c r="O284" s="565">
        <v>8018</v>
      </c>
      <c r="P284" s="553">
        <v>2.3220388068346365</v>
      </c>
      <c r="Q284" s="566">
        <v>211</v>
      </c>
    </row>
    <row r="285" spans="1:17" ht="14.4" customHeight="1" x14ac:dyDescent="0.3">
      <c r="A285" s="547" t="s">
        <v>1437</v>
      </c>
      <c r="B285" s="548" t="s">
        <v>1329</v>
      </c>
      <c r="C285" s="548" t="s">
        <v>1314</v>
      </c>
      <c r="D285" s="548" t="s">
        <v>1334</v>
      </c>
      <c r="E285" s="548" t="s">
        <v>1333</v>
      </c>
      <c r="F285" s="565"/>
      <c r="G285" s="565"/>
      <c r="H285" s="565"/>
      <c r="I285" s="565"/>
      <c r="J285" s="565"/>
      <c r="K285" s="565"/>
      <c r="L285" s="565"/>
      <c r="M285" s="565"/>
      <c r="N285" s="565">
        <v>1</v>
      </c>
      <c r="O285" s="565">
        <v>87</v>
      </c>
      <c r="P285" s="553"/>
      <c r="Q285" s="566">
        <v>87</v>
      </c>
    </row>
    <row r="286" spans="1:17" ht="14.4" customHeight="1" x14ac:dyDescent="0.3">
      <c r="A286" s="547" t="s">
        <v>1437</v>
      </c>
      <c r="B286" s="548" t="s">
        <v>1329</v>
      </c>
      <c r="C286" s="548" t="s">
        <v>1314</v>
      </c>
      <c r="D286" s="548" t="s">
        <v>1335</v>
      </c>
      <c r="E286" s="548" t="s">
        <v>1336</v>
      </c>
      <c r="F286" s="565">
        <v>16</v>
      </c>
      <c r="G286" s="565">
        <v>4672</v>
      </c>
      <c r="H286" s="565">
        <v>1</v>
      </c>
      <c r="I286" s="565">
        <v>292</v>
      </c>
      <c r="J286" s="565">
        <v>85</v>
      </c>
      <c r="K286" s="565">
        <v>25075</v>
      </c>
      <c r="L286" s="565">
        <v>5.3670804794520546</v>
      </c>
      <c r="M286" s="565">
        <v>295</v>
      </c>
      <c r="N286" s="565">
        <v>132</v>
      </c>
      <c r="O286" s="565">
        <v>39732</v>
      </c>
      <c r="P286" s="553">
        <v>8.5042808219178081</v>
      </c>
      <c r="Q286" s="566">
        <v>301</v>
      </c>
    </row>
    <row r="287" spans="1:17" ht="14.4" customHeight="1" x14ac:dyDescent="0.3">
      <c r="A287" s="547" t="s">
        <v>1437</v>
      </c>
      <c r="B287" s="548" t="s">
        <v>1329</v>
      </c>
      <c r="C287" s="548" t="s">
        <v>1314</v>
      </c>
      <c r="D287" s="548" t="s">
        <v>1337</v>
      </c>
      <c r="E287" s="548" t="s">
        <v>1338</v>
      </c>
      <c r="F287" s="565">
        <v>3</v>
      </c>
      <c r="G287" s="565">
        <v>279</v>
      </c>
      <c r="H287" s="565">
        <v>1</v>
      </c>
      <c r="I287" s="565">
        <v>93</v>
      </c>
      <c r="J287" s="565">
        <v>3</v>
      </c>
      <c r="K287" s="565">
        <v>285</v>
      </c>
      <c r="L287" s="565">
        <v>1.021505376344086</v>
      </c>
      <c r="M287" s="565">
        <v>95</v>
      </c>
      <c r="N287" s="565">
        <v>4</v>
      </c>
      <c r="O287" s="565">
        <v>396</v>
      </c>
      <c r="P287" s="553">
        <v>1.4193548387096775</v>
      </c>
      <c r="Q287" s="566">
        <v>99</v>
      </c>
    </row>
    <row r="288" spans="1:17" ht="14.4" customHeight="1" x14ac:dyDescent="0.3">
      <c r="A288" s="547" t="s">
        <v>1437</v>
      </c>
      <c r="B288" s="548" t="s">
        <v>1329</v>
      </c>
      <c r="C288" s="548" t="s">
        <v>1314</v>
      </c>
      <c r="D288" s="548" t="s">
        <v>1341</v>
      </c>
      <c r="E288" s="548" t="s">
        <v>1342</v>
      </c>
      <c r="F288" s="565">
        <v>34</v>
      </c>
      <c r="G288" s="565">
        <v>4569</v>
      </c>
      <c r="H288" s="565">
        <v>1</v>
      </c>
      <c r="I288" s="565">
        <v>134.38235294117646</v>
      </c>
      <c r="J288" s="565">
        <v>61</v>
      </c>
      <c r="K288" s="565">
        <v>8235</v>
      </c>
      <c r="L288" s="565">
        <v>1.8023637557452397</v>
      </c>
      <c r="M288" s="565">
        <v>135</v>
      </c>
      <c r="N288" s="565">
        <v>57</v>
      </c>
      <c r="O288" s="565">
        <v>7809</v>
      </c>
      <c r="P288" s="553">
        <v>1.7091267235718977</v>
      </c>
      <c r="Q288" s="566">
        <v>137</v>
      </c>
    </row>
    <row r="289" spans="1:17" ht="14.4" customHeight="1" x14ac:dyDescent="0.3">
      <c r="A289" s="547" t="s">
        <v>1437</v>
      </c>
      <c r="B289" s="548" t="s">
        <v>1329</v>
      </c>
      <c r="C289" s="548" t="s">
        <v>1314</v>
      </c>
      <c r="D289" s="548" t="s">
        <v>1343</v>
      </c>
      <c r="E289" s="548" t="s">
        <v>1342</v>
      </c>
      <c r="F289" s="565"/>
      <c r="G289" s="565"/>
      <c r="H289" s="565"/>
      <c r="I289" s="565"/>
      <c r="J289" s="565"/>
      <c r="K289" s="565"/>
      <c r="L289" s="565"/>
      <c r="M289" s="565"/>
      <c r="N289" s="565">
        <v>1</v>
      </c>
      <c r="O289" s="565">
        <v>183</v>
      </c>
      <c r="P289" s="553"/>
      <c r="Q289" s="566">
        <v>183</v>
      </c>
    </row>
    <row r="290" spans="1:17" ht="14.4" customHeight="1" x14ac:dyDescent="0.3">
      <c r="A290" s="547" t="s">
        <v>1437</v>
      </c>
      <c r="B290" s="548" t="s">
        <v>1329</v>
      </c>
      <c r="C290" s="548" t="s">
        <v>1314</v>
      </c>
      <c r="D290" s="548" t="s">
        <v>1344</v>
      </c>
      <c r="E290" s="548" t="s">
        <v>1345</v>
      </c>
      <c r="F290" s="565"/>
      <c r="G290" s="565"/>
      <c r="H290" s="565"/>
      <c r="I290" s="565"/>
      <c r="J290" s="565"/>
      <c r="K290" s="565"/>
      <c r="L290" s="565"/>
      <c r="M290" s="565"/>
      <c r="N290" s="565">
        <v>1</v>
      </c>
      <c r="O290" s="565">
        <v>639</v>
      </c>
      <c r="P290" s="553"/>
      <c r="Q290" s="566">
        <v>639</v>
      </c>
    </row>
    <row r="291" spans="1:17" ht="14.4" customHeight="1" x14ac:dyDescent="0.3">
      <c r="A291" s="547" t="s">
        <v>1437</v>
      </c>
      <c r="B291" s="548" t="s">
        <v>1329</v>
      </c>
      <c r="C291" s="548" t="s">
        <v>1314</v>
      </c>
      <c r="D291" s="548" t="s">
        <v>1348</v>
      </c>
      <c r="E291" s="548" t="s">
        <v>1349</v>
      </c>
      <c r="F291" s="565">
        <v>1</v>
      </c>
      <c r="G291" s="565">
        <v>159</v>
      </c>
      <c r="H291" s="565">
        <v>1</v>
      </c>
      <c r="I291" s="565">
        <v>159</v>
      </c>
      <c r="J291" s="565">
        <v>3</v>
      </c>
      <c r="K291" s="565">
        <v>483</v>
      </c>
      <c r="L291" s="565">
        <v>3.0377358490566038</v>
      </c>
      <c r="M291" s="565">
        <v>161</v>
      </c>
      <c r="N291" s="565">
        <v>4</v>
      </c>
      <c r="O291" s="565">
        <v>692</v>
      </c>
      <c r="P291" s="553">
        <v>4.3522012578616351</v>
      </c>
      <c r="Q291" s="566">
        <v>173</v>
      </c>
    </row>
    <row r="292" spans="1:17" ht="14.4" customHeight="1" x14ac:dyDescent="0.3">
      <c r="A292" s="547" t="s">
        <v>1437</v>
      </c>
      <c r="B292" s="548" t="s">
        <v>1329</v>
      </c>
      <c r="C292" s="548" t="s">
        <v>1314</v>
      </c>
      <c r="D292" s="548" t="s">
        <v>1350</v>
      </c>
      <c r="E292" s="548" t="s">
        <v>1351</v>
      </c>
      <c r="F292" s="565"/>
      <c r="G292" s="565"/>
      <c r="H292" s="565"/>
      <c r="I292" s="565"/>
      <c r="J292" s="565">
        <v>2</v>
      </c>
      <c r="K292" s="565">
        <v>766</v>
      </c>
      <c r="L292" s="565"/>
      <c r="M292" s="565">
        <v>383</v>
      </c>
      <c r="N292" s="565"/>
      <c r="O292" s="565"/>
      <c r="P292" s="553"/>
      <c r="Q292" s="566"/>
    </row>
    <row r="293" spans="1:17" ht="14.4" customHeight="1" x14ac:dyDescent="0.3">
      <c r="A293" s="547" t="s">
        <v>1437</v>
      </c>
      <c r="B293" s="548" t="s">
        <v>1329</v>
      </c>
      <c r="C293" s="548" t="s">
        <v>1314</v>
      </c>
      <c r="D293" s="548" t="s">
        <v>1352</v>
      </c>
      <c r="E293" s="548" t="s">
        <v>1353</v>
      </c>
      <c r="F293" s="565">
        <v>101</v>
      </c>
      <c r="G293" s="565">
        <v>1616</v>
      </c>
      <c r="H293" s="565">
        <v>1</v>
      </c>
      <c r="I293" s="565">
        <v>16</v>
      </c>
      <c r="J293" s="565">
        <v>112</v>
      </c>
      <c r="K293" s="565">
        <v>1792</v>
      </c>
      <c r="L293" s="565">
        <v>1.108910891089109</v>
      </c>
      <c r="M293" s="565">
        <v>16</v>
      </c>
      <c r="N293" s="565">
        <v>133</v>
      </c>
      <c r="O293" s="565">
        <v>2261</v>
      </c>
      <c r="P293" s="553">
        <v>1.3991336633663367</v>
      </c>
      <c r="Q293" s="566">
        <v>17</v>
      </c>
    </row>
    <row r="294" spans="1:17" ht="14.4" customHeight="1" x14ac:dyDescent="0.3">
      <c r="A294" s="547" t="s">
        <v>1437</v>
      </c>
      <c r="B294" s="548" t="s">
        <v>1329</v>
      </c>
      <c r="C294" s="548" t="s">
        <v>1314</v>
      </c>
      <c r="D294" s="548" t="s">
        <v>1354</v>
      </c>
      <c r="E294" s="548" t="s">
        <v>1355</v>
      </c>
      <c r="F294" s="565">
        <v>9</v>
      </c>
      <c r="G294" s="565">
        <v>2370</v>
      </c>
      <c r="H294" s="565">
        <v>1</v>
      </c>
      <c r="I294" s="565">
        <v>263.33333333333331</v>
      </c>
      <c r="J294" s="565">
        <v>5</v>
      </c>
      <c r="K294" s="565">
        <v>1330</v>
      </c>
      <c r="L294" s="565">
        <v>0.56118143459915615</v>
      </c>
      <c r="M294" s="565">
        <v>266</v>
      </c>
      <c r="N294" s="565">
        <v>11</v>
      </c>
      <c r="O294" s="565">
        <v>3003</v>
      </c>
      <c r="P294" s="553">
        <v>1.2670886075949368</v>
      </c>
      <c r="Q294" s="566">
        <v>273</v>
      </c>
    </row>
    <row r="295" spans="1:17" ht="14.4" customHeight="1" x14ac:dyDescent="0.3">
      <c r="A295" s="547" t="s">
        <v>1437</v>
      </c>
      <c r="B295" s="548" t="s">
        <v>1329</v>
      </c>
      <c r="C295" s="548" t="s">
        <v>1314</v>
      </c>
      <c r="D295" s="548" t="s">
        <v>1356</v>
      </c>
      <c r="E295" s="548" t="s">
        <v>1357</v>
      </c>
      <c r="F295" s="565">
        <v>7</v>
      </c>
      <c r="G295" s="565">
        <v>987</v>
      </c>
      <c r="H295" s="565">
        <v>1</v>
      </c>
      <c r="I295" s="565">
        <v>141</v>
      </c>
      <c r="J295" s="565">
        <v>7</v>
      </c>
      <c r="K295" s="565">
        <v>987</v>
      </c>
      <c r="L295" s="565">
        <v>1</v>
      </c>
      <c r="M295" s="565">
        <v>141</v>
      </c>
      <c r="N295" s="565">
        <v>13</v>
      </c>
      <c r="O295" s="565">
        <v>1846</v>
      </c>
      <c r="P295" s="553">
        <v>1.8703140830800404</v>
      </c>
      <c r="Q295" s="566">
        <v>142</v>
      </c>
    </row>
    <row r="296" spans="1:17" ht="14.4" customHeight="1" x14ac:dyDescent="0.3">
      <c r="A296" s="547" t="s">
        <v>1437</v>
      </c>
      <c r="B296" s="548" t="s">
        <v>1329</v>
      </c>
      <c r="C296" s="548" t="s">
        <v>1314</v>
      </c>
      <c r="D296" s="548" t="s">
        <v>1358</v>
      </c>
      <c r="E296" s="548" t="s">
        <v>1357</v>
      </c>
      <c r="F296" s="565">
        <v>34</v>
      </c>
      <c r="G296" s="565">
        <v>2652</v>
      </c>
      <c r="H296" s="565">
        <v>1</v>
      </c>
      <c r="I296" s="565">
        <v>78</v>
      </c>
      <c r="J296" s="565">
        <v>61</v>
      </c>
      <c r="K296" s="565">
        <v>4758</v>
      </c>
      <c r="L296" s="565">
        <v>1.7941176470588236</v>
      </c>
      <c r="M296" s="565">
        <v>78</v>
      </c>
      <c r="N296" s="565">
        <v>56</v>
      </c>
      <c r="O296" s="565">
        <v>4368</v>
      </c>
      <c r="P296" s="553">
        <v>1.6470588235294117</v>
      </c>
      <c r="Q296" s="566">
        <v>78</v>
      </c>
    </row>
    <row r="297" spans="1:17" ht="14.4" customHeight="1" x14ac:dyDescent="0.3">
      <c r="A297" s="547" t="s">
        <v>1437</v>
      </c>
      <c r="B297" s="548" t="s">
        <v>1329</v>
      </c>
      <c r="C297" s="548" t="s">
        <v>1314</v>
      </c>
      <c r="D297" s="548" t="s">
        <v>1359</v>
      </c>
      <c r="E297" s="548" t="s">
        <v>1360</v>
      </c>
      <c r="F297" s="565">
        <v>7</v>
      </c>
      <c r="G297" s="565">
        <v>2127</v>
      </c>
      <c r="H297" s="565">
        <v>1</v>
      </c>
      <c r="I297" s="565">
        <v>303.85714285714283</v>
      </c>
      <c r="J297" s="565">
        <v>7</v>
      </c>
      <c r="K297" s="565">
        <v>2149</v>
      </c>
      <c r="L297" s="565">
        <v>1.0103432063939821</v>
      </c>
      <c r="M297" s="565">
        <v>307</v>
      </c>
      <c r="N297" s="565">
        <v>13</v>
      </c>
      <c r="O297" s="565">
        <v>4069</v>
      </c>
      <c r="P297" s="553">
        <v>1.9130230371415138</v>
      </c>
      <c r="Q297" s="566">
        <v>313</v>
      </c>
    </row>
    <row r="298" spans="1:17" ht="14.4" customHeight="1" x14ac:dyDescent="0.3">
      <c r="A298" s="547" t="s">
        <v>1437</v>
      </c>
      <c r="B298" s="548" t="s">
        <v>1329</v>
      </c>
      <c r="C298" s="548" t="s">
        <v>1314</v>
      </c>
      <c r="D298" s="548" t="s">
        <v>1363</v>
      </c>
      <c r="E298" s="548" t="s">
        <v>1364</v>
      </c>
      <c r="F298" s="565">
        <v>81</v>
      </c>
      <c r="G298" s="565">
        <v>12982</v>
      </c>
      <c r="H298" s="565">
        <v>1</v>
      </c>
      <c r="I298" s="565">
        <v>160.27160493827159</v>
      </c>
      <c r="J298" s="565">
        <v>88</v>
      </c>
      <c r="K298" s="565">
        <v>14168</v>
      </c>
      <c r="L298" s="565">
        <v>1.0913572639038669</v>
      </c>
      <c r="M298" s="565">
        <v>161</v>
      </c>
      <c r="N298" s="565">
        <v>98</v>
      </c>
      <c r="O298" s="565">
        <v>15974</v>
      </c>
      <c r="P298" s="553">
        <v>1.2304729625635495</v>
      </c>
      <c r="Q298" s="566">
        <v>163</v>
      </c>
    </row>
    <row r="299" spans="1:17" ht="14.4" customHeight="1" x14ac:dyDescent="0.3">
      <c r="A299" s="547" t="s">
        <v>1437</v>
      </c>
      <c r="B299" s="548" t="s">
        <v>1329</v>
      </c>
      <c r="C299" s="548" t="s">
        <v>1314</v>
      </c>
      <c r="D299" s="548" t="s">
        <v>1367</v>
      </c>
      <c r="E299" s="548" t="s">
        <v>1333</v>
      </c>
      <c r="F299" s="565">
        <v>81</v>
      </c>
      <c r="G299" s="565">
        <v>5699</v>
      </c>
      <c r="H299" s="565">
        <v>1</v>
      </c>
      <c r="I299" s="565">
        <v>70.358024691358025</v>
      </c>
      <c r="J299" s="565">
        <v>161</v>
      </c>
      <c r="K299" s="565">
        <v>11431</v>
      </c>
      <c r="L299" s="565">
        <v>2.0057904895595717</v>
      </c>
      <c r="M299" s="565">
        <v>71</v>
      </c>
      <c r="N299" s="565">
        <v>126</v>
      </c>
      <c r="O299" s="565">
        <v>9072</v>
      </c>
      <c r="P299" s="553">
        <v>1.5918582207404808</v>
      </c>
      <c r="Q299" s="566">
        <v>72</v>
      </c>
    </row>
    <row r="300" spans="1:17" ht="14.4" customHeight="1" x14ac:dyDescent="0.3">
      <c r="A300" s="547" t="s">
        <v>1437</v>
      </c>
      <c r="B300" s="548" t="s">
        <v>1329</v>
      </c>
      <c r="C300" s="548" t="s">
        <v>1314</v>
      </c>
      <c r="D300" s="548" t="s">
        <v>1372</v>
      </c>
      <c r="E300" s="548" t="s">
        <v>1373</v>
      </c>
      <c r="F300" s="565"/>
      <c r="G300" s="565"/>
      <c r="H300" s="565"/>
      <c r="I300" s="565"/>
      <c r="J300" s="565"/>
      <c r="K300" s="565"/>
      <c r="L300" s="565"/>
      <c r="M300" s="565"/>
      <c r="N300" s="565">
        <v>1</v>
      </c>
      <c r="O300" s="565">
        <v>229</v>
      </c>
      <c r="P300" s="553"/>
      <c r="Q300" s="566">
        <v>229</v>
      </c>
    </row>
    <row r="301" spans="1:17" ht="14.4" customHeight="1" x14ac:dyDescent="0.3">
      <c r="A301" s="547" t="s">
        <v>1437</v>
      </c>
      <c r="B301" s="548" t="s">
        <v>1329</v>
      </c>
      <c r="C301" s="548" t="s">
        <v>1314</v>
      </c>
      <c r="D301" s="548" t="s">
        <v>1374</v>
      </c>
      <c r="E301" s="548" t="s">
        <v>1375</v>
      </c>
      <c r="F301" s="565">
        <v>1</v>
      </c>
      <c r="G301" s="565">
        <v>1189</v>
      </c>
      <c r="H301" s="565">
        <v>1</v>
      </c>
      <c r="I301" s="565">
        <v>1189</v>
      </c>
      <c r="J301" s="565">
        <v>3</v>
      </c>
      <c r="K301" s="565">
        <v>3585</v>
      </c>
      <c r="L301" s="565">
        <v>3.0151387720773761</v>
      </c>
      <c r="M301" s="565">
        <v>1195</v>
      </c>
      <c r="N301" s="565">
        <v>4</v>
      </c>
      <c r="O301" s="565">
        <v>4844</v>
      </c>
      <c r="P301" s="553">
        <v>4.0740117746005042</v>
      </c>
      <c r="Q301" s="566">
        <v>1211</v>
      </c>
    </row>
    <row r="302" spans="1:17" ht="14.4" customHeight="1" x14ac:dyDescent="0.3">
      <c r="A302" s="547" t="s">
        <v>1437</v>
      </c>
      <c r="B302" s="548" t="s">
        <v>1329</v>
      </c>
      <c r="C302" s="548" t="s">
        <v>1314</v>
      </c>
      <c r="D302" s="548" t="s">
        <v>1376</v>
      </c>
      <c r="E302" s="548" t="s">
        <v>1377</v>
      </c>
      <c r="F302" s="565">
        <v>1</v>
      </c>
      <c r="G302" s="565">
        <v>108</v>
      </c>
      <c r="H302" s="565">
        <v>1</v>
      </c>
      <c r="I302" s="565">
        <v>108</v>
      </c>
      <c r="J302" s="565">
        <v>2</v>
      </c>
      <c r="K302" s="565">
        <v>220</v>
      </c>
      <c r="L302" s="565">
        <v>2.0370370370370372</v>
      </c>
      <c r="M302" s="565">
        <v>110</v>
      </c>
      <c r="N302" s="565">
        <v>6</v>
      </c>
      <c r="O302" s="565">
        <v>684</v>
      </c>
      <c r="P302" s="553">
        <v>6.333333333333333</v>
      </c>
      <c r="Q302" s="566">
        <v>114</v>
      </c>
    </row>
    <row r="303" spans="1:17" ht="14.4" customHeight="1" x14ac:dyDescent="0.3">
      <c r="A303" s="547" t="s">
        <v>1437</v>
      </c>
      <c r="B303" s="548" t="s">
        <v>1329</v>
      </c>
      <c r="C303" s="548" t="s">
        <v>1314</v>
      </c>
      <c r="D303" s="548" t="s">
        <v>1378</v>
      </c>
      <c r="E303" s="548" t="s">
        <v>1379</v>
      </c>
      <c r="F303" s="565"/>
      <c r="G303" s="565"/>
      <c r="H303" s="565"/>
      <c r="I303" s="565"/>
      <c r="J303" s="565"/>
      <c r="K303" s="565"/>
      <c r="L303" s="565"/>
      <c r="M303" s="565"/>
      <c r="N303" s="565">
        <v>1</v>
      </c>
      <c r="O303" s="565">
        <v>346</v>
      </c>
      <c r="P303" s="553"/>
      <c r="Q303" s="566">
        <v>346</v>
      </c>
    </row>
    <row r="304" spans="1:17" ht="14.4" customHeight="1" x14ac:dyDescent="0.3">
      <c r="A304" s="547" t="s">
        <v>1437</v>
      </c>
      <c r="B304" s="548" t="s">
        <v>1329</v>
      </c>
      <c r="C304" s="548" t="s">
        <v>1314</v>
      </c>
      <c r="D304" s="548" t="s">
        <v>1386</v>
      </c>
      <c r="E304" s="548" t="s">
        <v>1387</v>
      </c>
      <c r="F304" s="565"/>
      <c r="G304" s="565"/>
      <c r="H304" s="565"/>
      <c r="I304" s="565"/>
      <c r="J304" s="565">
        <v>1</v>
      </c>
      <c r="K304" s="565">
        <v>294</v>
      </c>
      <c r="L304" s="565"/>
      <c r="M304" s="565">
        <v>294</v>
      </c>
      <c r="N304" s="565">
        <v>1</v>
      </c>
      <c r="O304" s="565">
        <v>301</v>
      </c>
      <c r="P304" s="553"/>
      <c r="Q304" s="566">
        <v>301</v>
      </c>
    </row>
    <row r="305" spans="1:17" ht="14.4" customHeight="1" x14ac:dyDescent="0.3">
      <c r="A305" s="547" t="s">
        <v>1438</v>
      </c>
      <c r="B305" s="548" t="s">
        <v>1329</v>
      </c>
      <c r="C305" s="548" t="s">
        <v>1314</v>
      </c>
      <c r="D305" s="548" t="s">
        <v>1332</v>
      </c>
      <c r="E305" s="548" t="s">
        <v>1333</v>
      </c>
      <c r="F305" s="565">
        <v>7</v>
      </c>
      <c r="G305" s="565">
        <v>1431</v>
      </c>
      <c r="H305" s="565">
        <v>1</v>
      </c>
      <c r="I305" s="565">
        <v>204.42857142857142</v>
      </c>
      <c r="J305" s="565">
        <v>35</v>
      </c>
      <c r="K305" s="565">
        <v>7210</v>
      </c>
      <c r="L305" s="565">
        <v>5.0384346610761703</v>
      </c>
      <c r="M305" s="565">
        <v>206</v>
      </c>
      <c r="N305" s="565">
        <v>35</v>
      </c>
      <c r="O305" s="565">
        <v>7385</v>
      </c>
      <c r="P305" s="553">
        <v>5.1607267645003496</v>
      </c>
      <c r="Q305" s="566">
        <v>211</v>
      </c>
    </row>
    <row r="306" spans="1:17" ht="14.4" customHeight="1" x14ac:dyDescent="0.3">
      <c r="A306" s="547" t="s">
        <v>1438</v>
      </c>
      <c r="B306" s="548" t="s">
        <v>1329</v>
      </c>
      <c r="C306" s="548" t="s">
        <v>1314</v>
      </c>
      <c r="D306" s="548" t="s">
        <v>1334</v>
      </c>
      <c r="E306" s="548" t="s">
        <v>1333</v>
      </c>
      <c r="F306" s="565"/>
      <c r="G306" s="565"/>
      <c r="H306" s="565"/>
      <c r="I306" s="565"/>
      <c r="J306" s="565">
        <v>1</v>
      </c>
      <c r="K306" s="565">
        <v>85</v>
      </c>
      <c r="L306" s="565"/>
      <c r="M306" s="565">
        <v>85</v>
      </c>
      <c r="N306" s="565"/>
      <c r="O306" s="565"/>
      <c r="P306" s="553"/>
      <c r="Q306" s="566"/>
    </row>
    <row r="307" spans="1:17" ht="14.4" customHeight="1" x14ac:dyDescent="0.3">
      <c r="A307" s="547" t="s">
        <v>1438</v>
      </c>
      <c r="B307" s="548" t="s">
        <v>1329</v>
      </c>
      <c r="C307" s="548" t="s">
        <v>1314</v>
      </c>
      <c r="D307" s="548" t="s">
        <v>1335</v>
      </c>
      <c r="E307" s="548" t="s">
        <v>1336</v>
      </c>
      <c r="F307" s="565">
        <v>16</v>
      </c>
      <c r="G307" s="565">
        <v>4672</v>
      </c>
      <c r="H307" s="565">
        <v>1</v>
      </c>
      <c r="I307" s="565">
        <v>292</v>
      </c>
      <c r="J307" s="565">
        <v>42</v>
      </c>
      <c r="K307" s="565">
        <v>12390</v>
      </c>
      <c r="L307" s="565">
        <v>2.6519691780821919</v>
      </c>
      <c r="M307" s="565">
        <v>295</v>
      </c>
      <c r="N307" s="565">
        <v>7</v>
      </c>
      <c r="O307" s="565">
        <v>2107</v>
      </c>
      <c r="P307" s="553">
        <v>0.4509845890410959</v>
      </c>
      <c r="Q307" s="566">
        <v>301</v>
      </c>
    </row>
    <row r="308" spans="1:17" ht="14.4" customHeight="1" x14ac:dyDescent="0.3">
      <c r="A308" s="547" t="s">
        <v>1438</v>
      </c>
      <c r="B308" s="548" t="s">
        <v>1329</v>
      </c>
      <c r="C308" s="548" t="s">
        <v>1314</v>
      </c>
      <c r="D308" s="548" t="s">
        <v>1341</v>
      </c>
      <c r="E308" s="548" t="s">
        <v>1342</v>
      </c>
      <c r="F308" s="565">
        <v>5</v>
      </c>
      <c r="G308" s="565">
        <v>672</v>
      </c>
      <c r="H308" s="565">
        <v>1</v>
      </c>
      <c r="I308" s="565">
        <v>134.4</v>
      </c>
      <c r="J308" s="565">
        <v>11</v>
      </c>
      <c r="K308" s="565">
        <v>1485</v>
      </c>
      <c r="L308" s="565">
        <v>2.2098214285714284</v>
      </c>
      <c r="M308" s="565">
        <v>135</v>
      </c>
      <c r="N308" s="565">
        <v>3</v>
      </c>
      <c r="O308" s="565">
        <v>411</v>
      </c>
      <c r="P308" s="553">
        <v>0.6116071428571429</v>
      </c>
      <c r="Q308" s="566">
        <v>137</v>
      </c>
    </row>
    <row r="309" spans="1:17" ht="14.4" customHeight="1" x14ac:dyDescent="0.3">
      <c r="A309" s="547" t="s">
        <v>1438</v>
      </c>
      <c r="B309" s="548" t="s">
        <v>1329</v>
      </c>
      <c r="C309" s="548" t="s">
        <v>1314</v>
      </c>
      <c r="D309" s="548" t="s">
        <v>1348</v>
      </c>
      <c r="E309" s="548" t="s">
        <v>1349</v>
      </c>
      <c r="F309" s="565">
        <v>1</v>
      </c>
      <c r="G309" s="565">
        <v>159</v>
      </c>
      <c r="H309" s="565">
        <v>1</v>
      </c>
      <c r="I309" s="565">
        <v>159</v>
      </c>
      <c r="J309" s="565">
        <v>2</v>
      </c>
      <c r="K309" s="565">
        <v>322</v>
      </c>
      <c r="L309" s="565">
        <v>2.0251572327044025</v>
      </c>
      <c r="M309" s="565">
        <v>161</v>
      </c>
      <c r="N309" s="565"/>
      <c r="O309" s="565"/>
      <c r="P309" s="553"/>
      <c r="Q309" s="566"/>
    </row>
    <row r="310" spans="1:17" ht="14.4" customHeight="1" x14ac:dyDescent="0.3">
      <c r="A310" s="547" t="s">
        <v>1438</v>
      </c>
      <c r="B310" s="548" t="s">
        <v>1329</v>
      </c>
      <c r="C310" s="548" t="s">
        <v>1314</v>
      </c>
      <c r="D310" s="548" t="s">
        <v>1352</v>
      </c>
      <c r="E310" s="548" t="s">
        <v>1353</v>
      </c>
      <c r="F310" s="565">
        <v>16</v>
      </c>
      <c r="G310" s="565">
        <v>256</v>
      </c>
      <c r="H310" s="565">
        <v>1</v>
      </c>
      <c r="I310" s="565">
        <v>16</v>
      </c>
      <c r="J310" s="565">
        <v>35</v>
      </c>
      <c r="K310" s="565">
        <v>560</v>
      </c>
      <c r="L310" s="565">
        <v>2.1875</v>
      </c>
      <c r="M310" s="565">
        <v>16</v>
      </c>
      <c r="N310" s="565">
        <v>21</v>
      </c>
      <c r="O310" s="565">
        <v>357</v>
      </c>
      <c r="P310" s="553">
        <v>1.39453125</v>
      </c>
      <c r="Q310" s="566">
        <v>17</v>
      </c>
    </row>
    <row r="311" spans="1:17" ht="14.4" customHeight="1" x14ac:dyDescent="0.3">
      <c r="A311" s="547" t="s">
        <v>1438</v>
      </c>
      <c r="B311" s="548" t="s">
        <v>1329</v>
      </c>
      <c r="C311" s="548" t="s">
        <v>1314</v>
      </c>
      <c r="D311" s="548" t="s">
        <v>1354</v>
      </c>
      <c r="E311" s="548" t="s">
        <v>1355</v>
      </c>
      <c r="F311" s="565">
        <v>3</v>
      </c>
      <c r="G311" s="565">
        <v>792</v>
      </c>
      <c r="H311" s="565">
        <v>1</v>
      </c>
      <c r="I311" s="565">
        <v>264</v>
      </c>
      <c r="J311" s="565">
        <v>9</v>
      </c>
      <c r="K311" s="565">
        <v>2394</v>
      </c>
      <c r="L311" s="565">
        <v>3.0227272727272729</v>
      </c>
      <c r="M311" s="565">
        <v>266</v>
      </c>
      <c r="N311" s="565">
        <v>7</v>
      </c>
      <c r="O311" s="565">
        <v>1911</v>
      </c>
      <c r="P311" s="553">
        <v>2.4128787878787881</v>
      </c>
      <c r="Q311" s="566">
        <v>273</v>
      </c>
    </row>
    <row r="312" spans="1:17" ht="14.4" customHeight="1" x14ac:dyDescent="0.3">
      <c r="A312" s="547" t="s">
        <v>1438</v>
      </c>
      <c r="B312" s="548" t="s">
        <v>1329</v>
      </c>
      <c r="C312" s="548" t="s">
        <v>1314</v>
      </c>
      <c r="D312" s="548" t="s">
        <v>1356</v>
      </c>
      <c r="E312" s="548" t="s">
        <v>1357</v>
      </c>
      <c r="F312" s="565">
        <v>3</v>
      </c>
      <c r="G312" s="565">
        <v>423</v>
      </c>
      <c r="H312" s="565">
        <v>1</v>
      </c>
      <c r="I312" s="565">
        <v>141</v>
      </c>
      <c r="J312" s="565">
        <v>16</v>
      </c>
      <c r="K312" s="565">
        <v>2256</v>
      </c>
      <c r="L312" s="565">
        <v>5.333333333333333</v>
      </c>
      <c r="M312" s="565">
        <v>141</v>
      </c>
      <c r="N312" s="565">
        <v>14</v>
      </c>
      <c r="O312" s="565">
        <v>1988</v>
      </c>
      <c r="P312" s="553">
        <v>4.6997635933806148</v>
      </c>
      <c r="Q312" s="566">
        <v>142</v>
      </c>
    </row>
    <row r="313" spans="1:17" ht="14.4" customHeight="1" x14ac:dyDescent="0.3">
      <c r="A313" s="547" t="s">
        <v>1438</v>
      </c>
      <c r="B313" s="548" t="s">
        <v>1329</v>
      </c>
      <c r="C313" s="548" t="s">
        <v>1314</v>
      </c>
      <c r="D313" s="548" t="s">
        <v>1358</v>
      </c>
      <c r="E313" s="548" t="s">
        <v>1357</v>
      </c>
      <c r="F313" s="565">
        <v>5</v>
      </c>
      <c r="G313" s="565">
        <v>390</v>
      </c>
      <c r="H313" s="565">
        <v>1</v>
      </c>
      <c r="I313" s="565">
        <v>78</v>
      </c>
      <c r="J313" s="565">
        <v>11</v>
      </c>
      <c r="K313" s="565">
        <v>858</v>
      </c>
      <c r="L313" s="565">
        <v>2.2000000000000002</v>
      </c>
      <c r="M313" s="565">
        <v>78</v>
      </c>
      <c r="N313" s="565">
        <v>3</v>
      </c>
      <c r="O313" s="565">
        <v>234</v>
      </c>
      <c r="P313" s="553">
        <v>0.6</v>
      </c>
      <c r="Q313" s="566">
        <v>78</v>
      </c>
    </row>
    <row r="314" spans="1:17" ht="14.4" customHeight="1" x14ac:dyDescent="0.3">
      <c r="A314" s="547" t="s">
        <v>1438</v>
      </c>
      <c r="B314" s="548" t="s">
        <v>1329</v>
      </c>
      <c r="C314" s="548" t="s">
        <v>1314</v>
      </c>
      <c r="D314" s="548" t="s">
        <v>1359</v>
      </c>
      <c r="E314" s="548" t="s">
        <v>1360</v>
      </c>
      <c r="F314" s="565">
        <v>3</v>
      </c>
      <c r="G314" s="565">
        <v>915</v>
      </c>
      <c r="H314" s="565">
        <v>1</v>
      </c>
      <c r="I314" s="565">
        <v>305</v>
      </c>
      <c r="J314" s="565">
        <v>16</v>
      </c>
      <c r="K314" s="565">
        <v>4912</v>
      </c>
      <c r="L314" s="565">
        <v>5.3683060109289613</v>
      </c>
      <c r="M314" s="565">
        <v>307</v>
      </c>
      <c r="N314" s="565">
        <v>14</v>
      </c>
      <c r="O314" s="565">
        <v>4382</v>
      </c>
      <c r="P314" s="553">
        <v>4.7890710382513664</v>
      </c>
      <c r="Q314" s="566">
        <v>313</v>
      </c>
    </row>
    <row r="315" spans="1:17" ht="14.4" customHeight="1" x14ac:dyDescent="0.3">
      <c r="A315" s="547" t="s">
        <v>1438</v>
      </c>
      <c r="B315" s="548" t="s">
        <v>1329</v>
      </c>
      <c r="C315" s="548" t="s">
        <v>1314</v>
      </c>
      <c r="D315" s="548" t="s">
        <v>1363</v>
      </c>
      <c r="E315" s="548" t="s">
        <v>1364</v>
      </c>
      <c r="F315" s="565">
        <v>11</v>
      </c>
      <c r="G315" s="565">
        <v>1764</v>
      </c>
      <c r="H315" s="565">
        <v>1</v>
      </c>
      <c r="I315" s="565">
        <v>160.36363636363637</v>
      </c>
      <c r="J315" s="565">
        <v>11</v>
      </c>
      <c r="K315" s="565">
        <v>1771</v>
      </c>
      <c r="L315" s="565">
        <v>1.003968253968254</v>
      </c>
      <c r="M315" s="565">
        <v>161</v>
      </c>
      <c r="N315" s="565">
        <v>6</v>
      </c>
      <c r="O315" s="565">
        <v>978</v>
      </c>
      <c r="P315" s="553">
        <v>0.55442176870748294</v>
      </c>
      <c r="Q315" s="566">
        <v>163</v>
      </c>
    </row>
    <row r="316" spans="1:17" ht="14.4" customHeight="1" x14ac:dyDescent="0.3">
      <c r="A316" s="547" t="s">
        <v>1438</v>
      </c>
      <c r="B316" s="548" t="s">
        <v>1329</v>
      </c>
      <c r="C316" s="548" t="s">
        <v>1314</v>
      </c>
      <c r="D316" s="548" t="s">
        <v>1367</v>
      </c>
      <c r="E316" s="548" t="s">
        <v>1333</v>
      </c>
      <c r="F316" s="565">
        <v>8</v>
      </c>
      <c r="G316" s="565">
        <v>562</v>
      </c>
      <c r="H316" s="565">
        <v>1</v>
      </c>
      <c r="I316" s="565">
        <v>70.25</v>
      </c>
      <c r="J316" s="565">
        <v>25</v>
      </c>
      <c r="K316" s="565">
        <v>1775</v>
      </c>
      <c r="L316" s="565">
        <v>3.1583629893238436</v>
      </c>
      <c r="M316" s="565">
        <v>71</v>
      </c>
      <c r="N316" s="565">
        <v>6</v>
      </c>
      <c r="O316" s="565">
        <v>432</v>
      </c>
      <c r="P316" s="553">
        <v>0.76868327402135228</v>
      </c>
      <c r="Q316" s="566">
        <v>72</v>
      </c>
    </row>
    <row r="317" spans="1:17" ht="14.4" customHeight="1" x14ac:dyDescent="0.3">
      <c r="A317" s="547" t="s">
        <v>1438</v>
      </c>
      <c r="B317" s="548" t="s">
        <v>1329</v>
      </c>
      <c r="C317" s="548" t="s">
        <v>1314</v>
      </c>
      <c r="D317" s="548" t="s">
        <v>1372</v>
      </c>
      <c r="E317" s="548" t="s">
        <v>1373</v>
      </c>
      <c r="F317" s="565"/>
      <c r="G317" s="565"/>
      <c r="H317" s="565"/>
      <c r="I317" s="565"/>
      <c r="J317" s="565">
        <v>1</v>
      </c>
      <c r="K317" s="565">
        <v>220</v>
      </c>
      <c r="L317" s="565"/>
      <c r="M317" s="565">
        <v>220</v>
      </c>
      <c r="N317" s="565"/>
      <c r="O317" s="565"/>
      <c r="P317" s="553"/>
      <c r="Q317" s="566"/>
    </row>
    <row r="318" spans="1:17" ht="14.4" customHeight="1" x14ac:dyDescent="0.3">
      <c r="A318" s="547" t="s">
        <v>1438</v>
      </c>
      <c r="B318" s="548" t="s">
        <v>1329</v>
      </c>
      <c r="C318" s="548" t="s">
        <v>1314</v>
      </c>
      <c r="D318" s="548" t="s">
        <v>1374</v>
      </c>
      <c r="E318" s="548" t="s">
        <v>1375</v>
      </c>
      <c r="F318" s="565">
        <v>1</v>
      </c>
      <c r="G318" s="565">
        <v>1189</v>
      </c>
      <c r="H318" s="565">
        <v>1</v>
      </c>
      <c r="I318" s="565">
        <v>1189</v>
      </c>
      <c r="J318" s="565">
        <v>2</v>
      </c>
      <c r="K318" s="565">
        <v>2390</v>
      </c>
      <c r="L318" s="565">
        <v>2.0100925147182505</v>
      </c>
      <c r="M318" s="565">
        <v>1195</v>
      </c>
      <c r="N318" s="565"/>
      <c r="O318" s="565"/>
      <c r="P318" s="553"/>
      <c r="Q318" s="566"/>
    </row>
    <row r="319" spans="1:17" ht="14.4" customHeight="1" x14ac:dyDescent="0.3">
      <c r="A319" s="547" t="s">
        <v>1438</v>
      </c>
      <c r="B319" s="548" t="s">
        <v>1329</v>
      </c>
      <c r="C319" s="548" t="s">
        <v>1314</v>
      </c>
      <c r="D319" s="548" t="s">
        <v>1376</v>
      </c>
      <c r="E319" s="548" t="s">
        <v>1377</v>
      </c>
      <c r="F319" s="565">
        <v>1</v>
      </c>
      <c r="G319" s="565">
        <v>108</v>
      </c>
      <c r="H319" s="565">
        <v>1</v>
      </c>
      <c r="I319" s="565">
        <v>108</v>
      </c>
      <c r="J319" s="565">
        <v>2</v>
      </c>
      <c r="K319" s="565">
        <v>220</v>
      </c>
      <c r="L319" s="565">
        <v>2.0370370370370372</v>
      </c>
      <c r="M319" s="565">
        <v>110</v>
      </c>
      <c r="N319" s="565"/>
      <c r="O319" s="565"/>
      <c r="P319" s="553"/>
      <c r="Q319" s="566"/>
    </row>
    <row r="320" spans="1:17" ht="14.4" customHeight="1" x14ac:dyDescent="0.3">
      <c r="A320" s="547" t="s">
        <v>1439</v>
      </c>
      <c r="B320" s="548" t="s">
        <v>1329</v>
      </c>
      <c r="C320" s="548" t="s">
        <v>1314</v>
      </c>
      <c r="D320" s="548" t="s">
        <v>1332</v>
      </c>
      <c r="E320" s="548" t="s">
        <v>1333</v>
      </c>
      <c r="F320" s="565"/>
      <c r="G320" s="565"/>
      <c r="H320" s="565"/>
      <c r="I320" s="565"/>
      <c r="J320" s="565"/>
      <c r="K320" s="565"/>
      <c r="L320" s="565"/>
      <c r="M320" s="565"/>
      <c r="N320" s="565">
        <v>2</v>
      </c>
      <c r="O320" s="565">
        <v>422</v>
      </c>
      <c r="P320" s="553"/>
      <c r="Q320" s="566">
        <v>211</v>
      </c>
    </row>
    <row r="321" spans="1:17" ht="14.4" customHeight="1" x14ac:dyDescent="0.3">
      <c r="A321" s="547" t="s">
        <v>1439</v>
      </c>
      <c r="B321" s="548" t="s">
        <v>1329</v>
      </c>
      <c r="C321" s="548" t="s">
        <v>1314</v>
      </c>
      <c r="D321" s="548" t="s">
        <v>1352</v>
      </c>
      <c r="E321" s="548" t="s">
        <v>1353</v>
      </c>
      <c r="F321" s="565"/>
      <c r="G321" s="565"/>
      <c r="H321" s="565"/>
      <c r="I321" s="565"/>
      <c r="J321" s="565"/>
      <c r="K321" s="565"/>
      <c r="L321" s="565"/>
      <c r="M321" s="565"/>
      <c r="N321" s="565">
        <v>1</v>
      </c>
      <c r="O321" s="565">
        <v>17</v>
      </c>
      <c r="P321" s="553"/>
      <c r="Q321" s="566">
        <v>17</v>
      </c>
    </row>
    <row r="322" spans="1:17" ht="14.4" customHeight="1" x14ac:dyDescent="0.3">
      <c r="A322" s="547" t="s">
        <v>1439</v>
      </c>
      <c r="B322" s="548" t="s">
        <v>1329</v>
      </c>
      <c r="C322" s="548" t="s">
        <v>1314</v>
      </c>
      <c r="D322" s="548" t="s">
        <v>1354</v>
      </c>
      <c r="E322" s="548" t="s">
        <v>1355</v>
      </c>
      <c r="F322" s="565"/>
      <c r="G322" s="565"/>
      <c r="H322" s="565"/>
      <c r="I322" s="565"/>
      <c r="J322" s="565"/>
      <c r="K322" s="565"/>
      <c r="L322" s="565"/>
      <c r="M322" s="565"/>
      <c r="N322" s="565">
        <v>1</v>
      </c>
      <c r="O322" s="565">
        <v>273</v>
      </c>
      <c r="P322" s="553"/>
      <c r="Q322" s="566">
        <v>273</v>
      </c>
    </row>
    <row r="323" spans="1:17" ht="14.4" customHeight="1" x14ac:dyDescent="0.3">
      <c r="A323" s="547" t="s">
        <v>1439</v>
      </c>
      <c r="B323" s="548" t="s">
        <v>1329</v>
      </c>
      <c r="C323" s="548" t="s">
        <v>1314</v>
      </c>
      <c r="D323" s="548" t="s">
        <v>1356</v>
      </c>
      <c r="E323" s="548" t="s">
        <v>1357</v>
      </c>
      <c r="F323" s="565"/>
      <c r="G323" s="565"/>
      <c r="H323" s="565"/>
      <c r="I323" s="565"/>
      <c r="J323" s="565"/>
      <c r="K323" s="565"/>
      <c r="L323" s="565"/>
      <c r="M323" s="565"/>
      <c r="N323" s="565">
        <v>1</v>
      </c>
      <c r="O323" s="565">
        <v>142</v>
      </c>
      <c r="P323" s="553"/>
      <c r="Q323" s="566">
        <v>142</v>
      </c>
    </row>
    <row r="324" spans="1:17" ht="14.4" customHeight="1" x14ac:dyDescent="0.3">
      <c r="A324" s="547" t="s">
        <v>1439</v>
      </c>
      <c r="B324" s="548" t="s">
        <v>1329</v>
      </c>
      <c r="C324" s="548" t="s">
        <v>1314</v>
      </c>
      <c r="D324" s="548" t="s">
        <v>1359</v>
      </c>
      <c r="E324" s="548" t="s">
        <v>1360</v>
      </c>
      <c r="F324" s="565"/>
      <c r="G324" s="565"/>
      <c r="H324" s="565"/>
      <c r="I324" s="565"/>
      <c r="J324" s="565"/>
      <c r="K324" s="565"/>
      <c r="L324" s="565"/>
      <c r="M324" s="565"/>
      <c r="N324" s="565">
        <v>1</v>
      </c>
      <c r="O324" s="565">
        <v>313</v>
      </c>
      <c r="P324" s="553"/>
      <c r="Q324" s="566">
        <v>313</v>
      </c>
    </row>
    <row r="325" spans="1:17" ht="14.4" customHeight="1" x14ac:dyDescent="0.3">
      <c r="A325" s="547" t="s">
        <v>1440</v>
      </c>
      <c r="B325" s="548" t="s">
        <v>1329</v>
      </c>
      <c r="C325" s="548" t="s">
        <v>1314</v>
      </c>
      <c r="D325" s="548" t="s">
        <v>1332</v>
      </c>
      <c r="E325" s="548" t="s">
        <v>1333</v>
      </c>
      <c r="F325" s="565"/>
      <c r="G325" s="565"/>
      <c r="H325" s="565"/>
      <c r="I325" s="565"/>
      <c r="J325" s="565">
        <v>4</v>
      </c>
      <c r="K325" s="565">
        <v>824</v>
      </c>
      <c r="L325" s="565"/>
      <c r="M325" s="565">
        <v>206</v>
      </c>
      <c r="N325" s="565">
        <v>4</v>
      </c>
      <c r="O325" s="565">
        <v>844</v>
      </c>
      <c r="P325" s="553"/>
      <c r="Q325" s="566">
        <v>211</v>
      </c>
    </row>
    <row r="326" spans="1:17" ht="14.4" customHeight="1" x14ac:dyDescent="0.3">
      <c r="A326" s="547" t="s">
        <v>1440</v>
      </c>
      <c r="B326" s="548" t="s">
        <v>1329</v>
      </c>
      <c r="C326" s="548" t="s">
        <v>1314</v>
      </c>
      <c r="D326" s="548" t="s">
        <v>1334</v>
      </c>
      <c r="E326" s="548" t="s">
        <v>1333</v>
      </c>
      <c r="F326" s="565">
        <v>3</v>
      </c>
      <c r="G326" s="565">
        <v>254</v>
      </c>
      <c r="H326" s="565">
        <v>1</v>
      </c>
      <c r="I326" s="565">
        <v>84.666666666666671</v>
      </c>
      <c r="J326" s="565">
        <v>1</v>
      </c>
      <c r="K326" s="565">
        <v>85</v>
      </c>
      <c r="L326" s="565">
        <v>0.3346456692913386</v>
      </c>
      <c r="M326" s="565">
        <v>85</v>
      </c>
      <c r="N326" s="565">
        <v>2</v>
      </c>
      <c r="O326" s="565">
        <v>174</v>
      </c>
      <c r="P326" s="553">
        <v>0.68503937007874016</v>
      </c>
      <c r="Q326" s="566">
        <v>87</v>
      </c>
    </row>
    <row r="327" spans="1:17" ht="14.4" customHeight="1" x14ac:dyDescent="0.3">
      <c r="A327" s="547" t="s">
        <v>1440</v>
      </c>
      <c r="B327" s="548" t="s">
        <v>1329</v>
      </c>
      <c r="C327" s="548" t="s">
        <v>1314</v>
      </c>
      <c r="D327" s="548" t="s">
        <v>1335</v>
      </c>
      <c r="E327" s="548" t="s">
        <v>1336</v>
      </c>
      <c r="F327" s="565"/>
      <c r="G327" s="565"/>
      <c r="H327" s="565"/>
      <c r="I327" s="565"/>
      <c r="J327" s="565">
        <v>2</v>
      </c>
      <c r="K327" s="565">
        <v>590</v>
      </c>
      <c r="L327" s="565"/>
      <c r="M327" s="565">
        <v>295</v>
      </c>
      <c r="N327" s="565"/>
      <c r="O327" s="565"/>
      <c r="P327" s="553"/>
      <c r="Q327" s="566"/>
    </row>
    <row r="328" spans="1:17" ht="14.4" customHeight="1" x14ac:dyDescent="0.3">
      <c r="A328" s="547" t="s">
        <v>1440</v>
      </c>
      <c r="B328" s="548" t="s">
        <v>1329</v>
      </c>
      <c r="C328" s="548" t="s">
        <v>1314</v>
      </c>
      <c r="D328" s="548" t="s">
        <v>1341</v>
      </c>
      <c r="E328" s="548" t="s">
        <v>1342</v>
      </c>
      <c r="F328" s="565"/>
      <c r="G328" s="565"/>
      <c r="H328" s="565"/>
      <c r="I328" s="565"/>
      <c r="J328" s="565"/>
      <c r="K328" s="565"/>
      <c r="L328" s="565"/>
      <c r="M328" s="565"/>
      <c r="N328" s="565">
        <v>1</v>
      </c>
      <c r="O328" s="565">
        <v>137</v>
      </c>
      <c r="P328" s="553"/>
      <c r="Q328" s="566">
        <v>137</v>
      </c>
    </row>
    <row r="329" spans="1:17" ht="14.4" customHeight="1" x14ac:dyDescent="0.3">
      <c r="A329" s="547" t="s">
        <v>1440</v>
      </c>
      <c r="B329" s="548" t="s">
        <v>1329</v>
      </c>
      <c r="C329" s="548" t="s">
        <v>1314</v>
      </c>
      <c r="D329" s="548" t="s">
        <v>1343</v>
      </c>
      <c r="E329" s="548" t="s">
        <v>1342</v>
      </c>
      <c r="F329" s="565">
        <v>3</v>
      </c>
      <c r="G329" s="565">
        <v>529</v>
      </c>
      <c r="H329" s="565">
        <v>1</v>
      </c>
      <c r="I329" s="565">
        <v>176.33333333333334</v>
      </c>
      <c r="J329" s="565">
        <v>1</v>
      </c>
      <c r="K329" s="565">
        <v>178</v>
      </c>
      <c r="L329" s="565">
        <v>0.33648393194706994</v>
      </c>
      <c r="M329" s="565">
        <v>178</v>
      </c>
      <c r="N329" s="565">
        <v>2</v>
      </c>
      <c r="O329" s="565">
        <v>366</v>
      </c>
      <c r="P329" s="553">
        <v>0.69187145557655949</v>
      </c>
      <c r="Q329" s="566">
        <v>183</v>
      </c>
    </row>
    <row r="330" spans="1:17" ht="14.4" customHeight="1" x14ac:dyDescent="0.3">
      <c r="A330" s="547" t="s">
        <v>1440</v>
      </c>
      <c r="B330" s="548" t="s">
        <v>1329</v>
      </c>
      <c r="C330" s="548" t="s">
        <v>1314</v>
      </c>
      <c r="D330" s="548" t="s">
        <v>1346</v>
      </c>
      <c r="E330" s="548" t="s">
        <v>1347</v>
      </c>
      <c r="F330" s="565">
        <v>1</v>
      </c>
      <c r="G330" s="565">
        <v>585</v>
      </c>
      <c r="H330" s="565">
        <v>1</v>
      </c>
      <c r="I330" s="565">
        <v>585</v>
      </c>
      <c r="J330" s="565">
        <v>1</v>
      </c>
      <c r="K330" s="565">
        <v>593</v>
      </c>
      <c r="L330" s="565">
        <v>1.0136752136752136</v>
      </c>
      <c r="M330" s="565">
        <v>593</v>
      </c>
      <c r="N330" s="565">
        <v>1</v>
      </c>
      <c r="O330" s="565">
        <v>608</v>
      </c>
      <c r="P330" s="553">
        <v>1.0393162393162394</v>
      </c>
      <c r="Q330" s="566">
        <v>608</v>
      </c>
    </row>
    <row r="331" spans="1:17" ht="14.4" customHeight="1" x14ac:dyDescent="0.3">
      <c r="A331" s="547" t="s">
        <v>1440</v>
      </c>
      <c r="B331" s="548" t="s">
        <v>1329</v>
      </c>
      <c r="C331" s="548" t="s">
        <v>1314</v>
      </c>
      <c r="D331" s="548" t="s">
        <v>1348</v>
      </c>
      <c r="E331" s="548" t="s">
        <v>1349</v>
      </c>
      <c r="F331" s="565">
        <v>1</v>
      </c>
      <c r="G331" s="565">
        <v>159</v>
      </c>
      <c r="H331" s="565">
        <v>1</v>
      </c>
      <c r="I331" s="565">
        <v>159</v>
      </c>
      <c r="J331" s="565">
        <v>1</v>
      </c>
      <c r="K331" s="565">
        <v>161</v>
      </c>
      <c r="L331" s="565">
        <v>1.0125786163522013</v>
      </c>
      <c r="M331" s="565">
        <v>161</v>
      </c>
      <c r="N331" s="565">
        <v>1</v>
      </c>
      <c r="O331" s="565">
        <v>173</v>
      </c>
      <c r="P331" s="553">
        <v>1.0880503144654088</v>
      </c>
      <c r="Q331" s="566">
        <v>173</v>
      </c>
    </row>
    <row r="332" spans="1:17" ht="14.4" customHeight="1" x14ac:dyDescent="0.3">
      <c r="A332" s="547" t="s">
        <v>1440</v>
      </c>
      <c r="B332" s="548" t="s">
        <v>1329</v>
      </c>
      <c r="C332" s="548" t="s">
        <v>1314</v>
      </c>
      <c r="D332" s="548" t="s">
        <v>1352</v>
      </c>
      <c r="E332" s="548" t="s">
        <v>1353</v>
      </c>
      <c r="F332" s="565">
        <v>3</v>
      </c>
      <c r="G332" s="565">
        <v>48</v>
      </c>
      <c r="H332" s="565">
        <v>1</v>
      </c>
      <c r="I332" s="565">
        <v>16</v>
      </c>
      <c r="J332" s="565">
        <v>2</v>
      </c>
      <c r="K332" s="565">
        <v>32</v>
      </c>
      <c r="L332" s="565">
        <v>0.66666666666666663</v>
      </c>
      <c r="M332" s="565">
        <v>16</v>
      </c>
      <c r="N332" s="565">
        <v>5</v>
      </c>
      <c r="O332" s="565">
        <v>85</v>
      </c>
      <c r="P332" s="553">
        <v>1.7708333333333333</v>
      </c>
      <c r="Q332" s="566">
        <v>17</v>
      </c>
    </row>
    <row r="333" spans="1:17" ht="14.4" customHeight="1" x14ac:dyDescent="0.3">
      <c r="A333" s="547" t="s">
        <v>1440</v>
      </c>
      <c r="B333" s="548" t="s">
        <v>1329</v>
      </c>
      <c r="C333" s="548" t="s">
        <v>1314</v>
      </c>
      <c r="D333" s="548" t="s">
        <v>1354</v>
      </c>
      <c r="E333" s="548" t="s">
        <v>1355</v>
      </c>
      <c r="F333" s="565"/>
      <c r="G333" s="565"/>
      <c r="H333" s="565"/>
      <c r="I333" s="565"/>
      <c r="J333" s="565">
        <v>1</v>
      </c>
      <c r="K333" s="565">
        <v>266</v>
      </c>
      <c r="L333" s="565"/>
      <c r="M333" s="565">
        <v>266</v>
      </c>
      <c r="N333" s="565">
        <v>1</v>
      </c>
      <c r="O333" s="565">
        <v>273</v>
      </c>
      <c r="P333" s="553"/>
      <c r="Q333" s="566">
        <v>273</v>
      </c>
    </row>
    <row r="334" spans="1:17" ht="14.4" customHeight="1" x14ac:dyDescent="0.3">
      <c r="A334" s="547" t="s">
        <v>1440</v>
      </c>
      <c r="B334" s="548" t="s">
        <v>1329</v>
      </c>
      <c r="C334" s="548" t="s">
        <v>1314</v>
      </c>
      <c r="D334" s="548" t="s">
        <v>1356</v>
      </c>
      <c r="E334" s="548" t="s">
        <v>1357</v>
      </c>
      <c r="F334" s="565"/>
      <c r="G334" s="565"/>
      <c r="H334" s="565"/>
      <c r="I334" s="565"/>
      <c r="J334" s="565">
        <v>1</v>
      </c>
      <c r="K334" s="565">
        <v>141</v>
      </c>
      <c r="L334" s="565"/>
      <c r="M334" s="565">
        <v>141</v>
      </c>
      <c r="N334" s="565">
        <v>2</v>
      </c>
      <c r="O334" s="565">
        <v>284</v>
      </c>
      <c r="P334" s="553"/>
      <c r="Q334" s="566">
        <v>142</v>
      </c>
    </row>
    <row r="335" spans="1:17" ht="14.4" customHeight="1" x14ac:dyDescent="0.3">
      <c r="A335" s="547" t="s">
        <v>1440</v>
      </c>
      <c r="B335" s="548" t="s">
        <v>1329</v>
      </c>
      <c r="C335" s="548" t="s">
        <v>1314</v>
      </c>
      <c r="D335" s="548" t="s">
        <v>1358</v>
      </c>
      <c r="E335" s="548" t="s">
        <v>1357</v>
      </c>
      <c r="F335" s="565"/>
      <c r="G335" s="565"/>
      <c r="H335" s="565"/>
      <c r="I335" s="565"/>
      <c r="J335" s="565"/>
      <c r="K335" s="565"/>
      <c r="L335" s="565"/>
      <c r="M335" s="565"/>
      <c r="N335" s="565">
        <v>1</v>
      </c>
      <c r="O335" s="565">
        <v>78</v>
      </c>
      <c r="P335" s="553"/>
      <c r="Q335" s="566">
        <v>78</v>
      </c>
    </row>
    <row r="336" spans="1:17" ht="14.4" customHeight="1" x14ac:dyDescent="0.3">
      <c r="A336" s="547" t="s">
        <v>1440</v>
      </c>
      <c r="B336" s="548" t="s">
        <v>1329</v>
      </c>
      <c r="C336" s="548" t="s">
        <v>1314</v>
      </c>
      <c r="D336" s="548" t="s">
        <v>1359</v>
      </c>
      <c r="E336" s="548" t="s">
        <v>1360</v>
      </c>
      <c r="F336" s="565"/>
      <c r="G336" s="565"/>
      <c r="H336" s="565"/>
      <c r="I336" s="565"/>
      <c r="J336" s="565">
        <v>1</v>
      </c>
      <c r="K336" s="565">
        <v>307</v>
      </c>
      <c r="L336" s="565"/>
      <c r="M336" s="565">
        <v>307</v>
      </c>
      <c r="N336" s="565">
        <v>2</v>
      </c>
      <c r="O336" s="565">
        <v>626</v>
      </c>
      <c r="P336" s="553"/>
      <c r="Q336" s="566">
        <v>313</v>
      </c>
    </row>
    <row r="337" spans="1:17" ht="14.4" customHeight="1" x14ac:dyDescent="0.3">
      <c r="A337" s="547" t="s">
        <v>1440</v>
      </c>
      <c r="B337" s="548" t="s">
        <v>1329</v>
      </c>
      <c r="C337" s="548" t="s">
        <v>1314</v>
      </c>
      <c r="D337" s="548" t="s">
        <v>1367</v>
      </c>
      <c r="E337" s="548" t="s">
        <v>1333</v>
      </c>
      <c r="F337" s="565"/>
      <c r="G337" s="565"/>
      <c r="H337" s="565"/>
      <c r="I337" s="565"/>
      <c r="J337" s="565"/>
      <c r="K337" s="565"/>
      <c r="L337" s="565"/>
      <c r="M337" s="565"/>
      <c r="N337" s="565">
        <v>1</v>
      </c>
      <c r="O337" s="565">
        <v>72</v>
      </c>
      <c r="P337" s="553"/>
      <c r="Q337" s="566">
        <v>72</v>
      </c>
    </row>
    <row r="338" spans="1:17" ht="14.4" customHeight="1" x14ac:dyDescent="0.3">
      <c r="A338" s="547" t="s">
        <v>1440</v>
      </c>
      <c r="B338" s="548" t="s">
        <v>1329</v>
      </c>
      <c r="C338" s="548" t="s">
        <v>1314</v>
      </c>
      <c r="D338" s="548" t="s">
        <v>1372</v>
      </c>
      <c r="E338" s="548" t="s">
        <v>1373</v>
      </c>
      <c r="F338" s="565">
        <v>3</v>
      </c>
      <c r="G338" s="565">
        <v>654</v>
      </c>
      <c r="H338" s="565">
        <v>1</v>
      </c>
      <c r="I338" s="565">
        <v>218</v>
      </c>
      <c r="J338" s="565">
        <v>1</v>
      </c>
      <c r="K338" s="565">
        <v>220</v>
      </c>
      <c r="L338" s="565">
        <v>0.3363914373088685</v>
      </c>
      <c r="M338" s="565">
        <v>220</v>
      </c>
      <c r="N338" s="565">
        <v>2</v>
      </c>
      <c r="O338" s="565">
        <v>458</v>
      </c>
      <c r="P338" s="553">
        <v>0.70030581039755346</v>
      </c>
      <c r="Q338" s="566">
        <v>229</v>
      </c>
    </row>
    <row r="339" spans="1:17" ht="14.4" customHeight="1" x14ac:dyDescent="0.3">
      <c r="A339" s="547" t="s">
        <v>1440</v>
      </c>
      <c r="B339" s="548" t="s">
        <v>1329</v>
      </c>
      <c r="C339" s="548" t="s">
        <v>1314</v>
      </c>
      <c r="D339" s="548" t="s">
        <v>1384</v>
      </c>
      <c r="E339" s="548" t="s">
        <v>1385</v>
      </c>
      <c r="F339" s="565"/>
      <c r="G339" s="565"/>
      <c r="H339" s="565"/>
      <c r="I339" s="565"/>
      <c r="J339" s="565">
        <v>1</v>
      </c>
      <c r="K339" s="565">
        <v>1033</v>
      </c>
      <c r="L339" s="565"/>
      <c r="M339" s="565">
        <v>1033</v>
      </c>
      <c r="N339" s="565">
        <v>1</v>
      </c>
      <c r="O339" s="565">
        <v>1064</v>
      </c>
      <c r="P339" s="553"/>
      <c r="Q339" s="566">
        <v>1064</v>
      </c>
    </row>
    <row r="340" spans="1:17" ht="14.4" customHeight="1" x14ac:dyDescent="0.3">
      <c r="A340" s="547" t="s">
        <v>1441</v>
      </c>
      <c r="B340" s="548" t="s">
        <v>1329</v>
      </c>
      <c r="C340" s="548" t="s">
        <v>1314</v>
      </c>
      <c r="D340" s="548" t="s">
        <v>1332</v>
      </c>
      <c r="E340" s="548" t="s">
        <v>1333</v>
      </c>
      <c r="F340" s="565">
        <v>22</v>
      </c>
      <c r="G340" s="565">
        <v>4488</v>
      </c>
      <c r="H340" s="565">
        <v>1</v>
      </c>
      <c r="I340" s="565">
        <v>204</v>
      </c>
      <c r="J340" s="565">
        <v>33</v>
      </c>
      <c r="K340" s="565">
        <v>6798</v>
      </c>
      <c r="L340" s="565">
        <v>1.5147058823529411</v>
      </c>
      <c r="M340" s="565">
        <v>206</v>
      </c>
      <c r="N340" s="565">
        <v>32</v>
      </c>
      <c r="O340" s="565">
        <v>6752</v>
      </c>
      <c r="P340" s="553">
        <v>1.5044563279857397</v>
      </c>
      <c r="Q340" s="566">
        <v>211</v>
      </c>
    </row>
    <row r="341" spans="1:17" ht="14.4" customHeight="1" x14ac:dyDescent="0.3">
      <c r="A341" s="547" t="s">
        <v>1441</v>
      </c>
      <c r="B341" s="548" t="s">
        <v>1329</v>
      </c>
      <c r="C341" s="548" t="s">
        <v>1314</v>
      </c>
      <c r="D341" s="548" t="s">
        <v>1334</v>
      </c>
      <c r="E341" s="548" t="s">
        <v>1333</v>
      </c>
      <c r="F341" s="565"/>
      <c r="G341" s="565"/>
      <c r="H341" s="565"/>
      <c r="I341" s="565"/>
      <c r="J341" s="565">
        <v>3</v>
      </c>
      <c r="K341" s="565">
        <v>255</v>
      </c>
      <c r="L341" s="565"/>
      <c r="M341" s="565">
        <v>85</v>
      </c>
      <c r="N341" s="565">
        <v>9</v>
      </c>
      <c r="O341" s="565">
        <v>783</v>
      </c>
      <c r="P341" s="553"/>
      <c r="Q341" s="566">
        <v>87</v>
      </c>
    </row>
    <row r="342" spans="1:17" ht="14.4" customHeight="1" x14ac:dyDescent="0.3">
      <c r="A342" s="547" t="s">
        <v>1441</v>
      </c>
      <c r="B342" s="548" t="s">
        <v>1329</v>
      </c>
      <c r="C342" s="548" t="s">
        <v>1314</v>
      </c>
      <c r="D342" s="548" t="s">
        <v>1335</v>
      </c>
      <c r="E342" s="548" t="s">
        <v>1336</v>
      </c>
      <c r="F342" s="565">
        <v>265</v>
      </c>
      <c r="G342" s="565">
        <v>77632</v>
      </c>
      <c r="H342" s="565">
        <v>1</v>
      </c>
      <c r="I342" s="565">
        <v>292.95094339622642</v>
      </c>
      <c r="J342" s="565">
        <v>240</v>
      </c>
      <c r="K342" s="565">
        <v>70800</v>
      </c>
      <c r="L342" s="565">
        <v>0.91199505358615007</v>
      </c>
      <c r="M342" s="565">
        <v>295</v>
      </c>
      <c r="N342" s="565">
        <v>171</v>
      </c>
      <c r="O342" s="565">
        <v>51471</v>
      </c>
      <c r="P342" s="553">
        <v>0.66301267518549056</v>
      </c>
      <c r="Q342" s="566">
        <v>301</v>
      </c>
    </row>
    <row r="343" spans="1:17" ht="14.4" customHeight="1" x14ac:dyDescent="0.3">
      <c r="A343" s="547" t="s">
        <v>1441</v>
      </c>
      <c r="B343" s="548" t="s">
        <v>1329</v>
      </c>
      <c r="C343" s="548" t="s">
        <v>1314</v>
      </c>
      <c r="D343" s="548" t="s">
        <v>1337</v>
      </c>
      <c r="E343" s="548" t="s">
        <v>1338</v>
      </c>
      <c r="F343" s="565">
        <v>3</v>
      </c>
      <c r="G343" s="565">
        <v>279</v>
      </c>
      <c r="H343" s="565">
        <v>1</v>
      </c>
      <c r="I343" s="565">
        <v>93</v>
      </c>
      <c r="J343" s="565"/>
      <c r="K343" s="565"/>
      <c r="L343" s="565"/>
      <c r="M343" s="565"/>
      <c r="N343" s="565">
        <v>9</v>
      </c>
      <c r="O343" s="565">
        <v>891</v>
      </c>
      <c r="P343" s="553">
        <v>3.193548387096774</v>
      </c>
      <c r="Q343" s="566">
        <v>99</v>
      </c>
    </row>
    <row r="344" spans="1:17" ht="14.4" customHeight="1" x14ac:dyDescent="0.3">
      <c r="A344" s="547" t="s">
        <v>1441</v>
      </c>
      <c r="B344" s="548" t="s">
        <v>1329</v>
      </c>
      <c r="C344" s="548" t="s">
        <v>1314</v>
      </c>
      <c r="D344" s="548" t="s">
        <v>1339</v>
      </c>
      <c r="E344" s="548" t="s">
        <v>1340</v>
      </c>
      <c r="F344" s="565"/>
      <c r="G344" s="565"/>
      <c r="H344" s="565"/>
      <c r="I344" s="565"/>
      <c r="J344" s="565"/>
      <c r="K344" s="565"/>
      <c r="L344" s="565"/>
      <c r="M344" s="565"/>
      <c r="N344" s="565">
        <v>2</v>
      </c>
      <c r="O344" s="565">
        <v>462</v>
      </c>
      <c r="P344" s="553"/>
      <c r="Q344" s="566">
        <v>231</v>
      </c>
    </row>
    <row r="345" spans="1:17" ht="14.4" customHeight="1" x14ac:dyDescent="0.3">
      <c r="A345" s="547" t="s">
        <v>1441</v>
      </c>
      <c r="B345" s="548" t="s">
        <v>1329</v>
      </c>
      <c r="C345" s="548" t="s">
        <v>1314</v>
      </c>
      <c r="D345" s="548" t="s">
        <v>1341</v>
      </c>
      <c r="E345" s="548" t="s">
        <v>1342</v>
      </c>
      <c r="F345" s="565">
        <v>139</v>
      </c>
      <c r="G345" s="565">
        <v>18688</v>
      </c>
      <c r="H345" s="565">
        <v>1</v>
      </c>
      <c r="I345" s="565">
        <v>134.44604316546761</v>
      </c>
      <c r="J345" s="565">
        <v>146</v>
      </c>
      <c r="K345" s="565">
        <v>19710</v>
      </c>
      <c r="L345" s="565">
        <v>1.0546875</v>
      </c>
      <c r="M345" s="565">
        <v>135</v>
      </c>
      <c r="N345" s="565">
        <v>167</v>
      </c>
      <c r="O345" s="565">
        <v>22879</v>
      </c>
      <c r="P345" s="553">
        <v>1.224261558219178</v>
      </c>
      <c r="Q345" s="566">
        <v>137</v>
      </c>
    </row>
    <row r="346" spans="1:17" ht="14.4" customHeight="1" x14ac:dyDescent="0.3">
      <c r="A346" s="547" t="s">
        <v>1441</v>
      </c>
      <c r="B346" s="548" t="s">
        <v>1329</v>
      </c>
      <c r="C346" s="548" t="s">
        <v>1314</v>
      </c>
      <c r="D346" s="548" t="s">
        <v>1343</v>
      </c>
      <c r="E346" s="548" t="s">
        <v>1342</v>
      </c>
      <c r="F346" s="565"/>
      <c r="G346" s="565"/>
      <c r="H346" s="565"/>
      <c r="I346" s="565"/>
      <c r="J346" s="565">
        <v>1</v>
      </c>
      <c r="K346" s="565">
        <v>178</v>
      </c>
      <c r="L346" s="565"/>
      <c r="M346" s="565">
        <v>178</v>
      </c>
      <c r="N346" s="565">
        <v>4</v>
      </c>
      <c r="O346" s="565">
        <v>732</v>
      </c>
      <c r="P346" s="553"/>
      <c r="Q346" s="566">
        <v>183</v>
      </c>
    </row>
    <row r="347" spans="1:17" ht="14.4" customHeight="1" x14ac:dyDescent="0.3">
      <c r="A347" s="547" t="s">
        <v>1441</v>
      </c>
      <c r="B347" s="548" t="s">
        <v>1329</v>
      </c>
      <c r="C347" s="548" t="s">
        <v>1314</v>
      </c>
      <c r="D347" s="548" t="s">
        <v>1344</v>
      </c>
      <c r="E347" s="548" t="s">
        <v>1345</v>
      </c>
      <c r="F347" s="565"/>
      <c r="G347" s="565"/>
      <c r="H347" s="565"/>
      <c r="I347" s="565"/>
      <c r="J347" s="565">
        <v>1</v>
      </c>
      <c r="K347" s="565">
        <v>620</v>
      </c>
      <c r="L347" s="565"/>
      <c r="M347" s="565">
        <v>620</v>
      </c>
      <c r="N347" s="565">
        <v>1</v>
      </c>
      <c r="O347" s="565">
        <v>639</v>
      </c>
      <c r="P347" s="553"/>
      <c r="Q347" s="566">
        <v>639</v>
      </c>
    </row>
    <row r="348" spans="1:17" ht="14.4" customHeight="1" x14ac:dyDescent="0.3">
      <c r="A348" s="547" t="s">
        <v>1441</v>
      </c>
      <c r="B348" s="548" t="s">
        <v>1329</v>
      </c>
      <c r="C348" s="548" t="s">
        <v>1314</v>
      </c>
      <c r="D348" s="548" t="s">
        <v>1346</v>
      </c>
      <c r="E348" s="548" t="s">
        <v>1347</v>
      </c>
      <c r="F348" s="565"/>
      <c r="G348" s="565"/>
      <c r="H348" s="565"/>
      <c r="I348" s="565"/>
      <c r="J348" s="565"/>
      <c r="K348" s="565"/>
      <c r="L348" s="565"/>
      <c r="M348" s="565"/>
      <c r="N348" s="565">
        <v>1</v>
      </c>
      <c r="O348" s="565">
        <v>608</v>
      </c>
      <c r="P348" s="553"/>
      <c r="Q348" s="566">
        <v>608</v>
      </c>
    </row>
    <row r="349" spans="1:17" ht="14.4" customHeight="1" x14ac:dyDescent="0.3">
      <c r="A349" s="547" t="s">
        <v>1441</v>
      </c>
      <c r="B349" s="548" t="s">
        <v>1329</v>
      </c>
      <c r="C349" s="548" t="s">
        <v>1314</v>
      </c>
      <c r="D349" s="548" t="s">
        <v>1348</v>
      </c>
      <c r="E349" s="548" t="s">
        <v>1349</v>
      </c>
      <c r="F349" s="565">
        <v>12</v>
      </c>
      <c r="G349" s="565">
        <v>1915</v>
      </c>
      <c r="H349" s="565">
        <v>1</v>
      </c>
      <c r="I349" s="565">
        <v>159.58333333333334</v>
      </c>
      <c r="J349" s="565">
        <v>11</v>
      </c>
      <c r="K349" s="565">
        <v>1771</v>
      </c>
      <c r="L349" s="565">
        <v>0.92480417754569189</v>
      </c>
      <c r="M349" s="565">
        <v>161</v>
      </c>
      <c r="N349" s="565">
        <v>11</v>
      </c>
      <c r="O349" s="565">
        <v>1903</v>
      </c>
      <c r="P349" s="553">
        <v>0.99373368146214103</v>
      </c>
      <c r="Q349" s="566">
        <v>173</v>
      </c>
    </row>
    <row r="350" spans="1:17" ht="14.4" customHeight="1" x14ac:dyDescent="0.3">
      <c r="A350" s="547" t="s">
        <v>1441</v>
      </c>
      <c r="B350" s="548" t="s">
        <v>1329</v>
      </c>
      <c r="C350" s="548" t="s">
        <v>1314</v>
      </c>
      <c r="D350" s="548" t="s">
        <v>1350</v>
      </c>
      <c r="E350" s="548" t="s">
        <v>1351</v>
      </c>
      <c r="F350" s="565">
        <v>4</v>
      </c>
      <c r="G350" s="565">
        <v>1528</v>
      </c>
      <c r="H350" s="565">
        <v>1</v>
      </c>
      <c r="I350" s="565">
        <v>382</v>
      </c>
      <c r="J350" s="565"/>
      <c r="K350" s="565"/>
      <c r="L350" s="565"/>
      <c r="M350" s="565"/>
      <c r="N350" s="565"/>
      <c r="O350" s="565"/>
      <c r="P350" s="553"/>
      <c r="Q350" s="566"/>
    </row>
    <row r="351" spans="1:17" ht="14.4" customHeight="1" x14ac:dyDescent="0.3">
      <c r="A351" s="547" t="s">
        <v>1441</v>
      </c>
      <c r="B351" s="548" t="s">
        <v>1329</v>
      </c>
      <c r="C351" s="548" t="s">
        <v>1314</v>
      </c>
      <c r="D351" s="548" t="s">
        <v>1352</v>
      </c>
      <c r="E351" s="548" t="s">
        <v>1353</v>
      </c>
      <c r="F351" s="565">
        <v>150</v>
      </c>
      <c r="G351" s="565">
        <v>2400</v>
      </c>
      <c r="H351" s="565">
        <v>1</v>
      </c>
      <c r="I351" s="565">
        <v>16</v>
      </c>
      <c r="J351" s="565">
        <v>161</v>
      </c>
      <c r="K351" s="565">
        <v>2576</v>
      </c>
      <c r="L351" s="565">
        <v>1.0733333333333333</v>
      </c>
      <c r="M351" s="565">
        <v>16</v>
      </c>
      <c r="N351" s="565">
        <v>186</v>
      </c>
      <c r="O351" s="565">
        <v>3162</v>
      </c>
      <c r="P351" s="553">
        <v>1.3174999999999999</v>
      </c>
      <c r="Q351" s="566">
        <v>17</v>
      </c>
    </row>
    <row r="352" spans="1:17" ht="14.4" customHeight="1" x14ac:dyDescent="0.3">
      <c r="A352" s="547" t="s">
        <v>1441</v>
      </c>
      <c r="B352" s="548" t="s">
        <v>1329</v>
      </c>
      <c r="C352" s="548" t="s">
        <v>1314</v>
      </c>
      <c r="D352" s="548" t="s">
        <v>1354</v>
      </c>
      <c r="E352" s="548" t="s">
        <v>1355</v>
      </c>
      <c r="F352" s="565">
        <v>7</v>
      </c>
      <c r="G352" s="565">
        <v>1843</v>
      </c>
      <c r="H352" s="565">
        <v>1</v>
      </c>
      <c r="I352" s="565">
        <v>263.28571428571428</v>
      </c>
      <c r="J352" s="565">
        <v>13</v>
      </c>
      <c r="K352" s="565">
        <v>3458</v>
      </c>
      <c r="L352" s="565">
        <v>1.8762886597938144</v>
      </c>
      <c r="M352" s="565">
        <v>266</v>
      </c>
      <c r="N352" s="565">
        <v>5</v>
      </c>
      <c r="O352" s="565">
        <v>1365</v>
      </c>
      <c r="P352" s="553">
        <v>0.7406402604449267</v>
      </c>
      <c r="Q352" s="566">
        <v>273</v>
      </c>
    </row>
    <row r="353" spans="1:17" ht="14.4" customHeight="1" x14ac:dyDescent="0.3">
      <c r="A353" s="547" t="s">
        <v>1441</v>
      </c>
      <c r="B353" s="548" t="s">
        <v>1329</v>
      </c>
      <c r="C353" s="548" t="s">
        <v>1314</v>
      </c>
      <c r="D353" s="548" t="s">
        <v>1356</v>
      </c>
      <c r="E353" s="548" t="s">
        <v>1357</v>
      </c>
      <c r="F353" s="565">
        <v>7</v>
      </c>
      <c r="G353" s="565">
        <v>987</v>
      </c>
      <c r="H353" s="565">
        <v>1</v>
      </c>
      <c r="I353" s="565">
        <v>141</v>
      </c>
      <c r="J353" s="565">
        <v>12</v>
      </c>
      <c r="K353" s="565">
        <v>1692</v>
      </c>
      <c r="L353" s="565">
        <v>1.7142857142857142</v>
      </c>
      <c r="M353" s="565">
        <v>141</v>
      </c>
      <c r="N353" s="565">
        <v>9</v>
      </c>
      <c r="O353" s="565">
        <v>1278</v>
      </c>
      <c r="P353" s="553">
        <v>1.2948328267477203</v>
      </c>
      <c r="Q353" s="566">
        <v>142</v>
      </c>
    </row>
    <row r="354" spans="1:17" ht="14.4" customHeight="1" x14ac:dyDescent="0.3">
      <c r="A354" s="547" t="s">
        <v>1441</v>
      </c>
      <c r="B354" s="548" t="s">
        <v>1329</v>
      </c>
      <c r="C354" s="548" t="s">
        <v>1314</v>
      </c>
      <c r="D354" s="548" t="s">
        <v>1358</v>
      </c>
      <c r="E354" s="548" t="s">
        <v>1357</v>
      </c>
      <c r="F354" s="565">
        <v>139</v>
      </c>
      <c r="G354" s="565">
        <v>10842</v>
      </c>
      <c r="H354" s="565">
        <v>1</v>
      </c>
      <c r="I354" s="565">
        <v>78</v>
      </c>
      <c r="J354" s="565">
        <v>146</v>
      </c>
      <c r="K354" s="565">
        <v>11388</v>
      </c>
      <c r="L354" s="565">
        <v>1.0503597122302157</v>
      </c>
      <c r="M354" s="565">
        <v>78</v>
      </c>
      <c r="N354" s="565">
        <v>167</v>
      </c>
      <c r="O354" s="565">
        <v>13026</v>
      </c>
      <c r="P354" s="553">
        <v>1.2014388489208634</v>
      </c>
      <c r="Q354" s="566">
        <v>78</v>
      </c>
    </row>
    <row r="355" spans="1:17" ht="14.4" customHeight="1" x14ac:dyDescent="0.3">
      <c r="A355" s="547" t="s">
        <v>1441</v>
      </c>
      <c r="B355" s="548" t="s">
        <v>1329</v>
      </c>
      <c r="C355" s="548" t="s">
        <v>1314</v>
      </c>
      <c r="D355" s="548" t="s">
        <v>1359</v>
      </c>
      <c r="E355" s="548" t="s">
        <v>1360</v>
      </c>
      <c r="F355" s="565">
        <v>7</v>
      </c>
      <c r="G355" s="565">
        <v>2130</v>
      </c>
      <c r="H355" s="565">
        <v>1</v>
      </c>
      <c r="I355" s="565">
        <v>304.28571428571428</v>
      </c>
      <c r="J355" s="565">
        <v>12</v>
      </c>
      <c r="K355" s="565">
        <v>3684</v>
      </c>
      <c r="L355" s="565">
        <v>1.7295774647887323</v>
      </c>
      <c r="M355" s="565">
        <v>307</v>
      </c>
      <c r="N355" s="565">
        <v>9</v>
      </c>
      <c r="O355" s="565">
        <v>2817</v>
      </c>
      <c r="P355" s="553">
        <v>1.3225352112676056</v>
      </c>
      <c r="Q355" s="566">
        <v>313</v>
      </c>
    </row>
    <row r="356" spans="1:17" ht="14.4" customHeight="1" x14ac:dyDescent="0.3">
      <c r="A356" s="547" t="s">
        <v>1441</v>
      </c>
      <c r="B356" s="548" t="s">
        <v>1329</v>
      </c>
      <c r="C356" s="548" t="s">
        <v>1314</v>
      </c>
      <c r="D356" s="548" t="s">
        <v>1361</v>
      </c>
      <c r="E356" s="548" t="s">
        <v>1362</v>
      </c>
      <c r="F356" s="565">
        <v>4</v>
      </c>
      <c r="G356" s="565">
        <v>1944</v>
      </c>
      <c r="H356" s="565">
        <v>1</v>
      </c>
      <c r="I356" s="565">
        <v>486</v>
      </c>
      <c r="J356" s="565"/>
      <c r="K356" s="565"/>
      <c r="L356" s="565"/>
      <c r="M356" s="565"/>
      <c r="N356" s="565"/>
      <c r="O356" s="565"/>
      <c r="P356" s="553"/>
      <c r="Q356" s="566"/>
    </row>
    <row r="357" spans="1:17" ht="14.4" customHeight="1" x14ac:dyDescent="0.3">
      <c r="A357" s="547" t="s">
        <v>1441</v>
      </c>
      <c r="B357" s="548" t="s">
        <v>1329</v>
      </c>
      <c r="C357" s="548" t="s">
        <v>1314</v>
      </c>
      <c r="D357" s="548" t="s">
        <v>1363</v>
      </c>
      <c r="E357" s="548" t="s">
        <v>1364</v>
      </c>
      <c r="F357" s="565">
        <v>110</v>
      </c>
      <c r="G357" s="565">
        <v>17652</v>
      </c>
      <c r="H357" s="565">
        <v>1</v>
      </c>
      <c r="I357" s="565">
        <v>160.47272727272727</v>
      </c>
      <c r="J357" s="565">
        <v>106</v>
      </c>
      <c r="K357" s="565">
        <v>17066</v>
      </c>
      <c r="L357" s="565">
        <v>0.96680262859732613</v>
      </c>
      <c r="M357" s="565">
        <v>161</v>
      </c>
      <c r="N357" s="565">
        <v>122</v>
      </c>
      <c r="O357" s="565">
        <v>19886</v>
      </c>
      <c r="P357" s="553">
        <v>1.1265578971221391</v>
      </c>
      <c r="Q357" s="566">
        <v>163</v>
      </c>
    </row>
    <row r="358" spans="1:17" ht="14.4" customHeight="1" x14ac:dyDescent="0.3">
      <c r="A358" s="547" t="s">
        <v>1441</v>
      </c>
      <c r="B358" s="548" t="s">
        <v>1329</v>
      </c>
      <c r="C358" s="548" t="s">
        <v>1314</v>
      </c>
      <c r="D358" s="548" t="s">
        <v>1367</v>
      </c>
      <c r="E358" s="548" t="s">
        <v>1333</v>
      </c>
      <c r="F358" s="565">
        <v>374</v>
      </c>
      <c r="G358" s="565">
        <v>26353</v>
      </c>
      <c r="H358" s="565">
        <v>1</v>
      </c>
      <c r="I358" s="565">
        <v>70.462566844919792</v>
      </c>
      <c r="J358" s="565">
        <v>390</v>
      </c>
      <c r="K358" s="565">
        <v>27690</v>
      </c>
      <c r="L358" s="565">
        <v>1.05073426175388</v>
      </c>
      <c r="M358" s="565">
        <v>71</v>
      </c>
      <c r="N358" s="565">
        <v>432</v>
      </c>
      <c r="O358" s="565">
        <v>31104</v>
      </c>
      <c r="P358" s="553">
        <v>1.1802830797252686</v>
      </c>
      <c r="Q358" s="566">
        <v>72</v>
      </c>
    </row>
    <row r="359" spans="1:17" ht="14.4" customHeight="1" x14ac:dyDescent="0.3">
      <c r="A359" s="547" t="s">
        <v>1441</v>
      </c>
      <c r="B359" s="548" t="s">
        <v>1329</v>
      </c>
      <c r="C359" s="548" t="s">
        <v>1314</v>
      </c>
      <c r="D359" s="548" t="s">
        <v>1372</v>
      </c>
      <c r="E359" s="548" t="s">
        <v>1373</v>
      </c>
      <c r="F359" s="565"/>
      <c r="G359" s="565"/>
      <c r="H359" s="565"/>
      <c r="I359" s="565"/>
      <c r="J359" s="565">
        <v>3</v>
      </c>
      <c r="K359" s="565">
        <v>660</v>
      </c>
      <c r="L359" s="565"/>
      <c r="M359" s="565">
        <v>220</v>
      </c>
      <c r="N359" s="565">
        <v>10</v>
      </c>
      <c r="O359" s="565">
        <v>2290</v>
      </c>
      <c r="P359" s="553"/>
      <c r="Q359" s="566">
        <v>229</v>
      </c>
    </row>
    <row r="360" spans="1:17" ht="14.4" customHeight="1" x14ac:dyDescent="0.3">
      <c r="A360" s="547" t="s">
        <v>1441</v>
      </c>
      <c r="B360" s="548" t="s">
        <v>1329</v>
      </c>
      <c r="C360" s="548" t="s">
        <v>1314</v>
      </c>
      <c r="D360" s="548" t="s">
        <v>1374</v>
      </c>
      <c r="E360" s="548" t="s">
        <v>1375</v>
      </c>
      <c r="F360" s="565">
        <v>6</v>
      </c>
      <c r="G360" s="565">
        <v>7142</v>
      </c>
      <c r="H360" s="565">
        <v>1</v>
      </c>
      <c r="I360" s="565">
        <v>1190.3333333333333</v>
      </c>
      <c r="J360" s="565">
        <v>5</v>
      </c>
      <c r="K360" s="565">
        <v>5975</v>
      </c>
      <c r="L360" s="565">
        <v>0.83660039204704562</v>
      </c>
      <c r="M360" s="565">
        <v>1195</v>
      </c>
      <c r="N360" s="565">
        <v>6</v>
      </c>
      <c r="O360" s="565">
        <v>7266</v>
      </c>
      <c r="P360" s="553">
        <v>1.0173620834500141</v>
      </c>
      <c r="Q360" s="566">
        <v>1211</v>
      </c>
    </row>
    <row r="361" spans="1:17" ht="14.4" customHeight="1" x14ac:dyDescent="0.3">
      <c r="A361" s="547" t="s">
        <v>1441</v>
      </c>
      <c r="B361" s="548" t="s">
        <v>1329</v>
      </c>
      <c r="C361" s="548" t="s">
        <v>1314</v>
      </c>
      <c r="D361" s="548" t="s">
        <v>1376</v>
      </c>
      <c r="E361" s="548" t="s">
        <v>1377</v>
      </c>
      <c r="F361" s="565">
        <v>7</v>
      </c>
      <c r="G361" s="565">
        <v>758</v>
      </c>
      <c r="H361" s="565">
        <v>1</v>
      </c>
      <c r="I361" s="565">
        <v>108.28571428571429</v>
      </c>
      <c r="J361" s="565">
        <v>6</v>
      </c>
      <c r="K361" s="565">
        <v>660</v>
      </c>
      <c r="L361" s="565">
        <v>0.87071240105540892</v>
      </c>
      <c r="M361" s="565">
        <v>110</v>
      </c>
      <c r="N361" s="565">
        <v>9</v>
      </c>
      <c r="O361" s="565">
        <v>1026</v>
      </c>
      <c r="P361" s="553">
        <v>1.353562005277045</v>
      </c>
      <c r="Q361" s="566">
        <v>114</v>
      </c>
    </row>
    <row r="362" spans="1:17" ht="14.4" customHeight="1" x14ac:dyDescent="0.3">
      <c r="A362" s="547" t="s">
        <v>1441</v>
      </c>
      <c r="B362" s="548" t="s">
        <v>1329</v>
      </c>
      <c r="C362" s="548" t="s">
        <v>1314</v>
      </c>
      <c r="D362" s="548" t="s">
        <v>1378</v>
      </c>
      <c r="E362" s="548" t="s">
        <v>1379</v>
      </c>
      <c r="F362" s="565"/>
      <c r="G362" s="565"/>
      <c r="H362" s="565"/>
      <c r="I362" s="565"/>
      <c r="J362" s="565">
        <v>1</v>
      </c>
      <c r="K362" s="565">
        <v>323</v>
      </c>
      <c r="L362" s="565"/>
      <c r="M362" s="565">
        <v>323</v>
      </c>
      <c r="N362" s="565"/>
      <c r="O362" s="565"/>
      <c r="P362" s="553"/>
      <c r="Q362" s="566"/>
    </row>
    <row r="363" spans="1:17" ht="14.4" customHeight="1" x14ac:dyDescent="0.3">
      <c r="A363" s="547" t="s">
        <v>1441</v>
      </c>
      <c r="B363" s="548" t="s">
        <v>1329</v>
      </c>
      <c r="C363" s="548" t="s">
        <v>1314</v>
      </c>
      <c r="D363" s="548" t="s">
        <v>1384</v>
      </c>
      <c r="E363" s="548" t="s">
        <v>1385</v>
      </c>
      <c r="F363" s="565"/>
      <c r="G363" s="565"/>
      <c r="H363" s="565"/>
      <c r="I363" s="565"/>
      <c r="J363" s="565"/>
      <c r="K363" s="565"/>
      <c r="L363" s="565"/>
      <c r="M363" s="565"/>
      <c r="N363" s="565">
        <v>1</v>
      </c>
      <c r="O363" s="565">
        <v>1064</v>
      </c>
      <c r="P363" s="553"/>
      <c r="Q363" s="566">
        <v>1064</v>
      </c>
    </row>
    <row r="364" spans="1:17" ht="14.4" customHeight="1" x14ac:dyDescent="0.3">
      <c r="A364" s="547" t="s">
        <v>1442</v>
      </c>
      <c r="B364" s="548" t="s">
        <v>1329</v>
      </c>
      <c r="C364" s="548" t="s">
        <v>1314</v>
      </c>
      <c r="D364" s="548" t="s">
        <v>1332</v>
      </c>
      <c r="E364" s="548" t="s">
        <v>1333</v>
      </c>
      <c r="F364" s="565">
        <v>6</v>
      </c>
      <c r="G364" s="565">
        <v>1226</v>
      </c>
      <c r="H364" s="565">
        <v>1</v>
      </c>
      <c r="I364" s="565">
        <v>204.33333333333334</v>
      </c>
      <c r="J364" s="565">
        <v>8</v>
      </c>
      <c r="K364" s="565">
        <v>1648</v>
      </c>
      <c r="L364" s="565">
        <v>1.3442088091353996</v>
      </c>
      <c r="M364" s="565">
        <v>206</v>
      </c>
      <c r="N364" s="565">
        <v>26</v>
      </c>
      <c r="O364" s="565">
        <v>5486</v>
      </c>
      <c r="P364" s="553">
        <v>4.4747145187601953</v>
      </c>
      <c r="Q364" s="566">
        <v>211</v>
      </c>
    </row>
    <row r="365" spans="1:17" ht="14.4" customHeight="1" x14ac:dyDescent="0.3">
      <c r="A365" s="547" t="s">
        <v>1442</v>
      </c>
      <c r="B365" s="548" t="s">
        <v>1329</v>
      </c>
      <c r="C365" s="548" t="s">
        <v>1314</v>
      </c>
      <c r="D365" s="548" t="s">
        <v>1335</v>
      </c>
      <c r="E365" s="548" t="s">
        <v>1336</v>
      </c>
      <c r="F365" s="565">
        <v>12</v>
      </c>
      <c r="G365" s="565">
        <v>3504</v>
      </c>
      <c r="H365" s="565">
        <v>1</v>
      </c>
      <c r="I365" s="565">
        <v>292</v>
      </c>
      <c r="J365" s="565"/>
      <c r="K365" s="565"/>
      <c r="L365" s="565"/>
      <c r="M365" s="565"/>
      <c r="N365" s="565"/>
      <c r="O365" s="565"/>
      <c r="P365" s="553"/>
      <c r="Q365" s="566"/>
    </row>
    <row r="366" spans="1:17" ht="14.4" customHeight="1" x14ac:dyDescent="0.3">
      <c r="A366" s="547" t="s">
        <v>1442</v>
      </c>
      <c r="B366" s="548" t="s">
        <v>1329</v>
      </c>
      <c r="C366" s="548" t="s">
        <v>1314</v>
      </c>
      <c r="D366" s="548" t="s">
        <v>1341</v>
      </c>
      <c r="E366" s="548" t="s">
        <v>1342</v>
      </c>
      <c r="F366" s="565">
        <v>11</v>
      </c>
      <c r="G366" s="565">
        <v>1477</v>
      </c>
      <c r="H366" s="565">
        <v>1</v>
      </c>
      <c r="I366" s="565">
        <v>134.27272727272728</v>
      </c>
      <c r="J366" s="565">
        <v>12</v>
      </c>
      <c r="K366" s="565">
        <v>1620</v>
      </c>
      <c r="L366" s="565">
        <v>1.0968178740690588</v>
      </c>
      <c r="M366" s="565">
        <v>135</v>
      </c>
      <c r="N366" s="565">
        <v>17</v>
      </c>
      <c r="O366" s="565">
        <v>2329</v>
      </c>
      <c r="P366" s="553">
        <v>1.5768449559918754</v>
      </c>
      <c r="Q366" s="566">
        <v>137</v>
      </c>
    </row>
    <row r="367" spans="1:17" ht="14.4" customHeight="1" x14ac:dyDescent="0.3">
      <c r="A367" s="547" t="s">
        <v>1442</v>
      </c>
      <c r="B367" s="548" t="s">
        <v>1329</v>
      </c>
      <c r="C367" s="548" t="s">
        <v>1314</v>
      </c>
      <c r="D367" s="548" t="s">
        <v>1348</v>
      </c>
      <c r="E367" s="548" t="s">
        <v>1349</v>
      </c>
      <c r="F367" s="565">
        <v>1</v>
      </c>
      <c r="G367" s="565">
        <v>159</v>
      </c>
      <c r="H367" s="565">
        <v>1</v>
      </c>
      <c r="I367" s="565">
        <v>159</v>
      </c>
      <c r="J367" s="565"/>
      <c r="K367" s="565"/>
      <c r="L367" s="565"/>
      <c r="M367" s="565"/>
      <c r="N367" s="565"/>
      <c r="O367" s="565"/>
      <c r="P367" s="553"/>
      <c r="Q367" s="566"/>
    </row>
    <row r="368" spans="1:17" ht="14.4" customHeight="1" x14ac:dyDescent="0.3">
      <c r="A368" s="547" t="s">
        <v>1442</v>
      </c>
      <c r="B368" s="548" t="s">
        <v>1329</v>
      </c>
      <c r="C368" s="548" t="s">
        <v>1314</v>
      </c>
      <c r="D368" s="548" t="s">
        <v>1352</v>
      </c>
      <c r="E368" s="548" t="s">
        <v>1353</v>
      </c>
      <c r="F368" s="565">
        <v>15</v>
      </c>
      <c r="G368" s="565">
        <v>240</v>
      </c>
      <c r="H368" s="565">
        <v>1</v>
      </c>
      <c r="I368" s="565">
        <v>16</v>
      </c>
      <c r="J368" s="565">
        <v>17</v>
      </c>
      <c r="K368" s="565">
        <v>272</v>
      </c>
      <c r="L368" s="565">
        <v>1.1333333333333333</v>
      </c>
      <c r="M368" s="565">
        <v>16</v>
      </c>
      <c r="N368" s="565">
        <v>24</v>
      </c>
      <c r="O368" s="565">
        <v>408</v>
      </c>
      <c r="P368" s="553">
        <v>1.7</v>
      </c>
      <c r="Q368" s="566">
        <v>17</v>
      </c>
    </row>
    <row r="369" spans="1:17" ht="14.4" customHeight="1" x14ac:dyDescent="0.3">
      <c r="A369" s="547" t="s">
        <v>1442</v>
      </c>
      <c r="B369" s="548" t="s">
        <v>1329</v>
      </c>
      <c r="C369" s="548" t="s">
        <v>1314</v>
      </c>
      <c r="D369" s="548" t="s">
        <v>1354</v>
      </c>
      <c r="E369" s="548" t="s">
        <v>1355</v>
      </c>
      <c r="F369" s="565">
        <v>4</v>
      </c>
      <c r="G369" s="565">
        <v>1057</v>
      </c>
      <c r="H369" s="565">
        <v>1</v>
      </c>
      <c r="I369" s="565">
        <v>264.25</v>
      </c>
      <c r="J369" s="565">
        <v>2</v>
      </c>
      <c r="K369" s="565">
        <v>532</v>
      </c>
      <c r="L369" s="565">
        <v>0.50331125827814571</v>
      </c>
      <c r="M369" s="565">
        <v>266</v>
      </c>
      <c r="N369" s="565">
        <v>6</v>
      </c>
      <c r="O369" s="565">
        <v>1638</v>
      </c>
      <c r="P369" s="553">
        <v>1.5496688741721854</v>
      </c>
      <c r="Q369" s="566">
        <v>273</v>
      </c>
    </row>
    <row r="370" spans="1:17" ht="14.4" customHeight="1" x14ac:dyDescent="0.3">
      <c r="A370" s="547" t="s">
        <v>1442</v>
      </c>
      <c r="B370" s="548" t="s">
        <v>1329</v>
      </c>
      <c r="C370" s="548" t="s">
        <v>1314</v>
      </c>
      <c r="D370" s="548" t="s">
        <v>1356</v>
      </c>
      <c r="E370" s="548" t="s">
        <v>1357</v>
      </c>
      <c r="F370" s="565">
        <v>2</v>
      </c>
      <c r="G370" s="565">
        <v>282</v>
      </c>
      <c r="H370" s="565">
        <v>1</v>
      </c>
      <c r="I370" s="565">
        <v>141</v>
      </c>
      <c r="J370" s="565">
        <v>3</v>
      </c>
      <c r="K370" s="565">
        <v>423</v>
      </c>
      <c r="L370" s="565">
        <v>1.5</v>
      </c>
      <c r="M370" s="565">
        <v>141</v>
      </c>
      <c r="N370" s="565">
        <v>6</v>
      </c>
      <c r="O370" s="565">
        <v>852</v>
      </c>
      <c r="P370" s="553">
        <v>3.021276595744681</v>
      </c>
      <c r="Q370" s="566">
        <v>142</v>
      </c>
    </row>
    <row r="371" spans="1:17" ht="14.4" customHeight="1" x14ac:dyDescent="0.3">
      <c r="A371" s="547" t="s">
        <v>1442</v>
      </c>
      <c r="B371" s="548" t="s">
        <v>1329</v>
      </c>
      <c r="C371" s="548" t="s">
        <v>1314</v>
      </c>
      <c r="D371" s="548" t="s">
        <v>1358</v>
      </c>
      <c r="E371" s="548" t="s">
        <v>1357</v>
      </c>
      <c r="F371" s="565">
        <v>11</v>
      </c>
      <c r="G371" s="565">
        <v>858</v>
      </c>
      <c r="H371" s="565">
        <v>1</v>
      </c>
      <c r="I371" s="565">
        <v>78</v>
      </c>
      <c r="J371" s="565">
        <v>12</v>
      </c>
      <c r="K371" s="565">
        <v>936</v>
      </c>
      <c r="L371" s="565">
        <v>1.0909090909090908</v>
      </c>
      <c r="M371" s="565">
        <v>78</v>
      </c>
      <c r="N371" s="565">
        <v>17</v>
      </c>
      <c r="O371" s="565">
        <v>1326</v>
      </c>
      <c r="P371" s="553">
        <v>1.5454545454545454</v>
      </c>
      <c r="Q371" s="566">
        <v>78</v>
      </c>
    </row>
    <row r="372" spans="1:17" ht="14.4" customHeight="1" x14ac:dyDescent="0.3">
      <c r="A372" s="547" t="s">
        <v>1442</v>
      </c>
      <c r="B372" s="548" t="s">
        <v>1329</v>
      </c>
      <c r="C372" s="548" t="s">
        <v>1314</v>
      </c>
      <c r="D372" s="548" t="s">
        <v>1359</v>
      </c>
      <c r="E372" s="548" t="s">
        <v>1360</v>
      </c>
      <c r="F372" s="565">
        <v>2</v>
      </c>
      <c r="G372" s="565">
        <v>612</v>
      </c>
      <c r="H372" s="565">
        <v>1</v>
      </c>
      <c r="I372" s="565">
        <v>306</v>
      </c>
      <c r="J372" s="565">
        <v>3</v>
      </c>
      <c r="K372" s="565">
        <v>921</v>
      </c>
      <c r="L372" s="565">
        <v>1.5049019607843137</v>
      </c>
      <c r="M372" s="565">
        <v>307</v>
      </c>
      <c r="N372" s="565">
        <v>6</v>
      </c>
      <c r="O372" s="565">
        <v>1878</v>
      </c>
      <c r="P372" s="553">
        <v>3.0686274509803924</v>
      </c>
      <c r="Q372" s="566">
        <v>313</v>
      </c>
    </row>
    <row r="373" spans="1:17" ht="14.4" customHeight="1" x14ac:dyDescent="0.3">
      <c r="A373" s="547" t="s">
        <v>1442</v>
      </c>
      <c r="B373" s="548" t="s">
        <v>1329</v>
      </c>
      <c r="C373" s="548" t="s">
        <v>1314</v>
      </c>
      <c r="D373" s="548" t="s">
        <v>1363</v>
      </c>
      <c r="E373" s="548" t="s">
        <v>1364</v>
      </c>
      <c r="F373" s="565">
        <v>10</v>
      </c>
      <c r="G373" s="565">
        <v>1603</v>
      </c>
      <c r="H373" s="565">
        <v>1</v>
      </c>
      <c r="I373" s="565">
        <v>160.30000000000001</v>
      </c>
      <c r="J373" s="565">
        <v>12</v>
      </c>
      <c r="K373" s="565">
        <v>1932</v>
      </c>
      <c r="L373" s="565">
        <v>1.205240174672489</v>
      </c>
      <c r="M373" s="565">
        <v>161</v>
      </c>
      <c r="N373" s="565">
        <v>17</v>
      </c>
      <c r="O373" s="565">
        <v>2771</v>
      </c>
      <c r="P373" s="553">
        <v>1.7286338116032438</v>
      </c>
      <c r="Q373" s="566">
        <v>163</v>
      </c>
    </row>
    <row r="374" spans="1:17" ht="14.4" customHeight="1" x14ac:dyDescent="0.3">
      <c r="A374" s="547" t="s">
        <v>1442</v>
      </c>
      <c r="B374" s="548" t="s">
        <v>1329</v>
      </c>
      <c r="C374" s="548" t="s">
        <v>1314</v>
      </c>
      <c r="D374" s="548" t="s">
        <v>1367</v>
      </c>
      <c r="E374" s="548" t="s">
        <v>1333</v>
      </c>
      <c r="F374" s="565">
        <v>23</v>
      </c>
      <c r="G374" s="565">
        <v>1616</v>
      </c>
      <c r="H374" s="565">
        <v>1</v>
      </c>
      <c r="I374" s="565">
        <v>70.260869565217391</v>
      </c>
      <c r="J374" s="565">
        <v>25</v>
      </c>
      <c r="K374" s="565">
        <v>1775</v>
      </c>
      <c r="L374" s="565">
        <v>1.0983910891089108</v>
      </c>
      <c r="M374" s="565">
        <v>71</v>
      </c>
      <c r="N374" s="565">
        <v>34</v>
      </c>
      <c r="O374" s="565">
        <v>2448</v>
      </c>
      <c r="P374" s="553">
        <v>1.5148514851485149</v>
      </c>
      <c r="Q374" s="566">
        <v>72</v>
      </c>
    </row>
    <row r="375" spans="1:17" ht="14.4" customHeight="1" x14ac:dyDescent="0.3">
      <c r="A375" s="547" t="s">
        <v>1442</v>
      </c>
      <c r="B375" s="548" t="s">
        <v>1329</v>
      </c>
      <c r="C375" s="548" t="s">
        <v>1314</v>
      </c>
      <c r="D375" s="548" t="s">
        <v>1374</v>
      </c>
      <c r="E375" s="548" t="s">
        <v>1375</v>
      </c>
      <c r="F375" s="565">
        <v>2</v>
      </c>
      <c r="G375" s="565">
        <v>2378</v>
      </c>
      <c r="H375" s="565">
        <v>1</v>
      </c>
      <c r="I375" s="565">
        <v>1189</v>
      </c>
      <c r="J375" s="565"/>
      <c r="K375" s="565"/>
      <c r="L375" s="565"/>
      <c r="M375" s="565"/>
      <c r="N375" s="565"/>
      <c r="O375" s="565"/>
      <c r="P375" s="553"/>
      <c r="Q375" s="566"/>
    </row>
    <row r="376" spans="1:17" ht="14.4" customHeight="1" x14ac:dyDescent="0.3">
      <c r="A376" s="547" t="s">
        <v>1442</v>
      </c>
      <c r="B376" s="548" t="s">
        <v>1329</v>
      </c>
      <c r="C376" s="548" t="s">
        <v>1314</v>
      </c>
      <c r="D376" s="548" t="s">
        <v>1376</v>
      </c>
      <c r="E376" s="548" t="s">
        <v>1377</v>
      </c>
      <c r="F376" s="565">
        <v>1</v>
      </c>
      <c r="G376" s="565">
        <v>108</v>
      </c>
      <c r="H376" s="565">
        <v>1</v>
      </c>
      <c r="I376" s="565">
        <v>108</v>
      </c>
      <c r="J376" s="565"/>
      <c r="K376" s="565"/>
      <c r="L376" s="565"/>
      <c r="M376" s="565"/>
      <c r="N376" s="565"/>
      <c r="O376" s="565"/>
      <c r="P376" s="553"/>
      <c r="Q376" s="566"/>
    </row>
    <row r="377" spans="1:17" ht="14.4" customHeight="1" x14ac:dyDescent="0.3">
      <c r="A377" s="547" t="s">
        <v>1443</v>
      </c>
      <c r="B377" s="548" t="s">
        <v>1329</v>
      </c>
      <c r="C377" s="548" t="s">
        <v>1314</v>
      </c>
      <c r="D377" s="548" t="s">
        <v>1332</v>
      </c>
      <c r="E377" s="548" t="s">
        <v>1333</v>
      </c>
      <c r="F377" s="565"/>
      <c r="G377" s="565"/>
      <c r="H377" s="565"/>
      <c r="I377" s="565"/>
      <c r="J377" s="565">
        <v>1</v>
      </c>
      <c r="K377" s="565">
        <v>206</v>
      </c>
      <c r="L377" s="565"/>
      <c r="M377" s="565">
        <v>206</v>
      </c>
      <c r="N377" s="565"/>
      <c r="O377" s="565"/>
      <c r="P377" s="553"/>
      <c r="Q377" s="566"/>
    </row>
    <row r="378" spans="1:17" ht="14.4" customHeight="1" x14ac:dyDescent="0.3">
      <c r="A378" s="547" t="s">
        <v>1443</v>
      </c>
      <c r="B378" s="548" t="s">
        <v>1329</v>
      </c>
      <c r="C378" s="548" t="s">
        <v>1314</v>
      </c>
      <c r="D378" s="548" t="s">
        <v>1352</v>
      </c>
      <c r="E378" s="548" t="s">
        <v>1353</v>
      </c>
      <c r="F378" s="565"/>
      <c r="G378" s="565"/>
      <c r="H378" s="565"/>
      <c r="I378" s="565"/>
      <c r="J378" s="565">
        <v>1</v>
      </c>
      <c r="K378" s="565">
        <v>16</v>
      </c>
      <c r="L378" s="565"/>
      <c r="M378" s="565">
        <v>16</v>
      </c>
      <c r="N378" s="565"/>
      <c r="O378" s="565"/>
      <c r="P378" s="553"/>
      <c r="Q378" s="566"/>
    </row>
    <row r="379" spans="1:17" ht="14.4" customHeight="1" x14ac:dyDescent="0.3">
      <c r="A379" s="547" t="s">
        <v>1443</v>
      </c>
      <c r="B379" s="548" t="s">
        <v>1329</v>
      </c>
      <c r="C379" s="548" t="s">
        <v>1314</v>
      </c>
      <c r="D379" s="548" t="s">
        <v>1356</v>
      </c>
      <c r="E379" s="548" t="s">
        <v>1357</v>
      </c>
      <c r="F379" s="565"/>
      <c r="G379" s="565"/>
      <c r="H379" s="565"/>
      <c r="I379" s="565"/>
      <c r="J379" s="565">
        <v>1</v>
      </c>
      <c r="K379" s="565">
        <v>141</v>
      </c>
      <c r="L379" s="565"/>
      <c r="M379" s="565">
        <v>141</v>
      </c>
      <c r="N379" s="565"/>
      <c r="O379" s="565"/>
      <c r="P379" s="553"/>
      <c r="Q379" s="566"/>
    </row>
    <row r="380" spans="1:17" ht="14.4" customHeight="1" x14ac:dyDescent="0.3">
      <c r="A380" s="547" t="s">
        <v>1443</v>
      </c>
      <c r="B380" s="548" t="s">
        <v>1329</v>
      </c>
      <c r="C380" s="548" t="s">
        <v>1314</v>
      </c>
      <c r="D380" s="548" t="s">
        <v>1359</v>
      </c>
      <c r="E380" s="548" t="s">
        <v>1360</v>
      </c>
      <c r="F380" s="565"/>
      <c r="G380" s="565"/>
      <c r="H380" s="565"/>
      <c r="I380" s="565"/>
      <c r="J380" s="565">
        <v>1</v>
      </c>
      <c r="K380" s="565">
        <v>307</v>
      </c>
      <c r="L380" s="565"/>
      <c r="M380" s="565">
        <v>307</v>
      </c>
      <c r="N380" s="565"/>
      <c r="O380" s="565"/>
      <c r="P380" s="553"/>
      <c r="Q380" s="566"/>
    </row>
    <row r="381" spans="1:17" ht="14.4" customHeight="1" x14ac:dyDescent="0.3">
      <c r="A381" s="547" t="s">
        <v>1444</v>
      </c>
      <c r="B381" s="548" t="s">
        <v>1329</v>
      </c>
      <c r="C381" s="548" t="s">
        <v>1314</v>
      </c>
      <c r="D381" s="548" t="s">
        <v>1332</v>
      </c>
      <c r="E381" s="548" t="s">
        <v>1333</v>
      </c>
      <c r="F381" s="565">
        <v>4</v>
      </c>
      <c r="G381" s="565">
        <v>814</v>
      </c>
      <c r="H381" s="565">
        <v>1</v>
      </c>
      <c r="I381" s="565">
        <v>203.5</v>
      </c>
      <c r="J381" s="565">
        <v>11</v>
      </c>
      <c r="K381" s="565">
        <v>2266</v>
      </c>
      <c r="L381" s="565">
        <v>2.7837837837837838</v>
      </c>
      <c r="M381" s="565">
        <v>206</v>
      </c>
      <c r="N381" s="565"/>
      <c r="O381" s="565"/>
      <c r="P381" s="553"/>
      <c r="Q381" s="566"/>
    </row>
    <row r="382" spans="1:17" ht="14.4" customHeight="1" x14ac:dyDescent="0.3">
      <c r="A382" s="547" t="s">
        <v>1444</v>
      </c>
      <c r="B382" s="548" t="s">
        <v>1329</v>
      </c>
      <c r="C382" s="548" t="s">
        <v>1314</v>
      </c>
      <c r="D382" s="548" t="s">
        <v>1334</v>
      </c>
      <c r="E382" s="548" t="s">
        <v>1333</v>
      </c>
      <c r="F382" s="565"/>
      <c r="G382" s="565"/>
      <c r="H382" s="565"/>
      <c r="I382" s="565"/>
      <c r="J382" s="565">
        <v>1</v>
      </c>
      <c r="K382" s="565">
        <v>85</v>
      </c>
      <c r="L382" s="565"/>
      <c r="M382" s="565">
        <v>85</v>
      </c>
      <c r="N382" s="565">
        <v>1</v>
      </c>
      <c r="O382" s="565">
        <v>87</v>
      </c>
      <c r="P382" s="553"/>
      <c r="Q382" s="566">
        <v>87</v>
      </c>
    </row>
    <row r="383" spans="1:17" ht="14.4" customHeight="1" x14ac:dyDescent="0.3">
      <c r="A383" s="547" t="s">
        <v>1444</v>
      </c>
      <c r="B383" s="548" t="s">
        <v>1329</v>
      </c>
      <c r="C383" s="548" t="s">
        <v>1314</v>
      </c>
      <c r="D383" s="548" t="s">
        <v>1335</v>
      </c>
      <c r="E383" s="548" t="s">
        <v>1336</v>
      </c>
      <c r="F383" s="565">
        <v>30</v>
      </c>
      <c r="G383" s="565">
        <v>8820</v>
      </c>
      <c r="H383" s="565">
        <v>1</v>
      </c>
      <c r="I383" s="565">
        <v>294</v>
      </c>
      <c r="J383" s="565">
        <v>102</v>
      </c>
      <c r="K383" s="565">
        <v>30090</v>
      </c>
      <c r="L383" s="565">
        <v>3.4115646258503403</v>
      </c>
      <c r="M383" s="565">
        <v>295</v>
      </c>
      <c r="N383" s="565">
        <v>53</v>
      </c>
      <c r="O383" s="565">
        <v>15953</v>
      </c>
      <c r="P383" s="553">
        <v>1.8087301587301587</v>
      </c>
      <c r="Q383" s="566">
        <v>301</v>
      </c>
    </row>
    <row r="384" spans="1:17" ht="14.4" customHeight="1" x14ac:dyDescent="0.3">
      <c r="A384" s="547" t="s">
        <v>1444</v>
      </c>
      <c r="B384" s="548" t="s">
        <v>1329</v>
      </c>
      <c r="C384" s="548" t="s">
        <v>1314</v>
      </c>
      <c r="D384" s="548" t="s">
        <v>1337</v>
      </c>
      <c r="E384" s="548" t="s">
        <v>1338</v>
      </c>
      <c r="F384" s="565"/>
      <c r="G384" s="565"/>
      <c r="H384" s="565"/>
      <c r="I384" s="565"/>
      <c r="J384" s="565">
        <v>7</v>
      </c>
      <c r="K384" s="565">
        <v>665</v>
      </c>
      <c r="L384" s="565"/>
      <c r="M384" s="565">
        <v>95</v>
      </c>
      <c r="N384" s="565">
        <v>3</v>
      </c>
      <c r="O384" s="565">
        <v>297</v>
      </c>
      <c r="P384" s="553"/>
      <c r="Q384" s="566">
        <v>99</v>
      </c>
    </row>
    <row r="385" spans="1:17" ht="14.4" customHeight="1" x14ac:dyDescent="0.3">
      <c r="A385" s="547" t="s">
        <v>1444</v>
      </c>
      <c r="B385" s="548" t="s">
        <v>1329</v>
      </c>
      <c r="C385" s="548" t="s">
        <v>1314</v>
      </c>
      <c r="D385" s="548" t="s">
        <v>1339</v>
      </c>
      <c r="E385" s="548" t="s">
        <v>1340</v>
      </c>
      <c r="F385" s="565"/>
      <c r="G385" s="565"/>
      <c r="H385" s="565"/>
      <c r="I385" s="565"/>
      <c r="J385" s="565">
        <v>1</v>
      </c>
      <c r="K385" s="565">
        <v>224</v>
      </c>
      <c r="L385" s="565"/>
      <c r="M385" s="565">
        <v>224</v>
      </c>
      <c r="N385" s="565"/>
      <c r="O385" s="565"/>
      <c r="P385" s="553"/>
      <c r="Q385" s="566"/>
    </row>
    <row r="386" spans="1:17" ht="14.4" customHeight="1" x14ac:dyDescent="0.3">
      <c r="A386" s="547" t="s">
        <v>1444</v>
      </c>
      <c r="B386" s="548" t="s">
        <v>1329</v>
      </c>
      <c r="C386" s="548" t="s">
        <v>1314</v>
      </c>
      <c r="D386" s="548" t="s">
        <v>1341</v>
      </c>
      <c r="E386" s="548" t="s">
        <v>1342</v>
      </c>
      <c r="F386" s="565">
        <v>15</v>
      </c>
      <c r="G386" s="565">
        <v>2015</v>
      </c>
      <c r="H386" s="565">
        <v>1</v>
      </c>
      <c r="I386" s="565">
        <v>134.33333333333334</v>
      </c>
      <c r="J386" s="565">
        <v>17</v>
      </c>
      <c r="K386" s="565">
        <v>2295</v>
      </c>
      <c r="L386" s="565">
        <v>1.1389578163771712</v>
      </c>
      <c r="M386" s="565">
        <v>135</v>
      </c>
      <c r="N386" s="565">
        <v>17</v>
      </c>
      <c r="O386" s="565">
        <v>2329</v>
      </c>
      <c r="P386" s="553">
        <v>1.1558312655086849</v>
      </c>
      <c r="Q386" s="566">
        <v>137</v>
      </c>
    </row>
    <row r="387" spans="1:17" ht="14.4" customHeight="1" x14ac:dyDescent="0.3">
      <c r="A387" s="547" t="s">
        <v>1444</v>
      </c>
      <c r="B387" s="548" t="s">
        <v>1329</v>
      </c>
      <c r="C387" s="548" t="s">
        <v>1314</v>
      </c>
      <c r="D387" s="548" t="s">
        <v>1343</v>
      </c>
      <c r="E387" s="548" t="s">
        <v>1342</v>
      </c>
      <c r="F387" s="565"/>
      <c r="G387" s="565"/>
      <c r="H387" s="565"/>
      <c r="I387" s="565"/>
      <c r="J387" s="565">
        <v>1</v>
      </c>
      <c r="K387" s="565">
        <v>178</v>
      </c>
      <c r="L387" s="565"/>
      <c r="M387" s="565">
        <v>178</v>
      </c>
      <c r="N387" s="565">
        <v>2</v>
      </c>
      <c r="O387" s="565">
        <v>366</v>
      </c>
      <c r="P387" s="553"/>
      <c r="Q387" s="566">
        <v>183</v>
      </c>
    </row>
    <row r="388" spans="1:17" ht="14.4" customHeight="1" x14ac:dyDescent="0.3">
      <c r="A388" s="547" t="s">
        <v>1444</v>
      </c>
      <c r="B388" s="548" t="s">
        <v>1329</v>
      </c>
      <c r="C388" s="548" t="s">
        <v>1314</v>
      </c>
      <c r="D388" s="548" t="s">
        <v>1346</v>
      </c>
      <c r="E388" s="548" t="s">
        <v>1347</v>
      </c>
      <c r="F388" s="565"/>
      <c r="G388" s="565"/>
      <c r="H388" s="565"/>
      <c r="I388" s="565"/>
      <c r="J388" s="565">
        <v>1</v>
      </c>
      <c r="K388" s="565">
        <v>593</v>
      </c>
      <c r="L388" s="565"/>
      <c r="M388" s="565">
        <v>593</v>
      </c>
      <c r="N388" s="565"/>
      <c r="O388" s="565"/>
      <c r="P388" s="553"/>
      <c r="Q388" s="566"/>
    </row>
    <row r="389" spans="1:17" ht="14.4" customHeight="1" x14ac:dyDescent="0.3">
      <c r="A389" s="547" t="s">
        <v>1444</v>
      </c>
      <c r="B389" s="548" t="s">
        <v>1329</v>
      </c>
      <c r="C389" s="548" t="s">
        <v>1314</v>
      </c>
      <c r="D389" s="548" t="s">
        <v>1348</v>
      </c>
      <c r="E389" s="548" t="s">
        <v>1349</v>
      </c>
      <c r="F389" s="565">
        <v>1</v>
      </c>
      <c r="G389" s="565">
        <v>160</v>
      </c>
      <c r="H389" s="565">
        <v>1</v>
      </c>
      <c r="I389" s="565">
        <v>160</v>
      </c>
      <c r="J389" s="565">
        <v>5</v>
      </c>
      <c r="K389" s="565">
        <v>805</v>
      </c>
      <c r="L389" s="565">
        <v>5.03125</v>
      </c>
      <c r="M389" s="565">
        <v>161</v>
      </c>
      <c r="N389" s="565">
        <v>3</v>
      </c>
      <c r="O389" s="565">
        <v>519</v>
      </c>
      <c r="P389" s="553">
        <v>3.2437499999999999</v>
      </c>
      <c r="Q389" s="566">
        <v>173</v>
      </c>
    </row>
    <row r="390" spans="1:17" ht="14.4" customHeight="1" x14ac:dyDescent="0.3">
      <c r="A390" s="547" t="s">
        <v>1444</v>
      </c>
      <c r="B390" s="548" t="s">
        <v>1329</v>
      </c>
      <c r="C390" s="548" t="s">
        <v>1314</v>
      </c>
      <c r="D390" s="548" t="s">
        <v>1352</v>
      </c>
      <c r="E390" s="548" t="s">
        <v>1353</v>
      </c>
      <c r="F390" s="565">
        <v>19</v>
      </c>
      <c r="G390" s="565">
        <v>304</v>
      </c>
      <c r="H390" s="565">
        <v>1</v>
      </c>
      <c r="I390" s="565">
        <v>16</v>
      </c>
      <c r="J390" s="565">
        <v>21</v>
      </c>
      <c r="K390" s="565">
        <v>336</v>
      </c>
      <c r="L390" s="565">
        <v>1.1052631578947369</v>
      </c>
      <c r="M390" s="565">
        <v>16</v>
      </c>
      <c r="N390" s="565">
        <v>17</v>
      </c>
      <c r="O390" s="565">
        <v>289</v>
      </c>
      <c r="P390" s="553">
        <v>0.95065789473684215</v>
      </c>
      <c r="Q390" s="566">
        <v>17</v>
      </c>
    </row>
    <row r="391" spans="1:17" ht="14.4" customHeight="1" x14ac:dyDescent="0.3">
      <c r="A391" s="547" t="s">
        <v>1444</v>
      </c>
      <c r="B391" s="548" t="s">
        <v>1329</v>
      </c>
      <c r="C391" s="548" t="s">
        <v>1314</v>
      </c>
      <c r="D391" s="548" t="s">
        <v>1354</v>
      </c>
      <c r="E391" s="548" t="s">
        <v>1355</v>
      </c>
      <c r="F391" s="565">
        <v>3</v>
      </c>
      <c r="G391" s="565">
        <v>789</v>
      </c>
      <c r="H391" s="565">
        <v>1</v>
      </c>
      <c r="I391" s="565">
        <v>263</v>
      </c>
      <c r="J391" s="565">
        <v>3</v>
      </c>
      <c r="K391" s="565">
        <v>798</v>
      </c>
      <c r="L391" s="565">
        <v>1.0114068441064639</v>
      </c>
      <c r="M391" s="565">
        <v>266</v>
      </c>
      <c r="N391" s="565"/>
      <c r="O391" s="565"/>
      <c r="P391" s="553"/>
      <c r="Q391" s="566"/>
    </row>
    <row r="392" spans="1:17" ht="14.4" customHeight="1" x14ac:dyDescent="0.3">
      <c r="A392" s="547" t="s">
        <v>1444</v>
      </c>
      <c r="B392" s="548" t="s">
        <v>1329</v>
      </c>
      <c r="C392" s="548" t="s">
        <v>1314</v>
      </c>
      <c r="D392" s="548" t="s">
        <v>1356</v>
      </c>
      <c r="E392" s="548" t="s">
        <v>1357</v>
      </c>
      <c r="F392" s="565">
        <v>3</v>
      </c>
      <c r="G392" s="565">
        <v>423</v>
      </c>
      <c r="H392" s="565">
        <v>1</v>
      </c>
      <c r="I392" s="565">
        <v>141</v>
      </c>
      <c r="J392" s="565">
        <v>4</v>
      </c>
      <c r="K392" s="565">
        <v>564</v>
      </c>
      <c r="L392" s="565">
        <v>1.3333333333333333</v>
      </c>
      <c r="M392" s="565">
        <v>141</v>
      </c>
      <c r="N392" s="565"/>
      <c r="O392" s="565"/>
      <c r="P392" s="553"/>
      <c r="Q392" s="566"/>
    </row>
    <row r="393" spans="1:17" ht="14.4" customHeight="1" x14ac:dyDescent="0.3">
      <c r="A393" s="547" t="s">
        <v>1444</v>
      </c>
      <c r="B393" s="548" t="s">
        <v>1329</v>
      </c>
      <c r="C393" s="548" t="s">
        <v>1314</v>
      </c>
      <c r="D393" s="548" t="s">
        <v>1358</v>
      </c>
      <c r="E393" s="548" t="s">
        <v>1357</v>
      </c>
      <c r="F393" s="565">
        <v>15</v>
      </c>
      <c r="G393" s="565">
        <v>1170</v>
      </c>
      <c r="H393" s="565">
        <v>1</v>
      </c>
      <c r="I393" s="565">
        <v>78</v>
      </c>
      <c r="J393" s="565">
        <v>17</v>
      </c>
      <c r="K393" s="565">
        <v>1326</v>
      </c>
      <c r="L393" s="565">
        <v>1.1333333333333333</v>
      </c>
      <c r="M393" s="565">
        <v>78</v>
      </c>
      <c r="N393" s="565">
        <v>17</v>
      </c>
      <c r="O393" s="565">
        <v>1326</v>
      </c>
      <c r="P393" s="553">
        <v>1.1333333333333333</v>
      </c>
      <c r="Q393" s="566">
        <v>78</v>
      </c>
    </row>
    <row r="394" spans="1:17" ht="14.4" customHeight="1" x14ac:dyDescent="0.3">
      <c r="A394" s="547" t="s">
        <v>1444</v>
      </c>
      <c r="B394" s="548" t="s">
        <v>1329</v>
      </c>
      <c r="C394" s="548" t="s">
        <v>1314</v>
      </c>
      <c r="D394" s="548" t="s">
        <v>1359</v>
      </c>
      <c r="E394" s="548" t="s">
        <v>1360</v>
      </c>
      <c r="F394" s="565">
        <v>3</v>
      </c>
      <c r="G394" s="565">
        <v>912</v>
      </c>
      <c r="H394" s="565">
        <v>1</v>
      </c>
      <c r="I394" s="565">
        <v>304</v>
      </c>
      <c r="J394" s="565">
        <v>4</v>
      </c>
      <c r="K394" s="565">
        <v>1228</v>
      </c>
      <c r="L394" s="565">
        <v>1.3464912280701755</v>
      </c>
      <c r="M394" s="565">
        <v>307</v>
      </c>
      <c r="N394" s="565"/>
      <c r="O394" s="565"/>
      <c r="P394" s="553"/>
      <c r="Q394" s="566"/>
    </row>
    <row r="395" spans="1:17" ht="14.4" customHeight="1" x14ac:dyDescent="0.3">
      <c r="A395" s="547" t="s">
        <v>1444</v>
      </c>
      <c r="B395" s="548" t="s">
        <v>1329</v>
      </c>
      <c r="C395" s="548" t="s">
        <v>1314</v>
      </c>
      <c r="D395" s="548" t="s">
        <v>1363</v>
      </c>
      <c r="E395" s="548" t="s">
        <v>1364</v>
      </c>
      <c r="F395" s="565">
        <v>8</v>
      </c>
      <c r="G395" s="565">
        <v>1282</v>
      </c>
      <c r="H395" s="565">
        <v>1</v>
      </c>
      <c r="I395" s="565">
        <v>160.25</v>
      </c>
      <c r="J395" s="565">
        <v>9</v>
      </c>
      <c r="K395" s="565">
        <v>1449</v>
      </c>
      <c r="L395" s="565">
        <v>1.1302652106084243</v>
      </c>
      <c r="M395" s="565">
        <v>161</v>
      </c>
      <c r="N395" s="565">
        <v>8</v>
      </c>
      <c r="O395" s="565">
        <v>1304</v>
      </c>
      <c r="P395" s="553">
        <v>1.0171606864274572</v>
      </c>
      <c r="Q395" s="566">
        <v>163</v>
      </c>
    </row>
    <row r="396" spans="1:17" ht="14.4" customHeight="1" x14ac:dyDescent="0.3">
      <c r="A396" s="547" t="s">
        <v>1444</v>
      </c>
      <c r="B396" s="548" t="s">
        <v>1329</v>
      </c>
      <c r="C396" s="548" t="s">
        <v>1314</v>
      </c>
      <c r="D396" s="548" t="s">
        <v>1367</v>
      </c>
      <c r="E396" s="548" t="s">
        <v>1333</v>
      </c>
      <c r="F396" s="565">
        <v>23</v>
      </c>
      <c r="G396" s="565">
        <v>1618</v>
      </c>
      <c r="H396" s="565">
        <v>1</v>
      </c>
      <c r="I396" s="565">
        <v>70.347826086956516</v>
      </c>
      <c r="J396" s="565">
        <v>31</v>
      </c>
      <c r="K396" s="565">
        <v>2201</v>
      </c>
      <c r="L396" s="565">
        <v>1.3603213844252162</v>
      </c>
      <c r="M396" s="565">
        <v>71</v>
      </c>
      <c r="N396" s="565">
        <v>27</v>
      </c>
      <c r="O396" s="565">
        <v>1944</v>
      </c>
      <c r="P396" s="553">
        <v>1.2014833127317677</v>
      </c>
      <c r="Q396" s="566">
        <v>72</v>
      </c>
    </row>
    <row r="397" spans="1:17" ht="14.4" customHeight="1" x14ac:dyDescent="0.3">
      <c r="A397" s="547" t="s">
        <v>1444</v>
      </c>
      <c r="B397" s="548" t="s">
        <v>1329</v>
      </c>
      <c r="C397" s="548" t="s">
        <v>1314</v>
      </c>
      <c r="D397" s="548" t="s">
        <v>1372</v>
      </c>
      <c r="E397" s="548" t="s">
        <v>1373</v>
      </c>
      <c r="F397" s="565"/>
      <c r="G397" s="565"/>
      <c r="H397" s="565"/>
      <c r="I397" s="565"/>
      <c r="J397" s="565">
        <v>1</v>
      </c>
      <c r="K397" s="565">
        <v>220</v>
      </c>
      <c r="L397" s="565"/>
      <c r="M397" s="565">
        <v>220</v>
      </c>
      <c r="N397" s="565">
        <v>1</v>
      </c>
      <c r="O397" s="565">
        <v>229</v>
      </c>
      <c r="P397" s="553"/>
      <c r="Q397" s="566">
        <v>229</v>
      </c>
    </row>
    <row r="398" spans="1:17" ht="14.4" customHeight="1" x14ac:dyDescent="0.3">
      <c r="A398" s="547" t="s">
        <v>1444</v>
      </c>
      <c r="B398" s="548" t="s">
        <v>1329</v>
      </c>
      <c r="C398" s="548" t="s">
        <v>1314</v>
      </c>
      <c r="D398" s="548" t="s">
        <v>1374</v>
      </c>
      <c r="E398" s="548" t="s">
        <v>1375</v>
      </c>
      <c r="F398" s="565"/>
      <c r="G398" s="565"/>
      <c r="H398" s="565"/>
      <c r="I398" s="565"/>
      <c r="J398" s="565">
        <v>4</v>
      </c>
      <c r="K398" s="565">
        <v>4780</v>
      </c>
      <c r="L398" s="565"/>
      <c r="M398" s="565">
        <v>1195</v>
      </c>
      <c r="N398" s="565">
        <v>2</v>
      </c>
      <c r="O398" s="565">
        <v>2422</v>
      </c>
      <c r="P398" s="553"/>
      <c r="Q398" s="566">
        <v>1211</v>
      </c>
    </row>
    <row r="399" spans="1:17" ht="14.4" customHeight="1" x14ac:dyDescent="0.3">
      <c r="A399" s="547" t="s">
        <v>1444</v>
      </c>
      <c r="B399" s="548" t="s">
        <v>1329</v>
      </c>
      <c r="C399" s="548" t="s">
        <v>1314</v>
      </c>
      <c r="D399" s="548" t="s">
        <v>1376</v>
      </c>
      <c r="E399" s="548" t="s">
        <v>1377</v>
      </c>
      <c r="F399" s="565"/>
      <c r="G399" s="565"/>
      <c r="H399" s="565"/>
      <c r="I399" s="565"/>
      <c r="J399" s="565">
        <v>4</v>
      </c>
      <c r="K399" s="565">
        <v>440</v>
      </c>
      <c r="L399" s="565"/>
      <c r="M399" s="565">
        <v>110</v>
      </c>
      <c r="N399" s="565">
        <v>3</v>
      </c>
      <c r="O399" s="565">
        <v>342</v>
      </c>
      <c r="P399" s="553"/>
      <c r="Q399" s="566">
        <v>114</v>
      </c>
    </row>
    <row r="400" spans="1:17" ht="14.4" customHeight="1" x14ac:dyDescent="0.3">
      <c r="A400" s="547" t="s">
        <v>1444</v>
      </c>
      <c r="B400" s="548" t="s">
        <v>1329</v>
      </c>
      <c r="C400" s="548" t="s">
        <v>1314</v>
      </c>
      <c r="D400" s="548" t="s">
        <v>1378</v>
      </c>
      <c r="E400" s="548" t="s">
        <v>1379</v>
      </c>
      <c r="F400" s="565"/>
      <c r="G400" s="565"/>
      <c r="H400" s="565"/>
      <c r="I400" s="565"/>
      <c r="J400" s="565">
        <v>1</v>
      </c>
      <c r="K400" s="565">
        <v>323</v>
      </c>
      <c r="L400" s="565"/>
      <c r="M400" s="565">
        <v>323</v>
      </c>
      <c r="N400" s="565"/>
      <c r="O400" s="565"/>
      <c r="P400" s="553"/>
      <c r="Q400" s="566"/>
    </row>
    <row r="401" spans="1:17" ht="14.4" customHeight="1" x14ac:dyDescent="0.3">
      <c r="A401" s="547" t="s">
        <v>1444</v>
      </c>
      <c r="B401" s="548" t="s">
        <v>1329</v>
      </c>
      <c r="C401" s="548" t="s">
        <v>1314</v>
      </c>
      <c r="D401" s="548" t="s">
        <v>1384</v>
      </c>
      <c r="E401" s="548" t="s">
        <v>1385</v>
      </c>
      <c r="F401" s="565"/>
      <c r="G401" s="565"/>
      <c r="H401" s="565"/>
      <c r="I401" s="565"/>
      <c r="J401" s="565">
        <v>1</v>
      </c>
      <c r="K401" s="565">
        <v>1033</v>
      </c>
      <c r="L401" s="565"/>
      <c r="M401" s="565">
        <v>1033</v>
      </c>
      <c r="N401" s="565"/>
      <c r="O401" s="565"/>
      <c r="P401" s="553"/>
      <c r="Q401" s="566"/>
    </row>
    <row r="402" spans="1:17" ht="14.4" customHeight="1" x14ac:dyDescent="0.3">
      <c r="A402" s="547" t="s">
        <v>1444</v>
      </c>
      <c r="B402" s="548" t="s">
        <v>1329</v>
      </c>
      <c r="C402" s="548" t="s">
        <v>1314</v>
      </c>
      <c r="D402" s="548" t="s">
        <v>1386</v>
      </c>
      <c r="E402" s="548" t="s">
        <v>1387</v>
      </c>
      <c r="F402" s="565"/>
      <c r="G402" s="565"/>
      <c r="H402" s="565"/>
      <c r="I402" s="565"/>
      <c r="J402" s="565">
        <v>1</v>
      </c>
      <c r="K402" s="565">
        <v>294</v>
      </c>
      <c r="L402" s="565"/>
      <c r="M402" s="565">
        <v>294</v>
      </c>
      <c r="N402" s="565"/>
      <c r="O402" s="565"/>
      <c r="P402" s="553"/>
      <c r="Q402" s="566"/>
    </row>
    <row r="403" spans="1:17" ht="14.4" customHeight="1" x14ac:dyDescent="0.3">
      <c r="A403" s="547" t="s">
        <v>1445</v>
      </c>
      <c r="B403" s="548" t="s">
        <v>1329</v>
      </c>
      <c r="C403" s="548" t="s">
        <v>1314</v>
      </c>
      <c r="D403" s="548" t="s">
        <v>1332</v>
      </c>
      <c r="E403" s="548" t="s">
        <v>1333</v>
      </c>
      <c r="F403" s="565">
        <v>376</v>
      </c>
      <c r="G403" s="565">
        <v>76646</v>
      </c>
      <c r="H403" s="565">
        <v>1</v>
      </c>
      <c r="I403" s="565">
        <v>203.84574468085106</v>
      </c>
      <c r="J403" s="565">
        <v>333</v>
      </c>
      <c r="K403" s="565">
        <v>68598</v>
      </c>
      <c r="L403" s="565">
        <v>0.89499778201080293</v>
      </c>
      <c r="M403" s="565">
        <v>206</v>
      </c>
      <c r="N403" s="565">
        <v>318</v>
      </c>
      <c r="O403" s="565">
        <v>67098</v>
      </c>
      <c r="P403" s="553">
        <v>0.8754272890953213</v>
      </c>
      <c r="Q403" s="566">
        <v>211</v>
      </c>
    </row>
    <row r="404" spans="1:17" ht="14.4" customHeight="1" x14ac:dyDescent="0.3">
      <c r="A404" s="547" t="s">
        <v>1445</v>
      </c>
      <c r="B404" s="548" t="s">
        <v>1329</v>
      </c>
      <c r="C404" s="548" t="s">
        <v>1314</v>
      </c>
      <c r="D404" s="548" t="s">
        <v>1335</v>
      </c>
      <c r="E404" s="548" t="s">
        <v>1336</v>
      </c>
      <c r="F404" s="565">
        <v>179</v>
      </c>
      <c r="G404" s="565">
        <v>52468</v>
      </c>
      <c r="H404" s="565">
        <v>1</v>
      </c>
      <c r="I404" s="565">
        <v>293.11731843575421</v>
      </c>
      <c r="J404" s="565">
        <v>24</v>
      </c>
      <c r="K404" s="565">
        <v>7080</v>
      </c>
      <c r="L404" s="565">
        <v>0.1349393916291835</v>
      </c>
      <c r="M404" s="565">
        <v>295</v>
      </c>
      <c r="N404" s="565">
        <v>119</v>
      </c>
      <c r="O404" s="565">
        <v>35819</v>
      </c>
      <c r="P404" s="553">
        <v>0.68268277807425481</v>
      </c>
      <c r="Q404" s="566">
        <v>301</v>
      </c>
    </row>
    <row r="405" spans="1:17" ht="14.4" customHeight="1" x14ac:dyDescent="0.3">
      <c r="A405" s="547" t="s">
        <v>1445</v>
      </c>
      <c r="B405" s="548" t="s">
        <v>1329</v>
      </c>
      <c r="C405" s="548" t="s">
        <v>1314</v>
      </c>
      <c r="D405" s="548" t="s">
        <v>1341</v>
      </c>
      <c r="E405" s="548" t="s">
        <v>1342</v>
      </c>
      <c r="F405" s="565">
        <v>26</v>
      </c>
      <c r="G405" s="565">
        <v>3493</v>
      </c>
      <c r="H405" s="565">
        <v>1</v>
      </c>
      <c r="I405" s="565">
        <v>134.34615384615384</v>
      </c>
      <c r="J405" s="565">
        <v>16</v>
      </c>
      <c r="K405" s="565">
        <v>2160</v>
      </c>
      <c r="L405" s="565">
        <v>0.61837961637560834</v>
      </c>
      <c r="M405" s="565">
        <v>135</v>
      </c>
      <c r="N405" s="565">
        <v>19</v>
      </c>
      <c r="O405" s="565">
        <v>2603</v>
      </c>
      <c r="P405" s="553">
        <v>0.74520469510449472</v>
      </c>
      <c r="Q405" s="566">
        <v>137</v>
      </c>
    </row>
    <row r="406" spans="1:17" ht="14.4" customHeight="1" x14ac:dyDescent="0.3">
      <c r="A406" s="547" t="s">
        <v>1445</v>
      </c>
      <c r="B406" s="548" t="s">
        <v>1329</v>
      </c>
      <c r="C406" s="548" t="s">
        <v>1314</v>
      </c>
      <c r="D406" s="548" t="s">
        <v>1343</v>
      </c>
      <c r="E406" s="548" t="s">
        <v>1342</v>
      </c>
      <c r="F406" s="565"/>
      <c r="G406" s="565"/>
      <c r="H406" s="565"/>
      <c r="I406" s="565"/>
      <c r="J406" s="565">
        <v>1</v>
      </c>
      <c r="K406" s="565">
        <v>178</v>
      </c>
      <c r="L406" s="565"/>
      <c r="M406" s="565">
        <v>178</v>
      </c>
      <c r="N406" s="565"/>
      <c r="O406" s="565"/>
      <c r="P406" s="553"/>
      <c r="Q406" s="566"/>
    </row>
    <row r="407" spans="1:17" ht="14.4" customHeight="1" x14ac:dyDescent="0.3">
      <c r="A407" s="547" t="s">
        <v>1445</v>
      </c>
      <c r="B407" s="548" t="s">
        <v>1329</v>
      </c>
      <c r="C407" s="548" t="s">
        <v>1314</v>
      </c>
      <c r="D407" s="548" t="s">
        <v>1348</v>
      </c>
      <c r="E407" s="548" t="s">
        <v>1349</v>
      </c>
      <c r="F407" s="565">
        <v>10</v>
      </c>
      <c r="G407" s="565">
        <v>1595</v>
      </c>
      <c r="H407" s="565">
        <v>1</v>
      </c>
      <c r="I407" s="565">
        <v>159.5</v>
      </c>
      <c r="J407" s="565">
        <v>3</v>
      </c>
      <c r="K407" s="565">
        <v>483</v>
      </c>
      <c r="L407" s="565">
        <v>0.30282131661442008</v>
      </c>
      <c r="M407" s="565">
        <v>161</v>
      </c>
      <c r="N407" s="565">
        <v>5</v>
      </c>
      <c r="O407" s="565">
        <v>865</v>
      </c>
      <c r="P407" s="553">
        <v>0.54231974921630099</v>
      </c>
      <c r="Q407" s="566">
        <v>173</v>
      </c>
    </row>
    <row r="408" spans="1:17" ht="14.4" customHeight="1" x14ac:dyDescent="0.3">
      <c r="A408" s="547" t="s">
        <v>1445</v>
      </c>
      <c r="B408" s="548" t="s">
        <v>1329</v>
      </c>
      <c r="C408" s="548" t="s">
        <v>1314</v>
      </c>
      <c r="D408" s="548" t="s">
        <v>1352</v>
      </c>
      <c r="E408" s="548" t="s">
        <v>1353</v>
      </c>
      <c r="F408" s="565">
        <v>148</v>
      </c>
      <c r="G408" s="565">
        <v>2368</v>
      </c>
      <c r="H408" s="565">
        <v>1</v>
      </c>
      <c r="I408" s="565">
        <v>16</v>
      </c>
      <c r="J408" s="565">
        <v>144</v>
      </c>
      <c r="K408" s="565">
        <v>2304</v>
      </c>
      <c r="L408" s="565">
        <v>0.97297297297297303</v>
      </c>
      <c r="M408" s="565">
        <v>16</v>
      </c>
      <c r="N408" s="565">
        <v>128</v>
      </c>
      <c r="O408" s="565">
        <v>2176</v>
      </c>
      <c r="P408" s="553">
        <v>0.91891891891891897</v>
      </c>
      <c r="Q408" s="566">
        <v>17</v>
      </c>
    </row>
    <row r="409" spans="1:17" ht="14.4" customHeight="1" x14ac:dyDescent="0.3">
      <c r="A409" s="547" t="s">
        <v>1445</v>
      </c>
      <c r="B409" s="548" t="s">
        <v>1329</v>
      </c>
      <c r="C409" s="548" t="s">
        <v>1314</v>
      </c>
      <c r="D409" s="548" t="s">
        <v>1354</v>
      </c>
      <c r="E409" s="548" t="s">
        <v>1355</v>
      </c>
      <c r="F409" s="565">
        <v>110</v>
      </c>
      <c r="G409" s="565">
        <v>28982</v>
      </c>
      <c r="H409" s="565">
        <v>1</v>
      </c>
      <c r="I409" s="565">
        <v>263.4727272727273</v>
      </c>
      <c r="J409" s="565">
        <v>91</v>
      </c>
      <c r="K409" s="565">
        <v>24206</v>
      </c>
      <c r="L409" s="565">
        <v>0.83520806017528126</v>
      </c>
      <c r="M409" s="565">
        <v>266</v>
      </c>
      <c r="N409" s="565">
        <v>78</v>
      </c>
      <c r="O409" s="565">
        <v>21294</v>
      </c>
      <c r="P409" s="553">
        <v>0.73473190256020982</v>
      </c>
      <c r="Q409" s="566">
        <v>273</v>
      </c>
    </row>
    <row r="410" spans="1:17" ht="14.4" customHeight="1" x14ac:dyDescent="0.3">
      <c r="A410" s="547" t="s">
        <v>1445</v>
      </c>
      <c r="B410" s="548" t="s">
        <v>1329</v>
      </c>
      <c r="C410" s="548" t="s">
        <v>1314</v>
      </c>
      <c r="D410" s="548" t="s">
        <v>1356</v>
      </c>
      <c r="E410" s="548" t="s">
        <v>1357</v>
      </c>
      <c r="F410" s="565">
        <v>121</v>
      </c>
      <c r="G410" s="565">
        <v>17061</v>
      </c>
      <c r="H410" s="565">
        <v>1</v>
      </c>
      <c r="I410" s="565">
        <v>141</v>
      </c>
      <c r="J410" s="565">
        <v>125</v>
      </c>
      <c r="K410" s="565">
        <v>17625</v>
      </c>
      <c r="L410" s="565">
        <v>1.0330578512396693</v>
      </c>
      <c r="M410" s="565">
        <v>141</v>
      </c>
      <c r="N410" s="565">
        <v>108</v>
      </c>
      <c r="O410" s="565">
        <v>15336</v>
      </c>
      <c r="P410" s="553">
        <v>0.89889221030420252</v>
      </c>
      <c r="Q410" s="566">
        <v>142</v>
      </c>
    </row>
    <row r="411" spans="1:17" ht="14.4" customHeight="1" x14ac:dyDescent="0.3">
      <c r="A411" s="547" t="s">
        <v>1445</v>
      </c>
      <c r="B411" s="548" t="s">
        <v>1329</v>
      </c>
      <c r="C411" s="548" t="s">
        <v>1314</v>
      </c>
      <c r="D411" s="548" t="s">
        <v>1358</v>
      </c>
      <c r="E411" s="548" t="s">
        <v>1357</v>
      </c>
      <c r="F411" s="565">
        <v>26</v>
      </c>
      <c r="G411" s="565">
        <v>2028</v>
      </c>
      <c r="H411" s="565">
        <v>1</v>
      </c>
      <c r="I411" s="565">
        <v>78</v>
      </c>
      <c r="J411" s="565">
        <v>16</v>
      </c>
      <c r="K411" s="565">
        <v>1248</v>
      </c>
      <c r="L411" s="565">
        <v>0.61538461538461542</v>
      </c>
      <c r="M411" s="565">
        <v>78</v>
      </c>
      <c r="N411" s="565">
        <v>19</v>
      </c>
      <c r="O411" s="565">
        <v>1482</v>
      </c>
      <c r="P411" s="553">
        <v>0.73076923076923073</v>
      </c>
      <c r="Q411" s="566">
        <v>78</v>
      </c>
    </row>
    <row r="412" spans="1:17" ht="14.4" customHeight="1" x14ac:dyDescent="0.3">
      <c r="A412" s="547" t="s">
        <v>1445</v>
      </c>
      <c r="B412" s="548" t="s">
        <v>1329</v>
      </c>
      <c r="C412" s="548" t="s">
        <v>1314</v>
      </c>
      <c r="D412" s="548" t="s">
        <v>1359</v>
      </c>
      <c r="E412" s="548" t="s">
        <v>1360</v>
      </c>
      <c r="F412" s="565">
        <v>121</v>
      </c>
      <c r="G412" s="565">
        <v>36828</v>
      </c>
      <c r="H412" s="565">
        <v>1</v>
      </c>
      <c r="I412" s="565">
        <v>304.36363636363637</v>
      </c>
      <c r="J412" s="565">
        <v>125</v>
      </c>
      <c r="K412" s="565">
        <v>38375</v>
      </c>
      <c r="L412" s="565">
        <v>1.042006082328663</v>
      </c>
      <c r="M412" s="565">
        <v>307</v>
      </c>
      <c r="N412" s="565">
        <v>108</v>
      </c>
      <c r="O412" s="565">
        <v>33804</v>
      </c>
      <c r="P412" s="553">
        <v>0.91788856304985333</v>
      </c>
      <c r="Q412" s="566">
        <v>313</v>
      </c>
    </row>
    <row r="413" spans="1:17" ht="14.4" customHeight="1" x14ac:dyDescent="0.3">
      <c r="A413" s="547" t="s">
        <v>1445</v>
      </c>
      <c r="B413" s="548" t="s">
        <v>1329</v>
      </c>
      <c r="C413" s="548" t="s">
        <v>1314</v>
      </c>
      <c r="D413" s="548" t="s">
        <v>1363</v>
      </c>
      <c r="E413" s="548" t="s">
        <v>1364</v>
      </c>
      <c r="F413" s="565">
        <v>14</v>
      </c>
      <c r="G413" s="565">
        <v>2245</v>
      </c>
      <c r="H413" s="565">
        <v>1</v>
      </c>
      <c r="I413" s="565">
        <v>160.35714285714286</v>
      </c>
      <c r="J413" s="565">
        <v>15</v>
      </c>
      <c r="K413" s="565">
        <v>2415</v>
      </c>
      <c r="L413" s="565">
        <v>1.0757238307349666</v>
      </c>
      <c r="M413" s="565">
        <v>161</v>
      </c>
      <c r="N413" s="565">
        <v>8</v>
      </c>
      <c r="O413" s="565">
        <v>1304</v>
      </c>
      <c r="P413" s="553">
        <v>0.58084632516703782</v>
      </c>
      <c r="Q413" s="566">
        <v>163</v>
      </c>
    </row>
    <row r="414" spans="1:17" ht="14.4" customHeight="1" x14ac:dyDescent="0.3">
      <c r="A414" s="547" t="s">
        <v>1445</v>
      </c>
      <c r="B414" s="548" t="s">
        <v>1329</v>
      </c>
      <c r="C414" s="548" t="s">
        <v>1314</v>
      </c>
      <c r="D414" s="548" t="s">
        <v>1367</v>
      </c>
      <c r="E414" s="548" t="s">
        <v>1333</v>
      </c>
      <c r="F414" s="565">
        <v>49</v>
      </c>
      <c r="G414" s="565">
        <v>3447</v>
      </c>
      <c r="H414" s="565">
        <v>1</v>
      </c>
      <c r="I414" s="565">
        <v>70.34693877551021</v>
      </c>
      <c r="J414" s="565">
        <v>58</v>
      </c>
      <c r="K414" s="565">
        <v>4118</v>
      </c>
      <c r="L414" s="565">
        <v>1.1946620249492312</v>
      </c>
      <c r="M414" s="565">
        <v>71</v>
      </c>
      <c r="N414" s="565">
        <v>68</v>
      </c>
      <c r="O414" s="565">
        <v>4896</v>
      </c>
      <c r="P414" s="553">
        <v>1.4203655352480418</v>
      </c>
      <c r="Q414" s="566">
        <v>72</v>
      </c>
    </row>
    <row r="415" spans="1:17" ht="14.4" customHeight="1" x14ac:dyDescent="0.3">
      <c r="A415" s="547" t="s">
        <v>1445</v>
      </c>
      <c r="B415" s="548" t="s">
        <v>1329</v>
      </c>
      <c r="C415" s="548" t="s">
        <v>1314</v>
      </c>
      <c r="D415" s="548" t="s">
        <v>1374</v>
      </c>
      <c r="E415" s="548" t="s">
        <v>1375</v>
      </c>
      <c r="F415" s="565">
        <v>7</v>
      </c>
      <c r="G415" s="565">
        <v>8343</v>
      </c>
      <c r="H415" s="565">
        <v>1</v>
      </c>
      <c r="I415" s="565">
        <v>1191.8571428571429</v>
      </c>
      <c r="J415" s="565">
        <v>3</v>
      </c>
      <c r="K415" s="565">
        <v>3585</v>
      </c>
      <c r="L415" s="565">
        <v>0.42970154620640055</v>
      </c>
      <c r="M415" s="565">
        <v>1195</v>
      </c>
      <c r="N415" s="565">
        <v>4</v>
      </c>
      <c r="O415" s="565">
        <v>4844</v>
      </c>
      <c r="P415" s="553">
        <v>0.58060649646410167</v>
      </c>
      <c r="Q415" s="566">
        <v>1211</v>
      </c>
    </row>
    <row r="416" spans="1:17" ht="14.4" customHeight="1" x14ac:dyDescent="0.3">
      <c r="A416" s="547" t="s">
        <v>1445</v>
      </c>
      <c r="B416" s="548" t="s">
        <v>1329</v>
      </c>
      <c r="C416" s="548" t="s">
        <v>1314</v>
      </c>
      <c r="D416" s="548" t="s">
        <v>1376</v>
      </c>
      <c r="E416" s="548" t="s">
        <v>1377</v>
      </c>
      <c r="F416" s="565">
        <v>5</v>
      </c>
      <c r="G416" s="565">
        <v>544</v>
      </c>
      <c r="H416" s="565">
        <v>1</v>
      </c>
      <c r="I416" s="565">
        <v>108.8</v>
      </c>
      <c r="J416" s="565">
        <v>3</v>
      </c>
      <c r="K416" s="565">
        <v>330</v>
      </c>
      <c r="L416" s="565">
        <v>0.60661764705882348</v>
      </c>
      <c r="M416" s="565">
        <v>110</v>
      </c>
      <c r="N416" s="565">
        <v>5</v>
      </c>
      <c r="O416" s="565">
        <v>570</v>
      </c>
      <c r="P416" s="553">
        <v>1.0477941176470589</v>
      </c>
      <c r="Q416" s="566">
        <v>114</v>
      </c>
    </row>
    <row r="417" spans="1:17" ht="14.4" customHeight="1" x14ac:dyDescent="0.3">
      <c r="A417" s="547" t="s">
        <v>1446</v>
      </c>
      <c r="B417" s="548" t="s">
        <v>1329</v>
      </c>
      <c r="C417" s="548" t="s">
        <v>1314</v>
      </c>
      <c r="D417" s="548" t="s">
        <v>1332</v>
      </c>
      <c r="E417" s="548" t="s">
        <v>1333</v>
      </c>
      <c r="F417" s="565">
        <v>84</v>
      </c>
      <c r="G417" s="565">
        <v>17136</v>
      </c>
      <c r="H417" s="565">
        <v>1</v>
      </c>
      <c r="I417" s="565">
        <v>204</v>
      </c>
      <c r="J417" s="565">
        <v>123</v>
      </c>
      <c r="K417" s="565">
        <v>25338</v>
      </c>
      <c r="L417" s="565">
        <v>1.4786414565826331</v>
      </c>
      <c r="M417" s="565">
        <v>206</v>
      </c>
      <c r="N417" s="565">
        <v>90</v>
      </c>
      <c r="O417" s="565">
        <v>18990</v>
      </c>
      <c r="P417" s="553">
        <v>1.1081932773109244</v>
      </c>
      <c r="Q417" s="566">
        <v>211</v>
      </c>
    </row>
    <row r="418" spans="1:17" ht="14.4" customHeight="1" x14ac:dyDescent="0.3">
      <c r="A418" s="547" t="s">
        <v>1446</v>
      </c>
      <c r="B418" s="548" t="s">
        <v>1329</v>
      </c>
      <c r="C418" s="548" t="s">
        <v>1314</v>
      </c>
      <c r="D418" s="548" t="s">
        <v>1334</v>
      </c>
      <c r="E418" s="548" t="s">
        <v>1333</v>
      </c>
      <c r="F418" s="565">
        <v>61</v>
      </c>
      <c r="G418" s="565">
        <v>5152</v>
      </c>
      <c r="H418" s="565">
        <v>1</v>
      </c>
      <c r="I418" s="565">
        <v>84.459016393442624</v>
      </c>
      <c r="J418" s="565">
        <v>59</v>
      </c>
      <c r="K418" s="565">
        <v>5015</v>
      </c>
      <c r="L418" s="565">
        <v>0.97340838509316774</v>
      </c>
      <c r="M418" s="565">
        <v>85</v>
      </c>
      <c r="N418" s="565">
        <v>43</v>
      </c>
      <c r="O418" s="565">
        <v>3741</v>
      </c>
      <c r="P418" s="553">
        <v>0.72612577639751552</v>
      </c>
      <c r="Q418" s="566">
        <v>87</v>
      </c>
    </row>
    <row r="419" spans="1:17" ht="14.4" customHeight="1" x14ac:dyDescent="0.3">
      <c r="A419" s="547" t="s">
        <v>1446</v>
      </c>
      <c r="B419" s="548" t="s">
        <v>1329</v>
      </c>
      <c r="C419" s="548" t="s">
        <v>1314</v>
      </c>
      <c r="D419" s="548" t="s">
        <v>1335</v>
      </c>
      <c r="E419" s="548" t="s">
        <v>1336</v>
      </c>
      <c r="F419" s="565">
        <v>878</v>
      </c>
      <c r="G419" s="565">
        <v>257208</v>
      </c>
      <c r="H419" s="565">
        <v>1</v>
      </c>
      <c r="I419" s="565">
        <v>292.94760820045559</v>
      </c>
      <c r="J419" s="565">
        <v>1288</v>
      </c>
      <c r="K419" s="565">
        <v>379960</v>
      </c>
      <c r="L419" s="565">
        <v>1.4772479860657521</v>
      </c>
      <c r="M419" s="565">
        <v>295</v>
      </c>
      <c r="N419" s="565">
        <v>1622</v>
      </c>
      <c r="O419" s="565">
        <v>488222</v>
      </c>
      <c r="P419" s="553">
        <v>1.8981602438493359</v>
      </c>
      <c r="Q419" s="566">
        <v>301</v>
      </c>
    </row>
    <row r="420" spans="1:17" ht="14.4" customHeight="1" x14ac:dyDescent="0.3">
      <c r="A420" s="547" t="s">
        <v>1446</v>
      </c>
      <c r="B420" s="548" t="s">
        <v>1329</v>
      </c>
      <c r="C420" s="548" t="s">
        <v>1314</v>
      </c>
      <c r="D420" s="548" t="s">
        <v>1337</v>
      </c>
      <c r="E420" s="548" t="s">
        <v>1338</v>
      </c>
      <c r="F420" s="565">
        <v>48</v>
      </c>
      <c r="G420" s="565">
        <v>4485</v>
      </c>
      <c r="H420" s="565">
        <v>1</v>
      </c>
      <c r="I420" s="565">
        <v>93.4375</v>
      </c>
      <c r="J420" s="565">
        <v>40</v>
      </c>
      <c r="K420" s="565">
        <v>3800</v>
      </c>
      <c r="L420" s="565">
        <v>0.84726867335562983</v>
      </c>
      <c r="M420" s="565">
        <v>95</v>
      </c>
      <c r="N420" s="565">
        <v>36</v>
      </c>
      <c r="O420" s="565">
        <v>3564</v>
      </c>
      <c r="P420" s="553">
        <v>0.79464882943143811</v>
      </c>
      <c r="Q420" s="566">
        <v>99</v>
      </c>
    </row>
    <row r="421" spans="1:17" ht="14.4" customHeight="1" x14ac:dyDescent="0.3">
      <c r="A421" s="547" t="s">
        <v>1446</v>
      </c>
      <c r="B421" s="548" t="s">
        <v>1329</v>
      </c>
      <c r="C421" s="548" t="s">
        <v>1314</v>
      </c>
      <c r="D421" s="548" t="s">
        <v>1339</v>
      </c>
      <c r="E421" s="548" t="s">
        <v>1340</v>
      </c>
      <c r="F421" s="565">
        <v>6</v>
      </c>
      <c r="G421" s="565">
        <v>1326</v>
      </c>
      <c r="H421" s="565">
        <v>1</v>
      </c>
      <c r="I421" s="565">
        <v>221</v>
      </c>
      <c r="J421" s="565">
        <v>5</v>
      </c>
      <c r="K421" s="565">
        <v>1120</v>
      </c>
      <c r="L421" s="565">
        <v>0.84464555052790347</v>
      </c>
      <c r="M421" s="565">
        <v>224</v>
      </c>
      <c r="N421" s="565">
        <v>2</v>
      </c>
      <c r="O421" s="565">
        <v>462</v>
      </c>
      <c r="P421" s="553">
        <v>0.34841628959276016</v>
      </c>
      <c r="Q421" s="566">
        <v>231</v>
      </c>
    </row>
    <row r="422" spans="1:17" ht="14.4" customHeight="1" x14ac:dyDescent="0.3">
      <c r="A422" s="547" t="s">
        <v>1446</v>
      </c>
      <c r="B422" s="548" t="s">
        <v>1329</v>
      </c>
      <c r="C422" s="548" t="s">
        <v>1314</v>
      </c>
      <c r="D422" s="548" t="s">
        <v>1341</v>
      </c>
      <c r="E422" s="548" t="s">
        <v>1342</v>
      </c>
      <c r="F422" s="565">
        <v>557</v>
      </c>
      <c r="G422" s="565">
        <v>74899</v>
      </c>
      <c r="H422" s="565">
        <v>1</v>
      </c>
      <c r="I422" s="565">
        <v>134.46858168761221</v>
      </c>
      <c r="J422" s="565">
        <v>458</v>
      </c>
      <c r="K422" s="565">
        <v>61830</v>
      </c>
      <c r="L422" s="565">
        <v>0.82551168907462047</v>
      </c>
      <c r="M422" s="565">
        <v>135</v>
      </c>
      <c r="N422" s="565">
        <v>551</v>
      </c>
      <c r="O422" s="565">
        <v>75487</v>
      </c>
      <c r="P422" s="553">
        <v>1.0078505721037665</v>
      </c>
      <c r="Q422" s="566">
        <v>137</v>
      </c>
    </row>
    <row r="423" spans="1:17" ht="14.4" customHeight="1" x14ac:dyDescent="0.3">
      <c r="A423" s="547" t="s">
        <v>1446</v>
      </c>
      <c r="B423" s="548" t="s">
        <v>1329</v>
      </c>
      <c r="C423" s="548" t="s">
        <v>1314</v>
      </c>
      <c r="D423" s="548" t="s">
        <v>1343</v>
      </c>
      <c r="E423" s="548" t="s">
        <v>1342</v>
      </c>
      <c r="F423" s="565">
        <v>60</v>
      </c>
      <c r="G423" s="565">
        <v>10554</v>
      </c>
      <c r="H423" s="565">
        <v>1</v>
      </c>
      <c r="I423" s="565">
        <v>175.9</v>
      </c>
      <c r="J423" s="565">
        <v>60</v>
      </c>
      <c r="K423" s="565">
        <v>10680</v>
      </c>
      <c r="L423" s="565">
        <v>1.0119386014781127</v>
      </c>
      <c r="M423" s="565">
        <v>178</v>
      </c>
      <c r="N423" s="565">
        <v>41</v>
      </c>
      <c r="O423" s="565">
        <v>7503</v>
      </c>
      <c r="P423" s="553">
        <v>0.71091529277998866</v>
      </c>
      <c r="Q423" s="566">
        <v>183</v>
      </c>
    </row>
    <row r="424" spans="1:17" ht="14.4" customHeight="1" x14ac:dyDescent="0.3">
      <c r="A424" s="547" t="s">
        <v>1446</v>
      </c>
      <c r="B424" s="548" t="s">
        <v>1329</v>
      </c>
      <c r="C424" s="548" t="s">
        <v>1314</v>
      </c>
      <c r="D424" s="548" t="s">
        <v>1344</v>
      </c>
      <c r="E424" s="548" t="s">
        <v>1345</v>
      </c>
      <c r="F424" s="565">
        <v>4</v>
      </c>
      <c r="G424" s="565">
        <v>2454</v>
      </c>
      <c r="H424" s="565">
        <v>1</v>
      </c>
      <c r="I424" s="565">
        <v>613.5</v>
      </c>
      <c r="J424" s="565">
        <v>9</v>
      </c>
      <c r="K424" s="565">
        <v>5580</v>
      </c>
      <c r="L424" s="565">
        <v>2.2738386308068459</v>
      </c>
      <c r="M424" s="565">
        <v>620</v>
      </c>
      <c r="N424" s="565">
        <v>2</v>
      </c>
      <c r="O424" s="565">
        <v>1278</v>
      </c>
      <c r="P424" s="553">
        <v>0.52078239608801957</v>
      </c>
      <c r="Q424" s="566">
        <v>639</v>
      </c>
    </row>
    <row r="425" spans="1:17" ht="14.4" customHeight="1" x14ac:dyDescent="0.3">
      <c r="A425" s="547" t="s">
        <v>1446</v>
      </c>
      <c r="B425" s="548" t="s">
        <v>1329</v>
      </c>
      <c r="C425" s="548" t="s">
        <v>1314</v>
      </c>
      <c r="D425" s="548" t="s">
        <v>1346</v>
      </c>
      <c r="E425" s="548" t="s">
        <v>1347</v>
      </c>
      <c r="F425" s="565">
        <v>6</v>
      </c>
      <c r="G425" s="565">
        <v>3534</v>
      </c>
      <c r="H425" s="565">
        <v>1</v>
      </c>
      <c r="I425" s="565">
        <v>589</v>
      </c>
      <c r="J425" s="565">
        <v>9</v>
      </c>
      <c r="K425" s="565">
        <v>5337</v>
      </c>
      <c r="L425" s="565">
        <v>1.5101867572156198</v>
      </c>
      <c r="M425" s="565">
        <v>593</v>
      </c>
      <c r="N425" s="565">
        <v>6</v>
      </c>
      <c r="O425" s="565">
        <v>3648</v>
      </c>
      <c r="P425" s="553">
        <v>1.032258064516129</v>
      </c>
      <c r="Q425" s="566">
        <v>608</v>
      </c>
    </row>
    <row r="426" spans="1:17" ht="14.4" customHeight="1" x14ac:dyDescent="0.3">
      <c r="A426" s="547" t="s">
        <v>1446</v>
      </c>
      <c r="B426" s="548" t="s">
        <v>1329</v>
      </c>
      <c r="C426" s="548" t="s">
        <v>1314</v>
      </c>
      <c r="D426" s="548" t="s">
        <v>1348</v>
      </c>
      <c r="E426" s="548" t="s">
        <v>1349</v>
      </c>
      <c r="F426" s="565">
        <v>73</v>
      </c>
      <c r="G426" s="565">
        <v>11644</v>
      </c>
      <c r="H426" s="565">
        <v>1</v>
      </c>
      <c r="I426" s="565">
        <v>159.50684931506851</v>
      </c>
      <c r="J426" s="565">
        <v>88</v>
      </c>
      <c r="K426" s="565">
        <v>14168</v>
      </c>
      <c r="L426" s="565">
        <v>1.2167639986259018</v>
      </c>
      <c r="M426" s="565">
        <v>161</v>
      </c>
      <c r="N426" s="565">
        <v>75</v>
      </c>
      <c r="O426" s="565">
        <v>12975</v>
      </c>
      <c r="P426" s="553">
        <v>1.1143077980075575</v>
      </c>
      <c r="Q426" s="566">
        <v>173</v>
      </c>
    </row>
    <row r="427" spans="1:17" ht="14.4" customHeight="1" x14ac:dyDescent="0.3">
      <c r="A427" s="547" t="s">
        <v>1446</v>
      </c>
      <c r="B427" s="548" t="s">
        <v>1329</v>
      </c>
      <c r="C427" s="548" t="s">
        <v>1314</v>
      </c>
      <c r="D427" s="548" t="s">
        <v>1350</v>
      </c>
      <c r="E427" s="548" t="s">
        <v>1351</v>
      </c>
      <c r="F427" s="565">
        <v>27</v>
      </c>
      <c r="G427" s="565">
        <v>10322</v>
      </c>
      <c r="H427" s="565">
        <v>1</v>
      </c>
      <c r="I427" s="565">
        <v>382.2962962962963</v>
      </c>
      <c r="J427" s="565">
        <v>22</v>
      </c>
      <c r="K427" s="565">
        <v>8426</v>
      </c>
      <c r="L427" s="565">
        <v>0.81631466770005812</v>
      </c>
      <c r="M427" s="565">
        <v>383</v>
      </c>
      <c r="N427" s="565">
        <v>25</v>
      </c>
      <c r="O427" s="565">
        <v>9600</v>
      </c>
      <c r="P427" s="553">
        <v>0.93005231544274369</v>
      </c>
      <c r="Q427" s="566">
        <v>384</v>
      </c>
    </row>
    <row r="428" spans="1:17" ht="14.4" customHeight="1" x14ac:dyDescent="0.3">
      <c r="A428" s="547" t="s">
        <v>1446</v>
      </c>
      <c r="B428" s="548" t="s">
        <v>1329</v>
      </c>
      <c r="C428" s="548" t="s">
        <v>1314</v>
      </c>
      <c r="D428" s="548" t="s">
        <v>1352</v>
      </c>
      <c r="E428" s="548" t="s">
        <v>1353</v>
      </c>
      <c r="F428" s="565">
        <v>742</v>
      </c>
      <c r="G428" s="565">
        <v>11872</v>
      </c>
      <c r="H428" s="565">
        <v>1</v>
      </c>
      <c r="I428" s="565">
        <v>16</v>
      </c>
      <c r="J428" s="565">
        <v>672</v>
      </c>
      <c r="K428" s="565">
        <v>10752</v>
      </c>
      <c r="L428" s="565">
        <v>0.90566037735849059</v>
      </c>
      <c r="M428" s="565">
        <v>16</v>
      </c>
      <c r="N428" s="565">
        <v>720</v>
      </c>
      <c r="O428" s="565">
        <v>12240</v>
      </c>
      <c r="P428" s="553">
        <v>1.0309973045822103</v>
      </c>
      <c r="Q428" s="566">
        <v>17</v>
      </c>
    </row>
    <row r="429" spans="1:17" ht="14.4" customHeight="1" x14ac:dyDescent="0.3">
      <c r="A429" s="547" t="s">
        <v>1446</v>
      </c>
      <c r="B429" s="548" t="s">
        <v>1329</v>
      </c>
      <c r="C429" s="548" t="s">
        <v>1314</v>
      </c>
      <c r="D429" s="548" t="s">
        <v>1354</v>
      </c>
      <c r="E429" s="548" t="s">
        <v>1355</v>
      </c>
      <c r="F429" s="565">
        <v>51</v>
      </c>
      <c r="G429" s="565">
        <v>13446</v>
      </c>
      <c r="H429" s="565">
        <v>1</v>
      </c>
      <c r="I429" s="565">
        <v>263.64705882352939</v>
      </c>
      <c r="J429" s="565">
        <v>50</v>
      </c>
      <c r="K429" s="565">
        <v>13300</v>
      </c>
      <c r="L429" s="565">
        <v>0.98914175219396105</v>
      </c>
      <c r="M429" s="565">
        <v>266</v>
      </c>
      <c r="N429" s="565">
        <v>20</v>
      </c>
      <c r="O429" s="565">
        <v>5460</v>
      </c>
      <c r="P429" s="553">
        <v>0.40606871932173139</v>
      </c>
      <c r="Q429" s="566">
        <v>273</v>
      </c>
    </row>
    <row r="430" spans="1:17" ht="14.4" customHeight="1" x14ac:dyDescent="0.3">
      <c r="A430" s="547" t="s">
        <v>1446</v>
      </c>
      <c r="B430" s="548" t="s">
        <v>1329</v>
      </c>
      <c r="C430" s="548" t="s">
        <v>1314</v>
      </c>
      <c r="D430" s="548" t="s">
        <v>1356</v>
      </c>
      <c r="E430" s="548" t="s">
        <v>1357</v>
      </c>
      <c r="F430" s="565">
        <v>40</v>
      </c>
      <c r="G430" s="565">
        <v>5640</v>
      </c>
      <c r="H430" s="565">
        <v>1</v>
      </c>
      <c r="I430" s="565">
        <v>141</v>
      </c>
      <c r="J430" s="565">
        <v>58</v>
      </c>
      <c r="K430" s="565">
        <v>8178</v>
      </c>
      <c r="L430" s="565">
        <v>1.45</v>
      </c>
      <c r="M430" s="565">
        <v>141</v>
      </c>
      <c r="N430" s="565">
        <v>57</v>
      </c>
      <c r="O430" s="565">
        <v>8094</v>
      </c>
      <c r="P430" s="553">
        <v>1.4351063829787234</v>
      </c>
      <c r="Q430" s="566">
        <v>142</v>
      </c>
    </row>
    <row r="431" spans="1:17" ht="14.4" customHeight="1" x14ac:dyDescent="0.3">
      <c r="A431" s="547" t="s">
        <v>1446</v>
      </c>
      <c r="B431" s="548" t="s">
        <v>1329</v>
      </c>
      <c r="C431" s="548" t="s">
        <v>1314</v>
      </c>
      <c r="D431" s="548" t="s">
        <v>1358</v>
      </c>
      <c r="E431" s="548" t="s">
        <v>1357</v>
      </c>
      <c r="F431" s="565">
        <v>557</v>
      </c>
      <c r="G431" s="565">
        <v>43446</v>
      </c>
      <c r="H431" s="565">
        <v>1</v>
      </c>
      <c r="I431" s="565">
        <v>78</v>
      </c>
      <c r="J431" s="565">
        <v>459</v>
      </c>
      <c r="K431" s="565">
        <v>35802</v>
      </c>
      <c r="L431" s="565">
        <v>0.82405745062836622</v>
      </c>
      <c r="M431" s="565">
        <v>78</v>
      </c>
      <c r="N431" s="565">
        <v>551</v>
      </c>
      <c r="O431" s="565">
        <v>42978</v>
      </c>
      <c r="P431" s="553">
        <v>0.98922800718132853</v>
      </c>
      <c r="Q431" s="566">
        <v>78</v>
      </c>
    </row>
    <row r="432" spans="1:17" ht="14.4" customHeight="1" x14ac:dyDescent="0.3">
      <c r="A432" s="547" t="s">
        <v>1446</v>
      </c>
      <c r="B432" s="548" t="s">
        <v>1329</v>
      </c>
      <c r="C432" s="548" t="s">
        <v>1314</v>
      </c>
      <c r="D432" s="548" t="s">
        <v>1359</v>
      </c>
      <c r="E432" s="548" t="s">
        <v>1360</v>
      </c>
      <c r="F432" s="565">
        <v>40</v>
      </c>
      <c r="G432" s="565">
        <v>12189</v>
      </c>
      <c r="H432" s="565">
        <v>1</v>
      </c>
      <c r="I432" s="565">
        <v>304.72500000000002</v>
      </c>
      <c r="J432" s="565">
        <v>58</v>
      </c>
      <c r="K432" s="565">
        <v>17806</v>
      </c>
      <c r="L432" s="565">
        <v>1.4608253343178275</v>
      </c>
      <c r="M432" s="565">
        <v>307</v>
      </c>
      <c r="N432" s="565">
        <v>57</v>
      </c>
      <c r="O432" s="565">
        <v>17841</v>
      </c>
      <c r="P432" s="553">
        <v>1.4636967757814423</v>
      </c>
      <c r="Q432" s="566">
        <v>313</v>
      </c>
    </row>
    <row r="433" spans="1:17" ht="14.4" customHeight="1" x14ac:dyDescent="0.3">
      <c r="A433" s="547" t="s">
        <v>1446</v>
      </c>
      <c r="B433" s="548" t="s">
        <v>1329</v>
      </c>
      <c r="C433" s="548" t="s">
        <v>1314</v>
      </c>
      <c r="D433" s="548" t="s">
        <v>1361</v>
      </c>
      <c r="E433" s="548" t="s">
        <v>1362</v>
      </c>
      <c r="F433" s="565">
        <v>27</v>
      </c>
      <c r="G433" s="565">
        <v>13130</v>
      </c>
      <c r="H433" s="565">
        <v>1</v>
      </c>
      <c r="I433" s="565">
        <v>486.2962962962963</v>
      </c>
      <c r="J433" s="565">
        <v>23</v>
      </c>
      <c r="K433" s="565">
        <v>11201</v>
      </c>
      <c r="L433" s="565">
        <v>0.85308453922315308</v>
      </c>
      <c r="M433" s="565">
        <v>487</v>
      </c>
      <c r="N433" s="565">
        <v>22</v>
      </c>
      <c r="O433" s="565">
        <v>10736</v>
      </c>
      <c r="P433" s="553">
        <v>0.81766945925361767</v>
      </c>
      <c r="Q433" s="566">
        <v>488</v>
      </c>
    </row>
    <row r="434" spans="1:17" ht="14.4" customHeight="1" x14ac:dyDescent="0.3">
      <c r="A434" s="547" t="s">
        <v>1446</v>
      </c>
      <c r="B434" s="548" t="s">
        <v>1329</v>
      </c>
      <c r="C434" s="548" t="s">
        <v>1314</v>
      </c>
      <c r="D434" s="548" t="s">
        <v>1363</v>
      </c>
      <c r="E434" s="548" t="s">
        <v>1364</v>
      </c>
      <c r="F434" s="565">
        <v>133</v>
      </c>
      <c r="G434" s="565">
        <v>21336</v>
      </c>
      <c r="H434" s="565">
        <v>1</v>
      </c>
      <c r="I434" s="565">
        <v>160.42105263157896</v>
      </c>
      <c r="J434" s="565">
        <v>124</v>
      </c>
      <c r="K434" s="565">
        <v>19964</v>
      </c>
      <c r="L434" s="565">
        <v>0.93569553805774275</v>
      </c>
      <c r="M434" s="565">
        <v>161</v>
      </c>
      <c r="N434" s="565">
        <v>162</v>
      </c>
      <c r="O434" s="565">
        <v>26406</v>
      </c>
      <c r="P434" s="553">
        <v>1.2376265466816647</v>
      </c>
      <c r="Q434" s="566">
        <v>163</v>
      </c>
    </row>
    <row r="435" spans="1:17" ht="14.4" customHeight="1" x14ac:dyDescent="0.3">
      <c r="A435" s="547" t="s">
        <v>1446</v>
      </c>
      <c r="B435" s="548" t="s">
        <v>1329</v>
      </c>
      <c r="C435" s="548" t="s">
        <v>1314</v>
      </c>
      <c r="D435" s="548" t="s">
        <v>1367</v>
      </c>
      <c r="E435" s="548" t="s">
        <v>1333</v>
      </c>
      <c r="F435" s="565">
        <v>814</v>
      </c>
      <c r="G435" s="565">
        <v>57359</v>
      </c>
      <c r="H435" s="565">
        <v>1</v>
      </c>
      <c r="I435" s="565">
        <v>70.465601965601962</v>
      </c>
      <c r="J435" s="565">
        <v>699</v>
      </c>
      <c r="K435" s="565">
        <v>49629</v>
      </c>
      <c r="L435" s="565">
        <v>0.86523474955979007</v>
      </c>
      <c r="M435" s="565">
        <v>71</v>
      </c>
      <c r="N435" s="565">
        <v>784</v>
      </c>
      <c r="O435" s="565">
        <v>56448</v>
      </c>
      <c r="P435" s="553">
        <v>0.98411757527153543</v>
      </c>
      <c r="Q435" s="566">
        <v>72</v>
      </c>
    </row>
    <row r="436" spans="1:17" ht="14.4" customHeight="1" x14ac:dyDescent="0.3">
      <c r="A436" s="547" t="s">
        <v>1446</v>
      </c>
      <c r="B436" s="548" t="s">
        <v>1329</v>
      </c>
      <c r="C436" s="548" t="s">
        <v>1314</v>
      </c>
      <c r="D436" s="548" t="s">
        <v>1372</v>
      </c>
      <c r="E436" s="548" t="s">
        <v>1373</v>
      </c>
      <c r="F436" s="565">
        <v>65</v>
      </c>
      <c r="G436" s="565">
        <v>14127</v>
      </c>
      <c r="H436" s="565">
        <v>1</v>
      </c>
      <c r="I436" s="565">
        <v>217.33846153846153</v>
      </c>
      <c r="J436" s="565">
        <v>61</v>
      </c>
      <c r="K436" s="565">
        <v>13420</v>
      </c>
      <c r="L436" s="565">
        <v>0.94995398881574289</v>
      </c>
      <c r="M436" s="565">
        <v>220</v>
      </c>
      <c r="N436" s="565">
        <v>44</v>
      </c>
      <c r="O436" s="565">
        <v>10076</v>
      </c>
      <c r="P436" s="553">
        <v>0.71324414242231193</v>
      </c>
      <c r="Q436" s="566">
        <v>229</v>
      </c>
    </row>
    <row r="437" spans="1:17" ht="14.4" customHeight="1" x14ac:dyDescent="0.3">
      <c r="A437" s="547" t="s">
        <v>1446</v>
      </c>
      <c r="B437" s="548" t="s">
        <v>1329</v>
      </c>
      <c r="C437" s="548" t="s">
        <v>1314</v>
      </c>
      <c r="D437" s="548" t="s">
        <v>1374</v>
      </c>
      <c r="E437" s="548" t="s">
        <v>1375</v>
      </c>
      <c r="F437" s="565">
        <v>24</v>
      </c>
      <c r="G437" s="565">
        <v>28568</v>
      </c>
      <c r="H437" s="565">
        <v>1</v>
      </c>
      <c r="I437" s="565">
        <v>1190.3333333333333</v>
      </c>
      <c r="J437" s="565">
        <v>32</v>
      </c>
      <c r="K437" s="565">
        <v>38240</v>
      </c>
      <c r="L437" s="565">
        <v>1.338560627275273</v>
      </c>
      <c r="M437" s="565">
        <v>1195</v>
      </c>
      <c r="N437" s="565">
        <v>28</v>
      </c>
      <c r="O437" s="565">
        <v>33908</v>
      </c>
      <c r="P437" s="553">
        <v>1.186922430691683</v>
      </c>
      <c r="Q437" s="566">
        <v>1211</v>
      </c>
    </row>
    <row r="438" spans="1:17" ht="14.4" customHeight="1" x14ac:dyDescent="0.3">
      <c r="A438" s="547" t="s">
        <v>1446</v>
      </c>
      <c r="B438" s="548" t="s">
        <v>1329</v>
      </c>
      <c r="C438" s="548" t="s">
        <v>1314</v>
      </c>
      <c r="D438" s="548" t="s">
        <v>1376</v>
      </c>
      <c r="E438" s="548" t="s">
        <v>1377</v>
      </c>
      <c r="F438" s="565">
        <v>69</v>
      </c>
      <c r="G438" s="565">
        <v>7482</v>
      </c>
      <c r="H438" s="565">
        <v>1</v>
      </c>
      <c r="I438" s="565">
        <v>108.43478260869566</v>
      </c>
      <c r="J438" s="565">
        <v>78</v>
      </c>
      <c r="K438" s="565">
        <v>8580</v>
      </c>
      <c r="L438" s="565">
        <v>1.1467522052927024</v>
      </c>
      <c r="M438" s="565">
        <v>110</v>
      </c>
      <c r="N438" s="565">
        <v>56</v>
      </c>
      <c r="O438" s="565">
        <v>6384</v>
      </c>
      <c r="P438" s="553">
        <v>0.8532477947072975</v>
      </c>
      <c r="Q438" s="566">
        <v>114</v>
      </c>
    </row>
    <row r="439" spans="1:17" ht="14.4" customHeight="1" x14ac:dyDescent="0.3">
      <c r="A439" s="547" t="s">
        <v>1446</v>
      </c>
      <c r="B439" s="548" t="s">
        <v>1329</v>
      </c>
      <c r="C439" s="548" t="s">
        <v>1314</v>
      </c>
      <c r="D439" s="548" t="s">
        <v>1378</v>
      </c>
      <c r="E439" s="548" t="s">
        <v>1379</v>
      </c>
      <c r="F439" s="565">
        <v>8</v>
      </c>
      <c r="G439" s="565">
        <v>2561</v>
      </c>
      <c r="H439" s="565">
        <v>1</v>
      </c>
      <c r="I439" s="565">
        <v>320.125</v>
      </c>
      <c r="J439" s="565">
        <v>7</v>
      </c>
      <c r="K439" s="565">
        <v>2261</v>
      </c>
      <c r="L439" s="565">
        <v>0.88285825849277622</v>
      </c>
      <c r="M439" s="565">
        <v>323</v>
      </c>
      <c r="N439" s="565">
        <v>5</v>
      </c>
      <c r="O439" s="565">
        <v>1730</v>
      </c>
      <c r="P439" s="553">
        <v>0.67551737602499029</v>
      </c>
      <c r="Q439" s="566">
        <v>346</v>
      </c>
    </row>
    <row r="440" spans="1:17" ht="14.4" customHeight="1" x14ac:dyDescent="0.3">
      <c r="A440" s="547" t="s">
        <v>1446</v>
      </c>
      <c r="B440" s="548" t="s">
        <v>1329</v>
      </c>
      <c r="C440" s="548" t="s">
        <v>1314</v>
      </c>
      <c r="D440" s="548" t="s">
        <v>1384</v>
      </c>
      <c r="E440" s="548" t="s">
        <v>1385</v>
      </c>
      <c r="F440" s="565">
        <v>9</v>
      </c>
      <c r="G440" s="565">
        <v>9234</v>
      </c>
      <c r="H440" s="565">
        <v>1</v>
      </c>
      <c r="I440" s="565">
        <v>1026</v>
      </c>
      <c r="J440" s="565">
        <v>10</v>
      </c>
      <c r="K440" s="565">
        <v>10330</v>
      </c>
      <c r="L440" s="565">
        <v>1.1186917912064112</v>
      </c>
      <c r="M440" s="565">
        <v>1033</v>
      </c>
      <c r="N440" s="565">
        <v>10</v>
      </c>
      <c r="O440" s="565">
        <v>10640</v>
      </c>
      <c r="P440" s="553">
        <v>1.1522633744855968</v>
      </c>
      <c r="Q440" s="566">
        <v>1064</v>
      </c>
    </row>
    <row r="441" spans="1:17" ht="14.4" customHeight="1" x14ac:dyDescent="0.3">
      <c r="A441" s="547" t="s">
        <v>1446</v>
      </c>
      <c r="B441" s="548" t="s">
        <v>1329</v>
      </c>
      <c r="C441" s="548" t="s">
        <v>1314</v>
      </c>
      <c r="D441" s="548" t="s">
        <v>1386</v>
      </c>
      <c r="E441" s="548" t="s">
        <v>1387</v>
      </c>
      <c r="F441" s="565">
        <v>3</v>
      </c>
      <c r="G441" s="565">
        <v>873</v>
      </c>
      <c r="H441" s="565">
        <v>1</v>
      </c>
      <c r="I441" s="565">
        <v>291</v>
      </c>
      <c r="J441" s="565">
        <v>5</v>
      </c>
      <c r="K441" s="565">
        <v>1470</v>
      </c>
      <c r="L441" s="565">
        <v>1.6838487972508591</v>
      </c>
      <c r="M441" s="565">
        <v>294</v>
      </c>
      <c r="N441" s="565">
        <v>5</v>
      </c>
      <c r="O441" s="565">
        <v>1505</v>
      </c>
      <c r="P441" s="553">
        <v>1.7239404352806416</v>
      </c>
      <c r="Q441" s="566">
        <v>301</v>
      </c>
    </row>
    <row r="442" spans="1:17" ht="14.4" customHeight="1" x14ac:dyDescent="0.3">
      <c r="A442" s="547" t="s">
        <v>1446</v>
      </c>
      <c r="B442" s="548" t="s">
        <v>1329</v>
      </c>
      <c r="C442" s="548" t="s">
        <v>1314</v>
      </c>
      <c r="D442" s="548" t="s">
        <v>1388</v>
      </c>
      <c r="E442" s="548" t="s">
        <v>1389</v>
      </c>
      <c r="F442" s="565"/>
      <c r="G442" s="565"/>
      <c r="H442" s="565"/>
      <c r="I442" s="565"/>
      <c r="J442" s="565">
        <v>1</v>
      </c>
      <c r="K442" s="565">
        <v>781</v>
      </c>
      <c r="L442" s="565"/>
      <c r="M442" s="565">
        <v>781</v>
      </c>
      <c r="N442" s="565"/>
      <c r="O442" s="565"/>
      <c r="P442" s="553"/>
      <c r="Q442" s="566"/>
    </row>
    <row r="443" spans="1:17" ht="14.4" customHeight="1" x14ac:dyDescent="0.3">
      <c r="A443" s="547" t="s">
        <v>1446</v>
      </c>
      <c r="B443" s="548" t="s">
        <v>1329</v>
      </c>
      <c r="C443" s="548" t="s">
        <v>1314</v>
      </c>
      <c r="D443" s="548" t="s">
        <v>1422</v>
      </c>
      <c r="E443" s="548" t="s">
        <v>1423</v>
      </c>
      <c r="F443" s="565"/>
      <c r="G443" s="565"/>
      <c r="H443" s="565"/>
      <c r="I443" s="565"/>
      <c r="J443" s="565">
        <v>1</v>
      </c>
      <c r="K443" s="565">
        <v>27</v>
      </c>
      <c r="L443" s="565"/>
      <c r="M443" s="565">
        <v>27</v>
      </c>
      <c r="N443" s="565"/>
      <c r="O443" s="565"/>
      <c r="P443" s="553"/>
      <c r="Q443" s="566"/>
    </row>
    <row r="444" spans="1:17" ht="14.4" customHeight="1" x14ac:dyDescent="0.3">
      <c r="A444" s="547" t="s">
        <v>1447</v>
      </c>
      <c r="B444" s="548" t="s">
        <v>1329</v>
      </c>
      <c r="C444" s="548" t="s">
        <v>1314</v>
      </c>
      <c r="D444" s="548" t="s">
        <v>1332</v>
      </c>
      <c r="E444" s="548" t="s">
        <v>1333</v>
      </c>
      <c r="F444" s="565">
        <v>426</v>
      </c>
      <c r="G444" s="565">
        <v>86892</v>
      </c>
      <c r="H444" s="565">
        <v>1</v>
      </c>
      <c r="I444" s="565">
        <v>203.97183098591549</v>
      </c>
      <c r="J444" s="565">
        <v>388</v>
      </c>
      <c r="K444" s="565">
        <v>79928</v>
      </c>
      <c r="L444" s="565">
        <v>0.91985453206279055</v>
      </c>
      <c r="M444" s="565">
        <v>206</v>
      </c>
      <c r="N444" s="565">
        <v>392</v>
      </c>
      <c r="O444" s="565">
        <v>82712</v>
      </c>
      <c r="P444" s="553">
        <v>0.95189430557473642</v>
      </c>
      <c r="Q444" s="566">
        <v>211</v>
      </c>
    </row>
    <row r="445" spans="1:17" ht="14.4" customHeight="1" x14ac:dyDescent="0.3">
      <c r="A445" s="547" t="s">
        <v>1447</v>
      </c>
      <c r="B445" s="548" t="s">
        <v>1329</v>
      </c>
      <c r="C445" s="548" t="s">
        <v>1314</v>
      </c>
      <c r="D445" s="548" t="s">
        <v>1334</v>
      </c>
      <c r="E445" s="548" t="s">
        <v>1333</v>
      </c>
      <c r="F445" s="565">
        <v>2</v>
      </c>
      <c r="G445" s="565">
        <v>170</v>
      </c>
      <c r="H445" s="565">
        <v>1</v>
      </c>
      <c r="I445" s="565">
        <v>85</v>
      </c>
      <c r="J445" s="565"/>
      <c r="K445" s="565"/>
      <c r="L445" s="565"/>
      <c r="M445" s="565"/>
      <c r="N445" s="565"/>
      <c r="O445" s="565"/>
      <c r="P445" s="553"/>
      <c r="Q445" s="566"/>
    </row>
    <row r="446" spans="1:17" ht="14.4" customHeight="1" x14ac:dyDescent="0.3">
      <c r="A446" s="547" t="s">
        <v>1447</v>
      </c>
      <c r="B446" s="548" t="s">
        <v>1329</v>
      </c>
      <c r="C446" s="548" t="s">
        <v>1314</v>
      </c>
      <c r="D446" s="548" t="s">
        <v>1335</v>
      </c>
      <c r="E446" s="548" t="s">
        <v>1336</v>
      </c>
      <c r="F446" s="565">
        <v>304</v>
      </c>
      <c r="G446" s="565">
        <v>89002</v>
      </c>
      <c r="H446" s="565">
        <v>1</v>
      </c>
      <c r="I446" s="565">
        <v>292.76973684210526</v>
      </c>
      <c r="J446" s="565">
        <v>282</v>
      </c>
      <c r="K446" s="565">
        <v>83190</v>
      </c>
      <c r="L446" s="565">
        <v>0.93469809667198489</v>
      </c>
      <c r="M446" s="565">
        <v>295</v>
      </c>
      <c r="N446" s="565">
        <v>332</v>
      </c>
      <c r="O446" s="565">
        <v>99932</v>
      </c>
      <c r="P446" s="553">
        <v>1.1228062290735039</v>
      </c>
      <c r="Q446" s="566">
        <v>301</v>
      </c>
    </row>
    <row r="447" spans="1:17" ht="14.4" customHeight="1" x14ac:dyDescent="0.3">
      <c r="A447" s="547" t="s">
        <v>1447</v>
      </c>
      <c r="B447" s="548" t="s">
        <v>1329</v>
      </c>
      <c r="C447" s="548" t="s">
        <v>1314</v>
      </c>
      <c r="D447" s="548" t="s">
        <v>1337</v>
      </c>
      <c r="E447" s="548" t="s">
        <v>1338</v>
      </c>
      <c r="F447" s="565">
        <v>3</v>
      </c>
      <c r="G447" s="565">
        <v>279</v>
      </c>
      <c r="H447" s="565">
        <v>1</v>
      </c>
      <c r="I447" s="565">
        <v>93</v>
      </c>
      <c r="J447" s="565">
        <v>9</v>
      </c>
      <c r="K447" s="565">
        <v>855</v>
      </c>
      <c r="L447" s="565">
        <v>3.064516129032258</v>
      </c>
      <c r="M447" s="565">
        <v>95</v>
      </c>
      <c r="N447" s="565">
        <v>3</v>
      </c>
      <c r="O447" s="565">
        <v>297</v>
      </c>
      <c r="P447" s="553">
        <v>1.064516129032258</v>
      </c>
      <c r="Q447" s="566">
        <v>99</v>
      </c>
    </row>
    <row r="448" spans="1:17" ht="14.4" customHeight="1" x14ac:dyDescent="0.3">
      <c r="A448" s="547" t="s">
        <v>1447</v>
      </c>
      <c r="B448" s="548" t="s">
        <v>1329</v>
      </c>
      <c r="C448" s="548" t="s">
        <v>1314</v>
      </c>
      <c r="D448" s="548" t="s">
        <v>1341</v>
      </c>
      <c r="E448" s="548" t="s">
        <v>1342</v>
      </c>
      <c r="F448" s="565">
        <v>320</v>
      </c>
      <c r="G448" s="565">
        <v>43008</v>
      </c>
      <c r="H448" s="565">
        <v>1</v>
      </c>
      <c r="I448" s="565">
        <v>134.4</v>
      </c>
      <c r="J448" s="565">
        <v>344</v>
      </c>
      <c r="K448" s="565">
        <v>46440</v>
      </c>
      <c r="L448" s="565">
        <v>1.0797991071428572</v>
      </c>
      <c r="M448" s="565">
        <v>135</v>
      </c>
      <c r="N448" s="565">
        <v>333</v>
      </c>
      <c r="O448" s="565">
        <v>45621</v>
      </c>
      <c r="P448" s="553">
        <v>1.0607561383928572</v>
      </c>
      <c r="Q448" s="566">
        <v>137</v>
      </c>
    </row>
    <row r="449" spans="1:17" ht="14.4" customHeight="1" x14ac:dyDescent="0.3">
      <c r="A449" s="547" t="s">
        <v>1447</v>
      </c>
      <c r="B449" s="548" t="s">
        <v>1329</v>
      </c>
      <c r="C449" s="548" t="s">
        <v>1314</v>
      </c>
      <c r="D449" s="548" t="s">
        <v>1344</v>
      </c>
      <c r="E449" s="548" t="s">
        <v>1345</v>
      </c>
      <c r="F449" s="565"/>
      <c r="G449" s="565"/>
      <c r="H449" s="565"/>
      <c r="I449" s="565"/>
      <c r="J449" s="565">
        <v>1</v>
      </c>
      <c r="K449" s="565">
        <v>620</v>
      </c>
      <c r="L449" s="565"/>
      <c r="M449" s="565">
        <v>620</v>
      </c>
      <c r="N449" s="565">
        <v>3</v>
      </c>
      <c r="O449" s="565">
        <v>1917</v>
      </c>
      <c r="P449" s="553"/>
      <c r="Q449" s="566">
        <v>639</v>
      </c>
    </row>
    <row r="450" spans="1:17" ht="14.4" customHeight="1" x14ac:dyDescent="0.3">
      <c r="A450" s="547" t="s">
        <v>1447</v>
      </c>
      <c r="B450" s="548" t="s">
        <v>1329</v>
      </c>
      <c r="C450" s="548" t="s">
        <v>1314</v>
      </c>
      <c r="D450" s="548" t="s">
        <v>1348</v>
      </c>
      <c r="E450" s="548" t="s">
        <v>1349</v>
      </c>
      <c r="F450" s="565">
        <v>10</v>
      </c>
      <c r="G450" s="565">
        <v>1594</v>
      </c>
      <c r="H450" s="565">
        <v>1</v>
      </c>
      <c r="I450" s="565">
        <v>159.4</v>
      </c>
      <c r="J450" s="565">
        <v>7</v>
      </c>
      <c r="K450" s="565">
        <v>1127</v>
      </c>
      <c r="L450" s="565">
        <v>0.70702634880803006</v>
      </c>
      <c r="M450" s="565">
        <v>161</v>
      </c>
      <c r="N450" s="565">
        <v>16</v>
      </c>
      <c r="O450" s="565">
        <v>2768</v>
      </c>
      <c r="P450" s="553">
        <v>1.7365119196988708</v>
      </c>
      <c r="Q450" s="566">
        <v>173</v>
      </c>
    </row>
    <row r="451" spans="1:17" ht="14.4" customHeight="1" x14ac:dyDescent="0.3">
      <c r="A451" s="547" t="s">
        <v>1447</v>
      </c>
      <c r="B451" s="548" t="s">
        <v>1329</v>
      </c>
      <c r="C451" s="548" t="s">
        <v>1314</v>
      </c>
      <c r="D451" s="548" t="s">
        <v>1350</v>
      </c>
      <c r="E451" s="548" t="s">
        <v>1351</v>
      </c>
      <c r="F451" s="565">
        <v>16</v>
      </c>
      <c r="G451" s="565">
        <v>6121</v>
      </c>
      <c r="H451" s="565">
        <v>1</v>
      </c>
      <c r="I451" s="565">
        <v>382.5625</v>
      </c>
      <c r="J451" s="565">
        <v>5</v>
      </c>
      <c r="K451" s="565">
        <v>1915</v>
      </c>
      <c r="L451" s="565">
        <v>0.31285737624571147</v>
      </c>
      <c r="M451" s="565">
        <v>383</v>
      </c>
      <c r="N451" s="565">
        <v>11</v>
      </c>
      <c r="O451" s="565">
        <v>4224</v>
      </c>
      <c r="P451" s="553">
        <v>0.69008331971900017</v>
      </c>
      <c r="Q451" s="566">
        <v>384</v>
      </c>
    </row>
    <row r="452" spans="1:17" ht="14.4" customHeight="1" x14ac:dyDescent="0.3">
      <c r="A452" s="547" t="s">
        <v>1447</v>
      </c>
      <c r="B452" s="548" t="s">
        <v>1329</v>
      </c>
      <c r="C452" s="548" t="s">
        <v>1314</v>
      </c>
      <c r="D452" s="548" t="s">
        <v>1352</v>
      </c>
      <c r="E452" s="548" t="s">
        <v>1353</v>
      </c>
      <c r="F452" s="565">
        <v>434</v>
      </c>
      <c r="G452" s="565">
        <v>6944</v>
      </c>
      <c r="H452" s="565">
        <v>1</v>
      </c>
      <c r="I452" s="565">
        <v>16</v>
      </c>
      <c r="J452" s="565">
        <v>474</v>
      </c>
      <c r="K452" s="565">
        <v>7584</v>
      </c>
      <c r="L452" s="565">
        <v>1.0921658986175116</v>
      </c>
      <c r="M452" s="565">
        <v>16</v>
      </c>
      <c r="N452" s="565">
        <v>439</v>
      </c>
      <c r="O452" s="565">
        <v>7463</v>
      </c>
      <c r="P452" s="553">
        <v>1.0747407834101383</v>
      </c>
      <c r="Q452" s="566">
        <v>17</v>
      </c>
    </row>
    <row r="453" spans="1:17" ht="14.4" customHeight="1" x14ac:dyDescent="0.3">
      <c r="A453" s="547" t="s">
        <v>1447</v>
      </c>
      <c r="B453" s="548" t="s">
        <v>1329</v>
      </c>
      <c r="C453" s="548" t="s">
        <v>1314</v>
      </c>
      <c r="D453" s="548" t="s">
        <v>1354</v>
      </c>
      <c r="E453" s="548" t="s">
        <v>1355</v>
      </c>
      <c r="F453" s="565">
        <v>71</v>
      </c>
      <c r="G453" s="565">
        <v>18698</v>
      </c>
      <c r="H453" s="565">
        <v>1</v>
      </c>
      <c r="I453" s="565">
        <v>263.35211267605632</v>
      </c>
      <c r="J453" s="565">
        <v>42</v>
      </c>
      <c r="K453" s="565">
        <v>11172</v>
      </c>
      <c r="L453" s="565">
        <v>0.59749705850893142</v>
      </c>
      <c r="M453" s="565">
        <v>266</v>
      </c>
      <c r="N453" s="565">
        <v>23</v>
      </c>
      <c r="O453" s="565">
        <v>6279</v>
      </c>
      <c r="P453" s="553">
        <v>0.33581131671836562</v>
      </c>
      <c r="Q453" s="566">
        <v>273</v>
      </c>
    </row>
    <row r="454" spans="1:17" ht="14.4" customHeight="1" x14ac:dyDescent="0.3">
      <c r="A454" s="547" t="s">
        <v>1447</v>
      </c>
      <c r="B454" s="548" t="s">
        <v>1329</v>
      </c>
      <c r="C454" s="548" t="s">
        <v>1314</v>
      </c>
      <c r="D454" s="548" t="s">
        <v>1356</v>
      </c>
      <c r="E454" s="548" t="s">
        <v>1357</v>
      </c>
      <c r="F454" s="565">
        <v>78</v>
      </c>
      <c r="G454" s="565">
        <v>10998</v>
      </c>
      <c r="H454" s="565">
        <v>1</v>
      </c>
      <c r="I454" s="565">
        <v>141</v>
      </c>
      <c r="J454" s="565">
        <v>89</v>
      </c>
      <c r="K454" s="565">
        <v>12549</v>
      </c>
      <c r="L454" s="565">
        <v>1.141025641025641</v>
      </c>
      <c r="M454" s="565">
        <v>141</v>
      </c>
      <c r="N454" s="565">
        <v>73</v>
      </c>
      <c r="O454" s="565">
        <v>10366</v>
      </c>
      <c r="P454" s="553">
        <v>0.94253500636479359</v>
      </c>
      <c r="Q454" s="566">
        <v>142</v>
      </c>
    </row>
    <row r="455" spans="1:17" ht="14.4" customHeight="1" x14ac:dyDescent="0.3">
      <c r="A455" s="547" t="s">
        <v>1447</v>
      </c>
      <c r="B455" s="548" t="s">
        <v>1329</v>
      </c>
      <c r="C455" s="548" t="s">
        <v>1314</v>
      </c>
      <c r="D455" s="548" t="s">
        <v>1358</v>
      </c>
      <c r="E455" s="548" t="s">
        <v>1357</v>
      </c>
      <c r="F455" s="565">
        <v>320</v>
      </c>
      <c r="G455" s="565">
        <v>24960</v>
      </c>
      <c r="H455" s="565">
        <v>1</v>
      </c>
      <c r="I455" s="565">
        <v>78</v>
      </c>
      <c r="J455" s="565">
        <v>344</v>
      </c>
      <c r="K455" s="565">
        <v>26832</v>
      </c>
      <c r="L455" s="565">
        <v>1.075</v>
      </c>
      <c r="M455" s="565">
        <v>78</v>
      </c>
      <c r="N455" s="565">
        <v>333</v>
      </c>
      <c r="O455" s="565">
        <v>25974</v>
      </c>
      <c r="P455" s="553">
        <v>1.0406249999999999</v>
      </c>
      <c r="Q455" s="566">
        <v>78</v>
      </c>
    </row>
    <row r="456" spans="1:17" ht="14.4" customHeight="1" x14ac:dyDescent="0.3">
      <c r="A456" s="547" t="s">
        <v>1447</v>
      </c>
      <c r="B456" s="548" t="s">
        <v>1329</v>
      </c>
      <c r="C456" s="548" t="s">
        <v>1314</v>
      </c>
      <c r="D456" s="548" t="s">
        <v>1359</v>
      </c>
      <c r="E456" s="548" t="s">
        <v>1360</v>
      </c>
      <c r="F456" s="565">
        <v>77</v>
      </c>
      <c r="G456" s="565">
        <v>23445</v>
      </c>
      <c r="H456" s="565">
        <v>1</v>
      </c>
      <c r="I456" s="565">
        <v>304.48051948051949</v>
      </c>
      <c r="J456" s="565">
        <v>89</v>
      </c>
      <c r="K456" s="565">
        <v>27323</v>
      </c>
      <c r="L456" s="565">
        <v>1.1654084026444871</v>
      </c>
      <c r="M456" s="565">
        <v>307</v>
      </c>
      <c r="N456" s="565">
        <v>73</v>
      </c>
      <c r="O456" s="565">
        <v>22849</v>
      </c>
      <c r="P456" s="553">
        <v>0.97457880145020259</v>
      </c>
      <c r="Q456" s="566">
        <v>313</v>
      </c>
    </row>
    <row r="457" spans="1:17" ht="14.4" customHeight="1" x14ac:dyDescent="0.3">
      <c r="A457" s="547" t="s">
        <v>1447</v>
      </c>
      <c r="B457" s="548" t="s">
        <v>1329</v>
      </c>
      <c r="C457" s="548" t="s">
        <v>1314</v>
      </c>
      <c r="D457" s="548" t="s">
        <v>1361</v>
      </c>
      <c r="E457" s="548" t="s">
        <v>1362</v>
      </c>
      <c r="F457" s="565">
        <v>18</v>
      </c>
      <c r="G457" s="565">
        <v>8755</v>
      </c>
      <c r="H457" s="565">
        <v>1</v>
      </c>
      <c r="I457" s="565">
        <v>486.38888888888891</v>
      </c>
      <c r="J457" s="565">
        <v>35</v>
      </c>
      <c r="K457" s="565">
        <v>17045</v>
      </c>
      <c r="L457" s="565">
        <v>1.9468874928612221</v>
      </c>
      <c r="M457" s="565">
        <v>487</v>
      </c>
      <c r="N457" s="565">
        <v>33</v>
      </c>
      <c r="O457" s="565">
        <v>16104</v>
      </c>
      <c r="P457" s="553">
        <v>1.8394060536836094</v>
      </c>
      <c r="Q457" s="566">
        <v>488</v>
      </c>
    </row>
    <row r="458" spans="1:17" ht="14.4" customHeight="1" x14ac:dyDescent="0.3">
      <c r="A458" s="547" t="s">
        <v>1447</v>
      </c>
      <c r="B458" s="548" t="s">
        <v>1329</v>
      </c>
      <c r="C458" s="548" t="s">
        <v>1314</v>
      </c>
      <c r="D458" s="548" t="s">
        <v>1363</v>
      </c>
      <c r="E458" s="548" t="s">
        <v>1364</v>
      </c>
      <c r="F458" s="565">
        <v>184</v>
      </c>
      <c r="G458" s="565">
        <v>29509</v>
      </c>
      <c r="H458" s="565">
        <v>1</v>
      </c>
      <c r="I458" s="565">
        <v>160.375</v>
      </c>
      <c r="J458" s="565">
        <v>200</v>
      </c>
      <c r="K458" s="565">
        <v>32200</v>
      </c>
      <c r="L458" s="565">
        <v>1.0911925175370225</v>
      </c>
      <c r="M458" s="565">
        <v>161</v>
      </c>
      <c r="N458" s="565">
        <v>181</v>
      </c>
      <c r="O458" s="565">
        <v>29503</v>
      </c>
      <c r="P458" s="553">
        <v>0.99979667220170121</v>
      </c>
      <c r="Q458" s="566">
        <v>163</v>
      </c>
    </row>
    <row r="459" spans="1:17" ht="14.4" customHeight="1" x14ac:dyDescent="0.3">
      <c r="A459" s="547" t="s">
        <v>1447</v>
      </c>
      <c r="B459" s="548" t="s">
        <v>1329</v>
      </c>
      <c r="C459" s="548" t="s">
        <v>1314</v>
      </c>
      <c r="D459" s="548" t="s">
        <v>1367</v>
      </c>
      <c r="E459" s="548" t="s">
        <v>1333</v>
      </c>
      <c r="F459" s="565">
        <v>830</v>
      </c>
      <c r="G459" s="565">
        <v>58450</v>
      </c>
      <c r="H459" s="565">
        <v>1</v>
      </c>
      <c r="I459" s="565">
        <v>70.421686746987959</v>
      </c>
      <c r="J459" s="565">
        <v>828</v>
      </c>
      <c r="K459" s="565">
        <v>58788</v>
      </c>
      <c r="L459" s="565">
        <v>1.0057827202737382</v>
      </c>
      <c r="M459" s="565">
        <v>71</v>
      </c>
      <c r="N459" s="565">
        <v>937</v>
      </c>
      <c r="O459" s="565">
        <v>67464</v>
      </c>
      <c r="P459" s="553">
        <v>1.1542172797262618</v>
      </c>
      <c r="Q459" s="566">
        <v>72</v>
      </c>
    </row>
    <row r="460" spans="1:17" ht="14.4" customHeight="1" x14ac:dyDescent="0.3">
      <c r="A460" s="547" t="s">
        <v>1447</v>
      </c>
      <c r="B460" s="548" t="s">
        <v>1329</v>
      </c>
      <c r="C460" s="548" t="s">
        <v>1314</v>
      </c>
      <c r="D460" s="548" t="s">
        <v>1374</v>
      </c>
      <c r="E460" s="548" t="s">
        <v>1375</v>
      </c>
      <c r="F460" s="565">
        <v>13</v>
      </c>
      <c r="G460" s="565">
        <v>15473</v>
      </c>
      <c r="H460" s="565">
        <v>1</v>
      </c>
      <c r="I460" s="565">
        <v>1190.2307692307693</v>
      </c>
      <c r="J460" s="565">
        <v>8</v>
      </c>
      <c r="K460" s="565">
        <v>9560</v>
      </c>
      <c r="L460" s="565">
        <v>0.61785044916952114</v>
      </c>
      <c r="M460" s="565">
        <v>1195</v>
      </c>
      <c r="N460" s="565">
        <v>14</v>
      </c>
      <c r="O460" s="565">
        <v>16954</v>
      </c>
      <c r="P460" s="553">
        <v>1.095715116654818</v>
      </c>
      <c r="Q460" s="566">
        <v>1211</v>
      </c>
    </row>
    <row r="461" spans="1:17" ht="14.4" customHeight="1" x14ac:dyDescent="0.3">
      <c r="A461" s="547" t="s">
        <v>1447</v>
      </c>
      <c r="B461" s="548" t="s">
        <v>1329</v>
      </c>
      <c r="C461" s="548" t="s">
        <v>1314</v>
      </c>
      <c r="D461" s="548" t="s">
        <v>1376</v>
      </c>
      <c r="E461" s="548" t="s">
        <v>1377</v>
      </c>
      <c r="F461" s="565">
        <v>8</v>
      </c>
      <c r="G461" s="565">
        <v>867</v>
      </c>
      <c r="H461" s="565">
        <v>1</v>
      </c>
      <c r="I461" s="565">
        <v>108.375</v>
      </c>
      <c r="J461" s="565">
        <v>7</v>
      </c>
      <c r="K461" s="565">
        <v>770</v>
      </c>
      <c r="L461" s="565">
        <v>0.88811995386389853</v>
      </c>
      <c r="M461" s="565">
        <v>110</v>
      </c>
      <c r="N461" s="565">
        <v>9</v>
      </c>
      <c r="O461" s="565">
        <v>1026</v>
      </c>
      <c r="P461" s="553">
        <v>1.1833910034602075</v>
      </c>
      <c r="Q461" s="566">
        <v>114</v>
      </c>
    </row>
    <row r="462" spans="1:17" ht="14.4" customHeight="1" x14ac:dyDescent="0.3">
      <c r="A462" s="547" t="s">
        <v>1447</v>
      </c>
      <c r="B462" s="548" t="s">
        <v>1329</v>
      </c>
      <c r="C462" s="548" t="s">
        <v>1314</v>
      </c>
      <c r="D462" s="548" t="s">
        <v>1378</v>
      </c>
      <c r="E462" s="548" t="s">
        <v>1379</v>
      </c>
      <c r="F462" s="565"/>
      <c r="G462" s="565"/>
      <c r="H462" s="565"/>
      <c r="I462" s="565"/>
      <c r="J462" s="565"/>
      <c r="K462" s="565"/>
      <c r="L462" s="565"/>
      <c r="M462" s="565"/>
      <c r="N462" s="565">
        <v>1</v>
      </c>
      <c r="O462" s="565">
        <v>346</v>
      </c>
      <c r="P462" s="553"/>
      <c r="Q462" s="566">
        <v>346</v>
      </c>
    </row>
    <row r="463" spans="1:17" ht="14.4" customHeight="1" x14ac:dyDescent="0.3">
      <c r="A463" s="547" t="s">
        <v>1447</v>
      </c>
      <c r="B463" s="548" t="s">
        <v>1329</v>
      </c>
      <c r="C463" s="548" t="s">
        <v>1314</v>
      </c>
      <c r="D463" s="548" t="s">
        <v>1386</v>
      </c>
      <c r="E463" s="548" t="s">
        <v>1387</v>
      </c>
      <c r="F463" s="565"/>
      <c r="G463" s="565"/>
      <c r="H463" s="565"/>
      <c r="I463" s="565"/>
      <c r="J463" s="565"/>
      <c r="K463" s="565"/>
      <c r="L463" s="565"/>
      <c r="M463" s="565"/>
      <c r="N463" s="565">
        <v>1</v>
      </c>
      <c r="O463" s="565">
        <v>301</v>
      </c>
      <c r="P463" s="553"/>
      <c r="Q463" s="566">
        <v>301</v>
      </c>
    </row>
    <row r="464" spans="1:17" ht="14.4" customHeight="1" x14ac:dyDescent="0.3">
      <c r="A464" s="547" t="s">
        <v>1448</v>
      </c>
      <c r="B464" s="548" t="s">
        <v>1329</v>
      </c>
      <c r="C464" s="548" t="s">
        <v>1314</v>
      </c>
      <c r="D464" s="548" t="s">
        <v>1332</v>
      </c>
      <c r="E464" s="548" t="s">
        <v>1333</v>
      </c>
      <c r="F464" s="565">
        <v>450</v>
      </c>
      <c r="G464" s="565">
        <v>91700</v>
      </c>
      <c r="H464" s="565">
        <v>1</v>
      </c>
      <c r="I464" s="565">
        <v>203.77777777777777</v>
      </c>
      <c r="J464" s="565">
        <v>495</v>
      </c>
      <c r="K464" s="565">
        <v>101970</v>
      </c>
      <c r="L464" s="565">
        <v>1.1119956379498364</v>
      </c>
      <c r="M464" s="565">
        <v>206</v>
      </c>
      <c r="N464" s="565">
        <v>472</v>
      </c>
      <c r="O464" s="565">
        <v>99592</v>
      </c>
      <c r="P464" s="553">
        <v>1.0860632497273719</v>
      </c>
      <c r="Q464" s="566">
        <v>211</v>
      </c>
    </row>
    <row r="465" spans="1:17" ht="14.4" customHeight="1" x14ac:dyDescent="0.3">
      <c r="A465" s="547" t="s">
        <v>1448</v>
      </c>
      <c r="B465" s="548" t="s">
        <v>1329</v>
      </c>
      <c r="C465" s="548" t="s">
        <v>1314</v>
      </c>
      <c r="D465" s="548" t="s">
        <v>1334</v>
      </c>
      <c r="E465" s="548" t="s">
        <v>1333</v>
      </c>
      <c r="F465" s="565">
        <v>1</v>
      </c>
      <c r="G465" s="565">
        <v>84</v>
      </c>
      <c r="H465" s="565">
        <v>1</v>
      </c>
      <c r="I465" s="565">
        <v>84</v>
      </c>
      <c r="J465" s="565">
        <v>2</v>
      </c>
      <c r="K465" s="565">
        <v>170</v>
      </c>
      <c r="L465" s="565">
        <v>2.0238095238095237</v>
      </c>
      <c r="M465" s="565">
        <v>85</v>
      </c>
      <c r="N465" s="565">
        <v>1</v>
      </c>
      <c r="O465" s="565">
        <v>87</v>
      </c>
      <c r="P465" s="553">
        <v>1.0357142857142858</v>
      </c>
      <c r="Q465" s="566">
        <v>87</v>
      </c>
    </row>
    <row r="466" spans="1:17" ht="14.4" customHeight="1" x14ac:dyDescent="0.3">
      <c r="A466" s="547" t="s">
        <v>1448</v>
      </c>
      <c r="B466" s="548" t="s">
        <v>1329</v>
      </c>
      <c r="C466" s="548" t="s">
        <v>1314</v>
      </c>
      <c r="D466" s="548" t="s">
        <v>1335</v>
      </c>
      <c r="E466" s="548" t="s">
        <v>1336</v>
      </c>
      <c r="F466" s="565">
        <v>186</v>
      </c>
      <c r="G466" s="565">
        <v>54400</v>
      </c>
      <c r="H466" s="565">
        <v>1</v>
      </c>
      <c r="I466" s="565">
        <v>292.47311827956992</v>
      </c>
      <c r="J466" s="565">
        <v>145</v>
      </c>
      <c r="K466" s="565">
        <v>42775</v>
      </c>
      <c r="L466" s="565">
        <v>0.78630514705882348</v>
      </c>
      <c r="M466" s="565">
        <v>295</v>
      </c>
      <c r="N466" s="565">
        <v>396</v>
      </c>
      <c r="O466" s="565">
        <v>119196</v>
      </c>
      <c r="P466" s="553">
        <v>2.1911029411764704</v>
      </c>
      <c r="Q466" s="566">
        <v>301</v>
      </c>
    </row>
    <row r="467" spans="1:17" ht="14.4" customHeight="1" x14ac:dyDescent="0.3">
      <c r="A467" s="547" t="s">
        <v>1448</v>
      </c>
      <c r="B467" s="548" t="s">
        <v>1329</v>
      </c>
      <c r="C467" s="548" t="s">
        <v>1314</v>
      </c>
      <c r="D467" s="548" t="s">
        <v>1337</v>
      </c>
      <c r="E467" s="548" t="s">
        <v>1338</v>
      </c>
      <c r="F467" s="565">
        <v>6</v>
      </c>
      <c r="G467" s="565">
        <v>558</v>
      </c>
      <c r="H467" s="565">
        <v>1</v>
      </c>
      <c r="I467" s="565">
        <v>93</v>
      </c>
      <c r="J467" s="565">
        <v>8</v>
      </c>
      <c r="K467" s="565">
        <v>760</v>
      </c>
      <c r="L467" s="565">
        <v>1.3620071684587813</v>
      </c>
      <c r="M467" s="565">
        <v>95</v>
      </c>
      <c r="N467" s="565">
        <v>6</v>
      </c>
      <c r="O467" s="565">
        <v>594</v>
      </c>
      <c r="P467" s="553">
        <v>1.064516129032258</v>
      </c>
      <c r="Q467" s="566">
        <v>99</v>
      </c>
    </row>
    <row r="468" spans="1:17" ht="14.4" customHeight="1" x14ac:dyDescent="0.3">
      <c r="A468" s="547" t="s">
        <v>1448</v>
      </c>
      <c r="B468" s="548" t="s">
        <v>1329</v>
      </c>
      <c r="C468" s="548" t="s">
        <v>1314</v>
      </c>
      <c r="D468" s="548" t="s">
        <v>1341</v>
      </c>
      <c r="E468" s="548" t="s">
        <v>1342</v>
      </c>
      <c r="F468" s="565">
        <v>88</v>
      </c>
      <c r="G468" s="565">
        <v>11829</v>
      </c>
      <c r="H468" s="565">
        <v>1</v>
      </c>
      <c r="I468" s="565">
        <v>134.42045454545453</v>
      </c>
      <c r="J468" s="565">
        <v>80</v>
      </c>
      <c r="K468" s="565">
        <v>10800</v>
      </c>
      <c r="L468" s="565">
        <v>0.91301039817397922</v>
      </c>
      <c r="M468" s="565">
        <v>135</v>
      </c>
      <c r="N468" s="565">
        <v>68</v>
      </c>
      <c r="O468" s="565">
        <v>9316</v>
      </c>
      <c r="P468" s="553">
        <v>0.78755600642488799</v>
      </c>
      <c r="Q468" s="566">
        <v>137</v>
      </c>
    </row>
    <row r="469" spans="1:17" ht="14.4" customHeight="1" x14ac:dyDescent="0.3">
      <c r="A469" s="547" t="s">
        <v>1448</v>
      </c>
      <c r="B469" s="548" t="s">
        <v>1329</v>
      </c>
      <c r="C469" s="548" t="s">
        <v>1314</v>
      </c>
      <c r="D469" s="548" t="s">
        <v>1343</v>
      </c>
      <c r="E469" s="548" t="s">
        <v>1342</v>
      </c>
      <c r="F469" s="565">
        <v>1</v>
      </c>
      <c r="G469" s="565">
        <v>175</v>
      </c>
      <c r="H469" s="565">
        <v>1</v>
      </c>
      <c r="I469" s="565">
        <v>175</v>
      </c>
      <c r="J469" s="565">
        <v>1</v>
      </c>
      <c r="K469" s="565">
        <v>178</v>
      </c>
      <c r="L469" s="565">
        <v>1.0171428571428571</v>
      </c>
      <c r="M469" s="565">
        <v>178</v>
      </c>
      <c r="N469" s="565">
        <v>1</v>
      </c>
      <c r="O469" s="565">
        <v>183</v>
      </c>
      <c r="P469" s="553">
        <v>1.0457142857142858</v>
      </c>
      <c r="Q469" s="566">
        <v>183</v>
      </c>
    </row>
    <row r="470" spans="1:17" ht="14.4" customHeight="1" x14ac:dyDescent="0.3">
      <c r="A470" s="547" t="s">
        <v>1448</v>
      </c>
      <c r="B470" s="548" t="s">
        <v>1329</v>
      </c>
      <c r="C470" s="548" t="s">
        <v>1314</v>
      </c>
      <c r="D470" s="548" t="s">
        <v>1346</v>
      </c>
      <c r="E470" s="548" t="s">
        <v>1347</v>
      </c>
      <c r="F470" s="565"/>
      <c r="G470" s="565"/>
      <c r="H470" s="565"/>
      <c r="I470" s="565"/>
      <c r="J470" s="565"/>
      <c r="K470" s="565"/>
      <c r="L470" s="565"/>
      <c r="M470" s="565"/>
      <c r="N470" s="565">
        <v>1</v>
      </c>
      <c r="O470" s="565">
        <v>608</v>
      </c>
      <c r="P470" s="553"/>
      <c r="Q470" s="566">
        <v>608</v>
      </c>
    </row>
    <row r="471" spans="1:17" ht="14.4" customHeight="1" x14ac:dyDescent="0.3">
      <c r="A471" s="547" t="s">
        <v>1448</v>
      </c>
      <c r="B471" s="548" t="s">
        <v>1329</v>
      </c>
      <c r="C471" s="548" t="s">
        <v>1314</v>
      </c>
      <c r="D471" s="548" t="s">
        <v>1348</v>
      </c>
      <c r="E471" s="548" t="s">
        <v>1349</v>
      </c>
      <c r="F471" s="565">
        <v>8</v>
      </c>
      <c r="G471" s="565">
        <v>1275</v>
      </c>
      <c r="H471" s="565">
        <v>1</v>
      </c>
      <c r="I471" s="565">
        <v>159.375</v>
      </c>
      <c r="J471" s="565">
        <v>5</v>
      </c>
      <c r="K471" s="565">
        <v>805</v>
      </c>
      <c r="L471" s="565">
        <v>0.63137254901960782</v>
      </c>
      <c r="M471" s="565">
        <v>161</v>
      </c>
      <c r="N471" s="565">
        <v>11</v>
      </c>
      <c r="O471" s="565">
        <v>1903</v>
      </c>
      <c r="P471" s="553">
        <v>1.492549019607843</v>
      </c>
      <c r="Q471" s="566">
        <v>173</v>
      </c>
    </row>
    <row r="472" spans="1:17" ht="14.4" customHeight="1" x14ac:dyDescent="0.3">
      <c r="A472" s="547" t="s">
        <v>1448</v>
      </c>
      <c r="B472" s="548" t="s">
        <v>1329</v>
      </c>
      <c r="C472" s="548" t="s">
        <v>1314</v>
      </c>
      <c r="D472" s="548" t="s">
        <v>1350</v>
      </c>
      <c r="E472" s="548" t="s">
        <v>1351</v>
      </c>
      <c r="F472" s="565"/>
      <c r="G472" s="565"/>
      <c r="H472" s="565"/>
      <c r="I472" s="565"/>
      <c r="J472" s="565">
        <v>1</v>
      </c>
      <c r="K472" s="565">
        <v>383</v>
      </c>
      <c r="L472" s="565"/>
      <c r="M472" s="565">
        <v>383</v>
      </c>
      <c r="N472" s="565"/>
      <c r="O472" s="565"/>
      <c r="P472" s="553"/>
      <c r="Q472" s="566"/>
    </row>
    <row r="473" spans="1:17" ht="14.4" customHeight="1" x14ac:dyDescent="0.3">
      <c r="A473" s="547" t="s">
        <v>1448</v>
      </c>
      <c r="B473" s="548" t="s">
        <v>1329</v>
      </c>
      <c r="C473" s="548" t="s">
        <v>1314</v>
      </c>
      <c r="D473" s="548" t="s">
        <v>1352</v>
      </c>
      <c r="E473" s="548" t="s">
        <v>1353</v>
      </c>
      <c r="F473" s="565">
        <v>197</v>
      </c>
      <c r="G473" s="565">
        <v>3152</v>
      </c>
      <c r="H473" s="565">
        <v>1</v>
      </c>
      <c r="I473" s="565">
        <v>16</v>
      </c>
      <c r="J473" s="565">
        <v>203</v>
      </c>
      <c r="K473" s="565">
        <v>3248</v>
      </c>
      <c r="L473" s="565">
        <v>1.0304568527918783</v>
      </c>
      <c r="M473" s="565">
        <v>16</v>
      </c>
      <c r="N473" s="565">
        <v>194</v>
      </c>
      <c r="O473" s="565">
        <v>3298</v>
      </c>
      <c r="P473" s="553">
        <v>1.0463197969543148</v>
      </c>
      <c r="Q473" s="566">
        <v>17</v>
      </c>
    </row>
    <row r="474" spans="1:17" ht="14.4" customHeight="1" x14ac:dyDescent="0.3">
      <c r="A474" s="547" t="s">
        <v>1448</v>
      </c>
      <c r="B474" s="548" t="s">
        <v>1329</v>
      </c>
      <c r="C474" s="548" t="s">
        <v>1314</v>
      </c>
      <c r="D474" s="548" t="s">
        <v>1354</v>
      </c>
      <c r="E474" s="548" t="s">
        <v>1355</v>
      </c>
      <c r="F474" s="565">
        <v>89</v>
      </c>
      <c r="G474" s="565">
        <v>23435</v>
      </c>
      <c r="H474" s="565">
        <v>1</v>
      </c>
      <c r="I474" s="565">
        <v>263.31460674157302</v>
      </c>
      <c r="J474" s="565">
        <v>68</v>
      </c>
      <c r="K474" s="565">
        <v>18088</v>
      </c>
      <c r="L474" s="565">
        <v>0.77183699594623423</v>
      </c>
      <c r="M474" s="565">
        <v>266</v>
      </c>
      <c r="N474" s="565">
        <v>57</v>
      </c>
      <c r="O474" s="565">
        <v>15561</v>
      </c>
      <c r="P474" s="553">
        <v>0.66400682739492212</v>
      </c>
      <c r="Q474" s="566">
        <v>273</v>
      </c>
    </row>
    <row r="475" spans="1:17" ht="14.4" customHeight="1" x14ac:dyDescent="0.3">
      <c r="A475" s="547" t="s">
        <v>1448</v>
      </c>
      <c r="B475" s="548" t="s">
        <v>1329</v>
      </c>
      <c r="C475" s="548" t="s">
        <v>1314</v>
      </c>
      <c r="D475" s="548" t="s">
        <v>1356</v>
      </c>
      <c r="E475" s="548" t="s">
        <v>1357</v>
      </c>
      <c r="F475" s="565">
        <v>106</v>
      </c>
      <c r="G475" s="565">
        <v>14946</v>
      </c>
      <c r="H475" s="565">
        <v>1</v>
      </c>
      <c r="I475" s="565">
        <v>141</v>
      </c>
      <c r="J475" s="565">
        <v>119</v>
      </c>
      <c r="K475" s="565">
        <v>16779</v>
      </c>
      <c r="L475" s="565">
        <v>1.1226415094339623</v>
      </c>
      <c r="M475" s="565">
        <v>141</v>
      </c>
      <c r="N475" s="565">
        <v>121</v>
      </c>
      <c r="O475" s="565">
        <v>17182</v>
      </c>
      <c r="P475" s="553">
        <v>1.1496052455506489</v>
      </c>
      <c r="Q475" s="566">
        <v>142</v>
      </c>
    </row>
    <row r="476" spans="1:17" ht="14.4" customHeight="1" x14ac:dyDescent="0.3">
      <c r="A476" s="547" t="s">
        <v>1448</v>
      </c>
      <c r="B476" s="548" t="s">
        <v>1329</v>
      </c>
      <c r="C476" s="548" t="s">
        <v>1314</v>
      </c>
      <c r="D476" s="548" t="s">
        <v>1358</v>
      </c>
      <c r="E476" s="548" t="s">
        <v>1357</v>
      </c>
      <c r="F476" s="565">
        <v>88</v>
      </c>
      <c r="G476" s="565">
        <v>6864</v>
      </c>
      <c r="H476" s="565">
        <v>1</v>
      </c>
      <c r="I476" s="565">
        <v>78</v>
      </c>
      <c r="J476" s="565">
        <v>80</v>
      </c>
      <c r="K476" s="565">
        <v>6240</v>
      </c>
      <c r="L476" s="565">
        <v>0.90909090909090906</v>
      </c>
      <c r="M476" s="565">
        <v>78</v>
      </c>
      <c r="N476" s="565">
        <v>68</v>
      </c>
      <c r="O476" s="565">
        <v>5304</v>
      </c>
      <c r="P476" s="553">
        <v>0.77272727272727271</v>
      </c>
      <c r="Q476" s="566">
        <v>78</v>
      </c>
    </row>
    <row r="477" spans="1:17" ht="14.4" customHeight="1" x14ac:dyDescent="0.3">
      <c r="A477" s="547" t="s">
        <v>1448</v>
      </c>
      <c r="B477" s="548" t="s">
        <v>1329</v>
      </c>
      <c r="C477" s="548" t="s">
        <v>1314</v>
      </c>
      <c r="D477" s="548" t="s">
        <v>1359</v>
      </c>
      <c r="E477" s="548" t="s">
        <v>1360</v>
      </c>
      <c r="F477" s="565">
        <v>106</v>
      </c>
      <c r="G477" s="565">
        <v>32274</v>
      </c>
      <c r="H477" s="565">
        <v>1</v>
      </c>
      <c r="I477" s="565">
        <v>304.47169811320754</v>
      </c>
      <c r="J477" s="565">
        <v>119</v>
      </c>
      <c r="K477" s="565">
        <v>36533</v>
      </c>
      <c r="L477" s="565">
        <v>1.1319638098779203</v>
      </c>
      <c r="M477" s="565">
        <v>307</v>
      </c>
      <c r="N477" s="565">
        <v>121</v>
      </c>
      <c r="O477" s="565">
        <v>37873</v>
      </c>
      <c r="P477" s="553">
        <v>1.1734832992501705</v>
      </c>
      <c r="Q477" s="566">
        <v>313</v>
      </c>
    </row>
    <row r="478" spans="1:17" ht="14.4" customHeight="1" x14ac:dyDescent="0.3">
      <c r="A478" s="547" t="s">
        <v>1448</v>
      </c>
      <c r="B478" s="548" t="s">
        <v>1329</v>
      </c>
      <c r="C478" s="548" t="s">
        <v>1314</v>
      </c>
      <c r="D478" s="548" t="s">
        <v>1361</v>
      </c>
      <c r="E478" s="548" t="s">
        <v>1362</v>
      </c>
      <c r="F478" s="565"/>
      <c r="G478" s="565"/>
      <c r="H478" s="565"/>
      <c r="I478" s="565"/>
      <c r="J478" s="565">
        <v>1</v>
      </c>
      <c r="K478" s="565">
        <v>487</v>
      </c>
      <c r="L478" s="565"/>
      <c r="M478" s="565">
        <v>487</v>
      </c>
      <c r="N478" s="565"/>
      <c r="O478" s="565"/>
      <c r="P478" s="553"/>
      <c r="Q478" s="566"/>
    </row>
    <row r="479" spans="1:17" ht="14.4" customHeight="1" x14ac:dyDescent="0.3">
      <c r="A479" s="547" t="s">
        <v>1448</v>
      </c>
      <c r="B479" s="548" t="s">
        <v>1329</v>
      </c>
      <c r="C479" s="548" t="s">
        <v>1314</v>
      </c>
      <c r="D479" s="548" t="s">
        <v>1363</v>
      </c>
      <c r="E479" s="548" t="s">
        <v>1364</v>
      </c>
      <c r="F479" s="565">
        <v>18</v>
      </c>
      <c r="G479" s="565">
        <v>2884</v>
      </c>
      <c r="H479" s="565">
        <v>1</v>
      </c>
      <c r="I479" s="565">
        <v>160.22222222222223</v>
      </c>
      <c r="J479" s="565">
        <v>24</v>
      </c>
      <c r="K479" s="565">
        <v>3864</v>
      </c>
      <c r="L479" s="565">
        <v>1.3398058252427185</v>
      </c>
      <c r="M479" s="565">
        <v>161</v>
      </c>
      <c r="N479" s="565">
        <v>14</v>
      </c>
      <c r="O479" s="565">
        <v>2282</v>
      </c>
      <c r="P479" s="553">
        <v>0.79126213592233008</v>
      </c>
      <c r="Q479" s="566">
        <v>163</v>
      </c>
    </row>
    <row r="480" spans="1:17" ht="14.4" customHeight="1" x14ac:dyDescent="0.3">
      <c r="A480" s="547" t="s">
        <v>1448</v>
      </c>
      <c r="B480" s="548" t="s">
        <v>1329</v>
      </c>
      <c r="C480" s="548" t="s">
        <v>1314</v>
      </c>
      <c r="D480" s="548" t="s">
        <v>1367</v>
      </c>
      <c r="E480" s="548" t="s">
        <v>1333</v>
      </c>
      <c r="F480" s="565">
        <v>240</v>
      </c>
      <c r="G480" s="565">
        <v>16900</v>
      </c>
      <c r="H480" s="565">
        <v>1</v>
      </c>
      <c r="I480" s="565">
        <v>70.416666666666671</v>
      </c>
      <c r="J480" s="565">
        <v>230</v>
      </c>
      <c r="K480" s="565">
        <v>16330</v>
      </c>
      <c r="L480" s="565">
        <v>0.96627218934911241</v>
      </c>
      <c r="M480" s="565">
        <v>71</v>
      </c>
      <c r="N480" s="565">
        <v>191</v>
      </c>
      <c r="O480" s="565">
        <v>13752</v>
      </c>
      <c r="P480" s="553">
        <v>0.81372781065088762</v>
      </c>
      <c r="Q480" s="566">
        <v>72</v>
      </c>
    </row>
    <row r="481" spans="1:17" ht="14.4" customHeight="1" x14ac:dyDescent="0.3">
      <c r="A481" s="547" t="s">
        <v>1448</v>
      </c>
      <c r="B481" s="548" t="s">
        <v>1329</v>
      </c>
      <c r="C481" s="548" t="s">
        <v>1314</v>
      </c>
      <c r="D481" s="548" t="s">
        <v>1372</v>
      </c>
      <c r="E481" s="548" t="s">
        <v>1373</v>
      </c>
      <c r="F481" s="565">
        <v>1</v>
      </c>
      <c r="G481" s="565">
        <v>216</v>
      </c>
      <c r="H481" s="565">
        <v>1</v>
      </c>
      <c r="I481" s="565">
        <v>216</v>
      </c>
      <c r="J481" s="565">
        <v>3</v>
      </c>
      <c r="K481" s="565">
        <v>660</v>
      </c>
      <c r="L481" s="565">
        <v>3.0555555555555554</v>
      </c>
      <c r="M481" s="565">
        <v>220</v>
      </c>
      <c r="N481" s="565">
        <v>1</v>
      </c>
      <c r="O481" s="565">
        <v>229</v>
      </c>
      <c r="P481" s="553">
        <v>1.0601851851851851</v>
      </c>
      <c r="Q481" s="566">
        <v>229</v>
      </c>
    </row>
    <row r="482" spans="1:17" ht="14.4" customHeight="1" x14ac:dyDescent="0.3">
      <c r="A482" s="547" t="s">
        <v>1448</v>
      </c>
      <c r="B482" s="548" t="s">
        <v>1329</v>
      </c>
      <c r="C482" s="548" t="s">
        <v>1314</v>
      </c>
      <c r="D482" s="548" t="s">
        <v>1374</v>
      </c>
      <c r="E482" s="548" t="s">
        <v>1375</v>
      </c>
      <c r="F482" s="565">
        <v>5</v>
      </c>
      <c r="G482" s="565">
        <v>5945</v>
      </c>
      <c r="H482" s="565">
        <v>1</v>
      </c>
      <c r="I482" s="565">
        <v>1189</v>
      </c>
      <c r="J482" s="565">
        <v>6</v>
      </c>
      <c r="K482" s="565">
        <v>7170</v>
      </c>
      <c r="L482" s="565">
        <v>1.2060555088309504</v>
      </c>
      <c r="M482" s="565">
        <v>1195</v>
      </c>
      <c r="N482" s="565">
        <v>10</v>
      </c>
      <c r="O482" s="565">
        <v>12110</v>
      </c>
      <c r="P482" s="553">
        <v>2.0370058873002521</v>
      </c>
      <c r="Q482" s="566">
        <v>1211</v>
      </c>
    </row>
    <row r="483" spans="1:17" ht="14.4" customHeight="1" x14ac:dyDescent="0.3">
      <c r="A483" s="547" t="s">
        <v>1448</v>
      </c>
      <c r="B483" s="548" t="s">
        <v>1329</v>
      </c>
      <c r="C483" s="548" t="s">
        <v>1314</v>
      </c>
      <c r="D483" s="548" t="s">
        <v>1376</v>
      </c>
      <c r="E483" s="548" t="s">
        <v>1377</v>
      </c>
      <c r="F483" s="565">
        <v>4</v>
      </c>
      <c r="G483" s="565">
        <v>432</v>
      </c>
      <c r="H483" s="565">
        <v>1</v>
      </c>
      <c r="I483" s="565">
        <v>108</v>
      </c>
      <c r="J483" s="565">
        <v>6</v>
      </c>
      <c r="K483" s="565">
        <v>660</v>
      </c>
      <c r="L483" s="565">
        <v>1.5277777777777777</v>
      </c>
      <c r="M483" s="565">
        <v>110</v>
      </c>
      <c r="N483" s="565">
        <v>5</v>
      </c>
      <c r="O483" s="565">
        <v>570</v>
      </c>
      <c r="P483" s="553">
        <v>1.3194444444444444</v>
      </c>
      <c r="Q483" s="566">
        <v>114</v>
      </c>
    </row>
    <row r="484" spans="1:17" ht="14.4" customHeight="1" x14ac:dyDescent="0.3">
      <c r="A484" s="547" t="s">
        <v>1448</v>
      </c>
      <c r="B484" s="548" t="s">
        <v>1329</v>
      </c>
      <c r="C484" s="548" t="s">
        <v>1314</v>
      </c>
      <c r="D484" s="548" t="s">
        <v>1378</v>
      </c>
      <c r="E484" s="548" t="s">
        <v>1379</v>
      </c>
      <c r="F484" s="565"/>
      <c r="G484" s="565"/>
      <c r="H484" s="565"/>
      <c r="I484" s="565"/>
      <c r="J484" s="565">
        <v>1</v>
      </c>
      <c r="K484" s="565">
        <v>323</v>
      </c>
      <c r="L484" s="565"/>
      <c r="M484" s="565">
        <v>323</v>
      </c>
      <c r="N484" s="565"/>
      <c r="O484" s="565"/>
      <c r="P484" s="553"/>
      <c r="Q484" s="566"/>
    </row>
    <row r="485" spans="1:17" ht="14.4" customHeight="1" x14ac:dyDescent="0.3">
      <c r="A485" s="547" t="s">
        <v>1448</v>
      </c>
      <c r="B485" s="548" t="s">
        <v>1329</v>
      </c>
      <c r="C485" s="548" t="s">
        <v>1314</v>
      </c>
      <c r="D485" s="548" t="s">
        <v>1382</v>
      </c>
      <c r="E485" s="548" t="s">
        <v>1383</v>
      </c>
      <c r="F485" s="565">
        <v>1</v>
      </c>
      <c r="G485" s="565">
        <v>144</v>
      </c>
      <c r="H485" s="565">
        <v>1</v>
      </c>
      <c r="I485" s="565">
        <v>144</v>
      </c>
      <c r="J485" s="565"/>
      <c r="K485" s="565"/>
      <c r="L485" s="565"/>
      <c r="M485" s="565"/>
      <c r="N485" s="565"/>
      <c r="O485" s="565"/>
      <c r="P485" s="553"/>
      <c r="Q485" s="566"/>
    </row>
    <row r="486" spans="1:17" ht="14.4" customHeight="1" x14ac:dyDescent="0.3">
      <c r="A486" s="547" t="s">
        <v>1448</v>
      </c>
      <c r="B486" s="548" t="s">
        <v>1329</v>
      </c>
      <c r="C486" s="548" t="s">
        <v>1314</v>
      </c>
      <c r="D486" s="548" t="s">
        <v>1384</v>
      </c>
      <c r="E486" s="548" t="s">
        <v>1385</v>
      </c>
      <c r="F486" s="565">
        <v>1</v>
      </c>
      <c r="G486" s="565">
        <v>1020</v>
      </c>
      <c r="H486" s="565">
        <v>1</v>
      </c>
      <c r="I486" s="565">
        <v>1020</v>
      </c>
      <c r="J486" s="565"/>
      <c r="K486" s="565"/>
      <c r="L486" s="565"/>
      <c r="M486" s="565"/>
      <c r="N486" s="565">
        <v>1</v>
      </c>
      <c r="O486" s="565">
        <v>1064</v>
      </c>
      <c r="P486" s="553">
        <v>1.0431372549019609</v>
      </c>
      <c r="Q486" s="566">
        <v>1064</v>
      </c>
    </row>
    <row r="487" spans="1:17" ht="14.4" customHeight="1" thickBot="1" x14ac:dyDescent="0.35">
      <c r="A487" s="555" t="s">
        <v>1448</v>
      </c>
      <c r="B487" s="556" t="s">
        <v>1329</v>
      </c>
      <c r="C487" s="556" t="s">
        <v>1314</v>
      </c>
      <c r="D487" s="556" t="s">
        <v>1386</v>
      </c>
      <c r="E487" s="556" t="s">
        <v>1387</v>
      </c>
      <c r="F487" s="567">
        <v>1</v>
      </c>
      <c r="G487" s="567">
        <v>291</v>
      </c>
      <c r="H487" s="567">
        <v>1</v>
      </c>
      <c r="I487" s="567">
        <v>291</v>
      </c>
      <c r="J487" s="567"/>
      <c r="K487" s="567"/>
      <c r="L487" s="567"/>
      <c r="M487" s="567"/>
      <c r="N487" s="567">
        <v>2</v>
      </c>
      <c r="O487" s="567">
        <v>602</v>
      </c>
      <c r="P487" s="561">
        <v>2.06872852233677</v>
      </c>
      <c r="Q487" s="568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2016-06-22T15:19:08Z</dcterms:modified>
</cp:coreProperties>
</file>