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7" i="419" s="1"/>
  <c r="P25" i="419"/>
  <c r="G26" i="419"/>
  <c r="P28" i="419" l="1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P6" i="419" l="1"/>
  <c r="N6" i="419"/>
  <c r="O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<sst xmlns="http://schemas.openxmlformats.org/spreadsheetml/2006/main" count="7626" uniqueCount="1598">
  <si>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</si>
  <si>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</si>
  <si>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</si>
  <si>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</si>
  <si>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</si>
  <si>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</si>
  <si>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</si>
  <si>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</si>
  <si>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</si>
  <si>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</si>
  <si>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</si>
  <si>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</si>
  <si>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</si>
  <si>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</si>
  <si>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</si>
  <si>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</si>
  <si>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</si>
  <si>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</si>
  <si>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</si>
  <si>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</si>
  <si>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</si>
  <si>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</si>
  <si>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</si>
  <si>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</si>
  <si>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</si>
  <si>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</si>
  <si>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</si>
  <si>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</si>
  <si>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</si>
  <si>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</si>
  <si>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</si>
  <si>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</si>
  <si>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</si>
  <si>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</si>
  <si>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</si>
  <si>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</si>
  <si>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</si>
  <si>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</si>
  <si>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</si>
  <si>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</si>
  <si>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</si>
  <si>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</si>
  <si>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</si>
  <si>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</si>
  <si>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</si>
  <si>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</si>
  <si>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</si>
  <si>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</si>
  <si>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</si>
  <si>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</si>
  <si>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</si>
  <si>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</si>
  <si>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</si>
  <si>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</si>
  <si>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</si>
  <si>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</si>
  <si>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</si>
  <si>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</si>
  <si>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</si>
  <si>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</si>
  <si>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</si>
  <si>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</si>
  <si>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</si>
  <si>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</si>
  <si>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</si>
  <si>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</si>
  <si>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</si>
  <si>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</si>
  <si>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</si>
  <si>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</si>
  <si>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</si>
  <si>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</si>
  <si>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</si>
  <si>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</si>
  <si>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</si>
  <si>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</si>
  <si>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</si>
  <si>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</si>
  <si>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</si>
  <si>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</si>
  <si>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</si>
  <si>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</si>
  <si>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</si>
  <si>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</si>
  <si>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</si>
  <si>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</si>
  <si>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</si>
  <si>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</si>
  <si>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</si>
  <si>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</si>
  <si>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</si>
  <si>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</si>
  <si>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</si>
  <si>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</si>
  <si>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</si>
  <si>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</si>
  <si>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</si>
  <si>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</si>
  <si>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</si>
  <si>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</si>
  <si>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</si>
  <si>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</si>
  <si>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</si>
  <si>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</si>
  <si>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</si>
  <si>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</si>
  <si>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</si>
  <si>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</si>
  <si>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</si>
  <si>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</si>
  <si>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</si>
  <si>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</si>
  <si>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</si>
  <si>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</si>
  <si>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</si>
  <si>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</si>
  <si>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</si>
  <si>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</si>
  <si>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</si>
  <si>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</si>
  <si>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</si>
  <si>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</si>
  <si>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</si>
  <si>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</si>
  <si>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</si>
  <si>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</si>
  <si>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</si>
  <si>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</si>
  <si>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</si>
  <si>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</si>
  <si>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</si>
  <si>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</si>
  <si>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</si>
  <si>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</si>
  <si>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</si>
  <si>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</si>
  <si>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</si>
  <si>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</si>
  <si>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</si>
  <si>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</si>
  <si>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</si>
  <si>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</si>
  <si>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</si>
  <si>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</si>
  <si>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</si>
  <si>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</si>
  <si>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</si>
  <si>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</si>
  <si>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</si>
  <si>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</si>
  <si>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</si>
  <si>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</si>
  <si>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</si>
  <si>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</si>
  <si>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</si>
  <si>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</si>
  <si>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</si>
  <si>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</si>
  <si>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</si>
  <si>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</si>
  <si>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</si>
  <si>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</si>
  <si>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</si>
  <si>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</si>
  <si>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</si>
  <si>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</si>
  <si>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</si>
  <si>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</si>
  <si>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</si>
  <si>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</si>
  <si>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</si>
  <si>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</si>
  <si>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</si>
  <si>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</si>
  <si>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</si>
  <si>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</si>
  <si>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</si>
  <si>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</si>
  <si>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</si>
  <si>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</si>
  <si>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</si>
  <si>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</si>
  <si>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</si>
  <si>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</si>
  <si>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</si>
  <si>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</si>
  <si>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</si>
  <si>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</si>
  <si>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</si>
  <si>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</si>
  <si>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</si>
  <si>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</si>
  <si>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</si>
  <si>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</si>
  <si>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</si>
  <si>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</si>
  <si>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</si>
  <si>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</si>
  <si>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</si>
  <si>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</si>
  <si>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</si>
  <si>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</si>
  <si>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</si>
  <si>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</si>
  <si>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</si>
  <si>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</si>
  <si>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</si>
  <si>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</si>
  <si>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</si>
  <si>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</si>
  <si>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</si>
  <si>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</si>
  <si>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</si>
  <si>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</si>
  <si>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</si>
  <si>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</si>
  <si>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</si>
  <si>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</si>
  <si>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</si>
  <si>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</si>
  <si>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</si>
  <si>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</si>
  <si>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</si>
  <si>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</si>
  <si>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</si>
  <si>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</si>
  <si>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</si>
  <si>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</si>
  <si>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</si>
  <si>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</si>
  <si>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</si>
  <si>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</si>
  <si>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</si>
  <si>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</si>
  <si>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</si>
  <si>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</si>
  <si>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</si>
  <si>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</si>
  <si>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</si>
  <si>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</si>
  <si>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</si>
  <si>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</si>
  <si>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</si>
  <si>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</si>
  <si>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</si>
  <si>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</si>
  <si>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</si>
  <si>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</si>
  <si>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</si>
  <si>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</si>
  <si>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</si>
  <si>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</si>
  <si>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</si>
  <si>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</si>
  <si>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</si>
  <si>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</si>
  <si>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</si>
  <si>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</si>
  <si>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</si>
  <si>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</si>
  <si>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</si>
  <si>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</si>
  <si>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</si>
  <si>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</si>
  <si>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</si>
  <si>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</si>
  <si>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</si>
  <si>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</si>
  <si>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</si>
  <si>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</si>
  <si>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</si>
  <si>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</si>
  <si>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</si>
  <si>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</si>
  <si>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</si>
  <si>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</si>
  <si>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</si>
  <si>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</si>
  <si>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</si>
  <si>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</si>
  <si>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</si>
  <si>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</si>
  <si>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</si>
  <si>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</si>
  <si>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</si>
  <si>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</si>
  <si>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</si>
  <si>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</si>
  <si>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</si>
  <si>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</si>
  <si>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</si>
  <si>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</si>
  <si>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</si>
  <si>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</si>
  <si>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</si>
  <si>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</si>
  <si>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</si>
  <si>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</si>
  <si>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</si>
  <si>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</si>
  <si>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</si>
  <si>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</si>
  <si>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</si>
  <si>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</si>
  <si>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</si>
  <si>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</si>
  <si>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</si>
  <si>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</si>
  <si>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</si>
  <si>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</si>
  <si>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</si>
  <si>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</si>
  <si>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</si>
  <si>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</si>
  <si>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</si>
  <si>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</si>
  <si>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</si>
  <si>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</si>
  <si>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</si>
  <si>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</si>
  <si>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</si>
  <si>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</si>
  <si>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</si>
  <si>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</si>
  <si>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</si>
  <si>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</si>
  <si>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</si>
  <si>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</si>
  <si>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</si>
  <si>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</si>
  <si>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</si>
  <si>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</si>
  <si>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</si>
  <si>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</si>
  <si>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</si>
  <si>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</si>
  <si>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</si>
  <si>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</si>
  <si>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</si>
  <si>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</si>
  <si>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</si>
  <si>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</si>
  <si>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</si>
  <si>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</si>
  <si>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</si>
  <si>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</si>
  <si>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</si>
  <si>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</si>
  <si>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</si>
  <si>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</si>
  <si>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</si>
  <si>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</si>
  <si>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</si>
  <si>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</si>
  <si>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</si>
  <si>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</si>
  <si>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</si>
  <si>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</si>
  <si>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</si>
  <si>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</si>
  <si>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</si>
  <si>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</si>
  <si>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</si>
  <si>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</si>
  <si>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</si>
  <si>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</si>
  <si>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</si>
  <si>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</si>
  <si>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</si>
  <si>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</si>
  <si>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</si>
  <si>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</si>
  <si>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</si>
  <si>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</si>
  <si>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</si>
  <si>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</si>
  <si>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</si>
  <si>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</si>
  <si>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</si>
  <si>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</si>
  <si>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</si>
  <si>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</si>
  <si>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</si>
  <si>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</si>
  <si>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</si>
  <si>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</si>
  <si>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</si>
  <si>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</si>
  <si>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</si>
  <si>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</si>
  <si>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</si>
  <si>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</si>
  <si>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</si>
  <si>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</si>
  <si>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</si>
  <si>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</si>
  <si>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</si>
  <si>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</si>
  <si>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</si>
  <si>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</si>
  <si>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</si>
  <si>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</si>
  <si>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</si>
  <si>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</si>
  <si>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</si>
  <si>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</si>
  <si>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</si>
  <si>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</si>
  <si>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</si>
  <si>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</si>
  <si>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</si>
  <si>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</si>
  <si>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</si>
  <si>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</si>
  <si>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</si>
  <si>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</si>
  <si>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</si>
  <si>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</si>
  <si>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</si>
  <si>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</si>
  <si>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</si>
  <si>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</si>
  <si>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</si>
  <si>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</si>
  <si>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</si>
  <si>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</si>
  <si>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</si>
  <si>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</si>
  <si>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</si>
  <si>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</si>
  <si>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</si>
  <si>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</si>
  <si>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</si>
  <si>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</si>
  <si>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</si>
  <si>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</si>
  <si>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</si>
  <si>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</si>
  <si>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</si>
  <si>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</si>
  <si>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</si>
  <si>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</si>
  <si>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</si>
  <si>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</si>
  <si>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</si>
  <si>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</si>
  <si>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</si>
  <si>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</si>
  <si>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</si>
  <si>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</si>
  <si>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</si>
  <si>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</si>
  <si>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</si>
  <si>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</si>
  <si>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</si>
  <si>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</si>
  <si>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</si>
  <si>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</si>
  <si>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</si>
  <si>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</si>
  <si>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</si>
  <si>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</si>
  <si>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</si>
  <si>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</si>
  <si>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</si>
  <si>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</si>
  <si>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</si>
  <si>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</si>
  <si>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</si>
  <si>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</si>
  <si>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</si>
  <si>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</si>
  <si>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</si>
  <si>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</si>
  <si>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</si>
  <si>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</si>
  <si>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</si>
  <si>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</si>
  <si>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</si>
  <si>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</si>
  <si>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</si>
  <si>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</si>
  <si>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</si>
  <si>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</si>
  <si>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</si>
  <si>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</si>
  <si>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</si>
  <si>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</si>
  <si>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</si>
  <si>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</si>
  <si>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</si>
  <si>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</si>
  <si>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</si>
  <si>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</si>
  <si>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</si>
  <si>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</si>
  <si>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</si>
  <si>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</si>
  <si>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</si>
  <si>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</si>
  <si>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</si>
  <si>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</si>
  <si>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</si>
  <si>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</si>
  <si>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</si>
  <si>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</si>
  <si>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</si>
  <si>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</si>
  <si>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</si>
  <si>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</si>
  <si>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</si>
  <si>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</si>
  <si>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</si>
  <si>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</si>
  <si>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</si>
  <si>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</si>
  <si>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</si>
  <si>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</si>
  <si>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</si>
  <si>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</si>
  <si>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</si>
  <si>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</si>
  <si>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</si>
  <si>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</si>
  <si>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</si>
  <si>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</si>
  <si>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</si>
  <si>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</si>
  <si>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</si>
  <si>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</si>
  <si>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</si>
  <si>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</si>
  <si>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</si>
  <si>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</si>
  <si>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</si>
  <si>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</si>
  <si>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</si>
  <si>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</si>
  <si>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</si>
  <si>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</si>
  <si>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</si>
  <si>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</si>
  <si>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</si>
  <si>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</si>
  <si>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</si>
  <si>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</si>
  <si>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</si>
  <si>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</si>
  <si>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</si>
  <si>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</si>
  <si>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</si>
  <si>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</si>
  <si>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846629</t>
  </si>
  <si>
    <t>100013</t>
  </si>
  <si>
    <t>IBALGIN 400 TBL 24</t>
  </si>
  <si>
    <t xml:space="preserve">POR TBL FLM 24X400MG </t>
  </si>
  <si>
    <t>848866</t>
  </si>
  <si>
    <t>119654</t>
  </si>
  <si>
    <t>SORBIFER DURULES</t>
  </si>
  <si>
    <t>POR TBL FLM 100X100MG</t>
  </si>
  <si>
    <t>849941</t>
  </si>
  <si>
    <t>162142</t>
  </si>
  <si>
    <t>PARALEN 500</t>
  </si>
  <si>
    <t>POR TBL NOB 24X500MG</t>
  </si>
  <si>
    <t>930065</t>
  </si>
  <si>
    <t>0</t>
  </si>
  <si>
    <t>DZ PRONTOSAN ROZTOK 350ml</t>
  </si>
  <si>
    <t>841565</t>
  </si>
  <si>
    <t>KL BENZINUM 150g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</si>
  <si>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</si>
  <si>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</si>
  <si>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</si>
  <si>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</si>
  <si>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</si>
  <si>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</si>
  <si>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</si>
  <si>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</si>
  <si>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</si>
  <si>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</si>
  <si>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</si>
  <si>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</si>
  <si>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</si>
  <si>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</si>
  <si>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</si>
  <si>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</si>
  <si>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</si>
  <si>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</si>
  <si>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930759</t>
  </si>
  <si>
    <t>MS BENZINUM  900 ml  FA , KU</t>
  </si>
  <si>
    <t>DPH 21%</t>
  </si>
  <si>
    <t>930043</t>
  </si>
  <si>
    <t>DZ TRIXO LIND 100 ml</t>
  </si>
  <si>
    <t>930431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</si>
  <si>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</si>
  <si>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</si>
  <si>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</si>
  <si>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</si>
  <si>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</si>
  <si>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</si>
  <si>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</si>
  <si>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</si>
  <si>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</si>
  <si>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</si>
  <si>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</si>
  <si>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</si>
  <si>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159622</t>
  </si>
  <si>
    <t>59622</t>
  </si>
  <si>
    <t>AJATIN PROFAR.TINKT.+MECH.ROZP.</t>
  </si>
  <si>
    <t>TCT 1X25ML+ROZPR.</t>
  </si>
  <si>
    <t>930224</t>
  </si>
  <si>
    <t>KL BENZINUM 900ml/ 600g</t>
  </si>
  <si>
    <t>UN 3295</t>
  </si>
  <si>
    <t>176954</t>
  </si>
  <si>
    <t>ALGIFEN NEO</t>
  </si>
  <si>
    <t>POR GTT SOL 1X50ML</t>
  </si>
  <si>
    <t>901176</t>
  </si>
  <si>
    <t>IR AC.BORICI AQ.OPHTAL.50 ML</t>
  </si>
  <si>
    <t>IR OČNI VODA 50 ml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</si>
  <si>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</si>
  <si>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</si>
  <si>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</si>
  <si>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</si>
  <si>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</si>
  <si>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</si>
  <si>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395036</t>
  </si>
  <si>
    <t>180794</t>
  </si>
  <si>
    <t>IBALGIN DUO EFFECT</t>
  </si>
  <si>
    <t>DRM CRM 1X100GM</t>
  </si>
  <si>
    <t>501582</t>
  </si>
  <si>
    <t>IR NATRII CITRAS DIH. 46,7 % 40 ml</t>
  </si>
  <si>
    <t>P</t>
  </si>
  <si>
    <t>109709</t>
  </si>
  <si>
    <t>9709</t>
  </si>
  <si>
    <t>SOLU-MEDROL</t>
  </si>
  <si>
    <t>INJ SIC 1X40MG+1ML</t>
  </si>
  <si>
    <t>Transfůzní oddělení</t>
  </si>
  <si>
    <t>TO: výroba</t>
  </si>
  <si>
    <t>Lékárna - léčiva</t>
  </si>
  <si>
    <t>3590 - TO: výroba</t>
  </si>
  <si>
    <t>H02AB04 - Methylprednisolon</t>
  </si>
  <si>
    <t>H02AB04</t>
  </si>
  <si>
    <t>SOLU-MEDROL 40 MG/ML</t>
  </si>
  <si>
    <t>INJ PSO LQF 40MG+1MLX40MG/ML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</si>
  <si>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</si>
  <si>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</si>
  <si>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</si>
  <si>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</si>
  <si>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</si>
  <si>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</si>
  <si>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</si>
  <si>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</si>
  <si>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</si>
  <si>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</si>
  <si>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</si>
  <si>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</si>
  <si>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</si>
  <si>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</si>
  <si>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</si>
  <si>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Stejskalová Monika</t>
  </si>
  <si>
    <t>Sulovská Ivana</t>
  </si>
  <si>
    <t>Šnyrychová Lucie</t>
  </si>
  <si>
    <t>Antibiotika v kombinaci s ostatními léčivy</t>
  </si>
  <si>
    <t>1077</t>
  </si>
  <si>
    <t>OPHTHALMO-FRAMYKOIN COMP.</t>
  </si>
  <si>
    <t>OPH UNG 1X5GM</t>
  </si>
  <si>
    <t>Betamethason a antibiotika</t>
  </si>
  <si>
    <t>83973</t>
  </si>
  <si>
    <t>FUCICORT</t>
  </si>
  <si>
    <t>CRM 15GMX20MG/1MG/1G</t>
  </si>
  <si>
    <t>Bilastin</t>
  </si>
  <si>
    <t>148673</t>
  </si>
  <si>
    <t>XADOS 20 MG TABLETY</t>
  </si>
  <si>
    <t>TBL NOB 30X20MG</t>
  </si>
  <si>
    <t>Budesonid</t>
  </si>
  <si>
    <t>54267</t>
  </si>
  <si>
    <t>RHINOCORT AQUA 64 MCG</t>
  </si>
  <si>
    <t>NAS SPR SUS 120DÁVX64RG/DÁV</t>
  </si>
  <si>
    <t>15124</t>
  </si>
  <si>
    <t>TINKAIR 50 MCG</t>
  </si>
  <si>
    <t>NAS SPR SUS 200DÁVX50RG/DÁV</t>
  </si>
  <si>
    <t>Cefuroxim</t>
  </si>
  <si>
    <t>47728</t>
  </si>
  <si>
    <t>ZINNAT 500 MG</t>
  </si>
  <si>
    <t>TBL FLM 14X500MG</t>
  </si>
  <si>
    <t>Diosmin, kombinace</t>
  </si>
  <si>
    <t>201992</t>
  </si>
  <si>
    <t>DETRALEX</t>
  </si>
  <si>
    <t>TBL FLM 120X500MG</t>
  </si>
  <si>
    <t>132908</t>
  </si>
  <si>
    <t>Gestoden a ethinylestradiol</t>
  </si>
  <si>
    <t>97557</t>
  </si>
  <si>
    <t>LINDYNETTE 20</t>
  </si>
  <si>
    <t>TBL OBD 3X21X0,075MG/0,02MG</t>
  </si>
  <si>
    <t>132794</t>
  </si>
  <si>
    <t>LOGEST</t>
  </si>
  <si>
    <t>Chlormadinon a ethinylestradiol</t>
  </si>
  <si>
    <t>132692</t>
  </si>
  <si>
    <t>BELARA</t>
  </si>
  <si>
    <t>TBL FLM 3X21X2MG/0,03MG</t>
  </si>
  <si>
    <t>Klotrimazol</t>
  </si>
  <si>
    <t>86397</t>
  </si>
  <si>
    <t>CLOTRIMAZOL AL 1%</t>
  </si>
  <si>
    <t>CRM 50GMX10MG/GM</t>
  </si>
  <si>
    <t>Levothyroxin, sodná sůl</t>
  </si>
  <si>
    <t>69189</t>
  </si>
  <si>
    <t>EUTHYROX 50 MIKROGRAMŮ</t>
  </si>
  <si>
    <t>TBL NOB 100X50RG</t>
  </si>
  <si>
    <t>Multienzymové přípravky (lipáza, proteáza apod.)</t>
  </si>
  <si>
    <t>14815</t>
  </si>
  <si>
    <t>KREON 10 000</t>
  </si>
  <si>
    <t>CPS ETD 100X10000UT</t>
  </si>
  <si>
    <t>Omeprazol</t>
  </si>
  <si>
    <t>25366</t>
  </si>
  <si>
    <t>HELICID 20 ZENTIVA</t>
  </si>
  <si>
    <t>CPS ETD 90X20MG</t>
  </si>
  <si>
    <t>Prednisolon a antiseptika</t>
  </si>
  <si>
    <t>16467</t>
  </si>
  <si>
    <t>IMACORT</t>
  </si>
  <si>
    <t>CRM 1X20GM</t>
  </si>
  <si>
    <t>Rosuvastatin</t>
  </si>
  <si>
    <t>148074</t>
  </si>
  <si>
    <t>ROSUCARD 20 MG POTAHOVANÉ TABLETY</t>
  </si>
  <si>
    <t>TBL FLM 90X20MG</t>
  </si>
  <si>
    <t>Sulfamethoxazol a trimethoprim</t>
  </si>
  <si>
    <t>6264</t>
  </si>
  <si>
    <t>SUMETROLIM</t>
  </si>
  <si>
    <t>TBL NOB 20X400MG/80MG</t>
  </si>
  <si>
    <t>Triamcinolon</t>
  </si>
  <si>
    <t>162501</t>
  </si>
  <si>
    <t>TRIAMCINOLON TEVA</t>
  </si>
  <si>
    <t>DRM EML 15GMX1MG/GM</t>
  </si>
  <si>
    <t>Triamcinolon a antiseptika</t>
  </si>
  <si>
    <t>4178</t>
  </si>
  <si>
    <t>TRIAMCINOLON E LÉČIVA</t>
  </si>
  <si>
    <t>UNG 1X20GMX1MG/10MG/GM</t>
  </si>
  <si>
    <t>Itopridum</t>
  </si>
  <si>
    <t>166760</t>
  </si>
  <si>
    <t>KINITO 50 MG, POTAHOVANÉ TABLETY</t>
  </si>
  <si>
    <t>TBL FLM 100X50MG</t>
  </si>
  <si>
    <t>Levocetirizin</t>
  </si>
  <si>
    <t>124346</t>
  </si>
  <si>
    <t>CEZERA 5 MG</t>
  </si>
  <si>
    <t>TBL FLM 90X5MG I</t>
  </si>
  <si>
    <t>Loratadin</t>
  </si>
  <si>
    <t>14910</t>
  </si>
  <si>
    <t>FLONIDAN 10 MG TABLETY</t>
  </si>
  <si>
    <t>TBL NOB 90X10MG</t>
  </si>
  <si>
    <t>Mupirocin</t>
  </si>
  <si>
    <t>90778</t>
  </si>
  <si>
    <t>BACTROBAN</t>
  </si>
  <si>
    <t>UNG 15GMX20MG/GM</t>
  </si>
  <si>
    <t>Analgetika a anestetika, kombinace</t>
  </si>
  <si>
    <t>107143</t>
  </si>
  <si>
    <t>OTIPAX</t>
  </si>
  <si>
    <t>AUR GTT SOL 16GMX10MG/40MG/GM</t>
  </si>
  <si>
    <t>Atorvastatin</t>
  </si>
  <si>
    <t>93018</t>
  </si>
  <si>
    <t>SORTIS 20 MG</t>
  </si>
  <si>
    <t>TBL FLM 100X20MG</t>
  </si>
  <si>
    <t>Desogestrel a ethinylestradiol</t>
  </si>
  <si>
    <t>96549</t>
  </si>
  <si>
    <t>MARVELON</t>
  </si>
  <si>
    <t>TBL NOB 3X21X0,15MG/0,03MG</t>
  </si>
  <si>
    <t>132632</t>
  </si>
  <si>
    <t>TBL FLM 60X500MG</t>
  </si>
  <si>
    <t>Kodein</t>
  </si>
  <si>
    <t>88</t>
  </si>
  <si>
    <t>CODEIN SLOVAKOFARMA 15 MG</t>
  </si>
  <si>
    <t>TBL NOB 10X15MG</t>
  </si>
  <si>
    <t>Kolagenáza, kombinace</t>
  </si>
  <si>
    <t>4269</t>
  </si>
  <si>
    <t>IRUXOL MONO</t>
  </si>
  <si>
    <t>UNG 1X10GM</t>
  </si>
  <si>
    <t>Kyselina fusidová</t>
  </si>
  <si>
    <t>88746</t>
  </si>
  <si>
    <t>FUCIDIN</t>
  </si>
  <si>
    <t>UNG 1X15GMX20MG/GM</t>
  </si>
  <si>
    <t>169714</t>
  </si>
  <si>
    <t>LETROX 125</t>
  </si>
  <si>
    <t>TBL NOB 100X125RG II</t>
  </si>
  <si>
    <t>Nimesulid</t>
  </si>
  <si>
    <t>12893</t>
  </si>
  <si>
    <t>AULIN</t>
  </si>
  <si>
    <t>TBL NOB 60X100MG</t>
  </si>
  <si>
    <t>Ofloxacin</t>
  </si>
  <si>
    <t>59687</t>
  </si>
  <si>
    <t>OFLOXIN 200</t>
  </si>
  <si>
    <t>TBL FLM 14X200MG</t>
  </si>
  <si>
    <t>122114</t>
  </si>
  <si>
    <t>APO-OME 20</t>
  </si>
  <si>
    <t>CPS ETD 100X20MG</t>
  </si>
  <si>
    <t>Tolperison</t>
  </si>
  <si>
    <t>57525</t>
  </si>
  <si>
    <t>MYDOCALM 150 MG</t>
  </si>
  <si>
    <t>TBL FLM 30X150MG</t>
  </si>
  <si>
    <t>Jiná</t>
  </si>
  <si>
    <t>*2026</t>
  </si>
  <si>
    <t>Jiný</t>
  </si>
  <si>
    <t>Cetirizin</t>
  </si>
  <si>
    <t>5496</t>
  </si>
  <si>
    <t>ZODAC</t>
  </si>
  <si>
    <t>TBL FLM 60X10MG</t>
  </si>
  <si>
    <t>Diklofenak</t>
  </si>
  <si>
    <t>21731</t>
  </si>
  <si>
    <t>VERAL 100 RETARD</t>
  </si>
  <si>
    <t>TBL RET 30X100MG</t>
  </si>
  <si>
    <t>Fentermin</t>
  </si>
  <si>
    <t>97374</t>
  </si>
  <si>
    <t>ADIPEX RETARD</t>
  </si>
  <si>
    <t>CPS RML 100X15MG</t>
  </si>
  <si>
    <t>97375</t>
  </si>
  <si>
    <t>CPS RML 30X15MG</t>
  </si>
  <si>
    <t>Hydrokortison</t>
  </si>
  <si>
    <t>2668</t>
  </si>
  <si>
    <t>OPHTHALMO-HYDROCORTISON LÉČIVA</t>
  </si>
  <si>
    <t>OPH UNG 5GMX5MG/GM</t>
  </si>
  <si>
    <t>Jiná antibiotika pro lokální aplikaci</t>
  </si>
  <si>
    <t>1066</t>
  </si>
  <si>
    <t>FRAMYKOIN</t>
  </si>
  <si>
    <t>UNG 10GMX250IU/100IU/GM</t>
  </si>
  <si>
    <t>Klarithromycin</t>
  </si>
  <si>
    <t>75490</t>
  </si>
  <si>
    <t>KLACID 250</t>
  </si>
  <si>
    <t>TBL FLM 14X250MG</t>
  </si>
  <si>
    <t>12891</t>
  </si>
  <si>
    <t>TBL NOB 15X100MG</t>
  </si>
  <si>
    <t>12892</t>
  </si>
  <si>
    <t>TBL NOB 30X100MG</t>
  </si>
  <si>
    <t>25365</t>
  </si>
  <si>
    <t>CPS ETD 28X20MG</t>
  </si>
  <si>
    <t>157242</t>
  </si>
  <si>
    <t>OMEPRAZOL ACTAVIS 20 MG</t>
  </si>
  <si>
    <t>CPS ETD 50X20MG</t>
  </si>
  <si>
    <t>215606</t>
  </si>
  <si>
    <t>180707</t>
  </si>
  <si>
    <t>LOSEPRAZOL 20 MG</t>
  </si>
  <si>
    <t>CPS ETD 7X20MG</t>
  </si>
  <si>
    <t>Paracetamol</t>
  </si>
  <si>
    <t>4343</t>
  </si>
  <si>
    <t>PARALEN 500 SUP</t>
  </si>
  <si>
    <t>SUP 5X500MG</t>
  </si>
  <si>
    <t>Pseudoefedrin, kombinace</t>
  </si>
  <si>
    <t>202894</t>
  </si>
  <si>
    <t>CLARINASE REPETABS</t>
  </si>
  <si>
    <t>TBL PRO 20X120MG/5MG II</t>
  </si>
  <si>
    <t>Telmisartan</t>
  </si>
  <si>
    <t>152959</t>
  </si>
  <si>
    <t>TEZEO 80 MG</t>
  </si>
  <si>
    <t>TBL NOB 90X80MG</t>
  </si>
  <si>
    <t>Trimethoprim</t>
  </si>
  <si>
    <t>89816</t>
  </si>
  <si>
    <t>TRIPRIM 200 MG</t>
  </si>
  <si>
    <t>TBL NOB 20X200MG</t>
  </si>
  <si>
    <t>166774</t>
  </si>
  <si>
    <t>ITOPRID PMCS 50 MG</t>
  </si>
  <si>
    <t>TBL FLM 40X50MG I</t>
  </si>
  <si>
    <t>Amorolfin</t>
  </si>
  <si>
    <t>45304</t>
  </si>
  <si>
    <t>LOCERYL 5% LÉČIVÝ LAK NA NEHTY</t>
  </si>
  <si>
    <t>LAC UGC 1X2,5MLX50MG/ML I</t>
  </si>
  <si>
    <t>Cinchokain</t>
  </si>
  <si>
    <t>19378</t>
  </si>
  <si>
    <t>FAKTU</t>
  </si>
  <si>
    <t>SUP 20X100MG/2,5MG</t>
  </si>
  <si>
    <t>93124</t>
  </si>
  <si>
    <t>RCT UNG 20GMX1GM/200MG</t>
  </si>
  <si>
    <t>14075</t>
  </si>
  <si>
    <t>Hořčík (různé sole v kombinaci)</t>
  </si>
  <si>
    <t>POR GRA SOL SCC 30X365MG</t>
  </si>
  <si>
    <t>Cholekalciferol</t>
  </si>
  <si>
    <t>12023</t>
  </si>
  <si>
    <t>VIGANTOL</t>
  </si>
  <si>
    <t>POR GTT SOL 1X10MLX0,5MG/ML</t>
  </si>
  <si>
    <t>Norethisteron</t>
  </si>
  <si>
    <t>125226</t>
  </si>
  <si>
    <t>NORETHISTERON ZENTIVA</t>
  </si>
  <si>
    <t>TBL NOB 30X5MG</t>
  </si>
  <si>
    <t>Ciprofloxacin</t>
  </si>
  <si>
    <t>15658</t>
  </si>
  <si>
    <t>CIPLOX 500</t>
  </si>
  <si>
    <t>TBL FLM 10X500MG</t>
  </si>
  <si>
    <t>Erythromycin, kombinace</t>
  </si>
  <si>
    <t>91763</t>
  </si>
  <si>
    <t>ZINERYT</t>
  </si>
  <si>
    <t>DRM SOL 1+1X30MLX40MG/12MG/ML</t>
  </si>
  <si>
    <t>Pikosíran sodný, kombinace</t>
  </si>
  <si>
    <t>160806</t>
  </si>
  <si>
    <t>PICOPREP PRÁŠEK PRO PERORÁLNÍ ROZTOK</t>
  </si>
  <si>
    <t>POR PLV SOL 2X10MG/3,5GM/12GM</t>
  </si>
  <si>
    <t>Ramipril</t>
  </si>
  <si>
    <t>15864</t>
  </si>
  <si>
    <t>TRITACE 10 MG</t>
  </si>
  <si>
    <t>TBL NOB 30X10MG</t>
  </si>
  <si>
    <t>Zolpidem</t>
  </si>
  <si>
    <t>146899</t>
  </si>
  <si>
    <t>ZOLPIDEM MYLAN 10 MG</t>
  </si>
  <si>
    <t>TBL FLM 50X10MG</t>
  </si>
  <si>
    <t>Thiethylperazin</t>
  </si>
  <si>
    <t>9844</t>
  </si>
  <si>
    <t>TORECAN</t>
  </si>
  <si>
    <t>TBL OBD 50X6,5MG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</si>
  <si>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</si>
  <si>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</si>
  <si>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</si>
  <si>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</si>
  <si>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R01AD05 - Budesonid</t>
  </si>
  <si>
    <t>C09AA05 - Ramipril</t>
  </si>
  <si>
    <t>R06AX13 - Loratadin</t>
  </si>
  <si>
    <t>R06AE07 - Cetirizin</t>
  </si>
  <si>
    <t>C10AA05 - Atorvastatin</t>
  </si>
  <si>
    <t>R06AE09 - Levocetirizin</t>
  </si>
  <si>
    <t>C10AA07 - Rosuvastatin</t>
  </si>
  <si>
    <t>A03FA07 - Itopridum</t>
  </si>
  <si>
    <t>H03AA01 - Levothyroxin, sodná sůl</t>
  </si>
  <si>
    <t>M01AX17 - Nimesulid</t>
  </si>
  <si>
    <t>R01AD05</t>
  </si>
  <si>
    <t>C10AA07</t>
  </si>
  <si>
    <t>H03AA01</t>
  </si>
  <si>
    <t>A03FA07</t>
  </si>
  <si>
    <t>R06AE09</t>
  </si>
  <si>
    <t>R06AX13</t>
  </si>
  <si>
    <t>C09CA07</t>
  </si>
  <si>
    <t>M01AX17</t>
  </si>
  <si>
    <t>R06AE07</t>
  </si>
  <si>
    <t>C09AA05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</si>
  <si>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</si>
  <si>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</si>
  <si>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</si>
  <si>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</si>
  <si>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</si>
  <si>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</si>
  <si>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</si>
  <si>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ZB084</t>
  </si>
  <si>
    <t>Náplast transpore 2,50 cm x 9,14 m 1527-1</t>
  </si>
  <si>
    <t>ZB404</t>
  </si>
  <si>
    <t>Náplast cosmos 8 cm x 1 m 5403353</t>
  </si>
  <si>
    <t>ZL790</t>
  </si>
  <si>
    <t>Obvaz sterilní hotový č. 3 A4101144</t>
  </si>
  <si>
    <t>ZL999</t>
  </si>
  <si>
    <t>Rychloobvaz 8 x 4 cm / 3 ks 001445510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</si>
  <si>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</si>
  <si>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</si>
  <si>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</si>
  <si>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</si>
  <si>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</si>
  <si>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</si>
  <si>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ZD350</t>
  </si>
  <si>
    <t>Lanceta haemolance zelená 21 G á 100 ks DIS7372</t>
  </si>
  <si>
    <t>ZE091</t>
  </si>
  <si>
    <t>Zátka k plast. zkumavkám FLME21341</t>
  </si>
  <si>
    <t>ZF091</t>
  </si>
  <si>
    <t>Zátka k plast. zkumavkám FLME21301</t>
  </si>
  <si>
    <t>ZG515</t>
  </si>
  <si>
    <t>Zkumavka močová vacuette 10,5 ml bal. á 50 ks 455007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</si>
  <si>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</si>
  <si>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</si>
  <si>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</si>
  <si>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</si>
  <si>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</si>
  <si>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</si>
  <si>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</si>
  <si>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</si>
  <si>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ZK663</t>
  </si>
  <si>
    <t>Deska s jamkami (KS) IBSA7047206000</t>
  </si>
  <si>
    <t>ZK665</t>
  </si>
  <si>
    <t>Zátka pro zkumavku 16 mm Vacu Re Cap. bal. á 6000 ks BSO 806</t>
  </si>
  <si>
    <t>ZO315</t>
  </si>
  <si>
    <t>Zkumavka skleněná průměr 8 mm délka 80 mm RO kulaté dno Simax bal. 150 ks TNOS632422008080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</si>
  <si>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</si>
  <si>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</si>
  <si>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</si>
  <si>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</si>
  <si>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</si>
  <si>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</si>
  <si>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</si>
  <si>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</si>
  <si>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</si>
  <si>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</si>
  <si>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</si>
  <si>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</si>
  <si>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</si>
  <si>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</si>
  <si>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</si>
  <si>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</si>
  <si>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</si>
  <si>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</si>
  <si>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</si>
  <si>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</si>
  <si>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</si>
  <si>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</si>
  <si>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</si>
  <si>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</si>
  <si>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</si>
  <si>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</si>
  <si>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</si>
  <si>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</si>
  <si>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</si>
  <si>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</si>
  <si>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</si>
  <si>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</si>
  <si>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</si>
  <si>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</si>
  <si>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</si>
  <si>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</si>
  <si>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</si>
  <si>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</si>
  <si>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</si>
  <si>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</si>
  <si>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</si>
  <si>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</si>
  <si>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</si>
  <si>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</si>
  <si>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</si>
  <si>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</si>
  <si>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</si>
  <si>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</si>
  <si>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DC395</t>
  </si>
  <si>
    <t>Negativní kontr.mon.10 ml</t>
  </si>
  <si>
    <t>805061</t>
  </si>
  <si>
    <t>-Isopropanol 5%, transf. 1000 ml</t>
  </si>
  <si>
    <t>DD495</t>
  </si>
  <si>
    <t>GAMMA EGA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</si>
  <si>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</si>
  <si>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</si>
  <si>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</si>
  <si>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</si>
  <si>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</si>
  <si>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</si>
  <si>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</si>
  <si>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</si>
  <si>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</si>
  <si>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</si>
  <si>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</si>
  <si>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</si>
  <si>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DB538</t>
  </si>
  <si>
    <t>DIAGN.ANTI-A MON. 10X10ML</t>
  </si>
  <si>
    <t>DB853</t>
  </si>
  <si>
    <t>GAMMA QUIN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</si>
  <si>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</si>
  <si>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</si>
  <si>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</si>
  <si>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</si>
  <si>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</si>
  <si>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</si>
  <si>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</si>
  <si>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</si>
  <si>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DC804</t>
  </si>
  <si>
    <t>Diagn.anti-AB mon.10x10ml</t>
  </si>
  <si>
    <t>DH312</t>
  </si>
  <si>
    <t>ID-DiaCell A1B</t>
  </si>
  <si>
    <t>DB623</t>
  </si>
  <si>
    <t>DC-SCREENING I 1X12</t>
  </si>
  <si>
    <t>DA049</t>
  </si>
  <si>
    <t>ImmuClone Rh-Hr Control</t>
  </si>
  <si>
    <t>DD839</t>
  </si>
  <si>
    <t>Diagn.anti-Kpa pol.3ml</t>
  </si>
  <si>
    <t>DE928</t>
  </si>
  <si>
    <t>NOVACLONE Anti-C3b,-C3d 3ml</t>
  </si>
  <si>
    <t>DB483</t>
  </si>
  <si>
    <t>Anti-k,Coombs reactive 5 ml</t>
  </si>
  <si>
    <t>DB497</t>
  </si>
  <si>
    <t>ImmuClone anti-Jk(a) IgM  5 ml</t>
  </si>
  <si>
    <t>DB523</t>
  </si>
  <si>
    <t>ImmuClone anti-Jk(b) IgM  5 ml</t>
  </si>
  <si>
    <t>DD510</t>
  </si>
  <si>
    <t>DIAGN.ANTI-E MON.5ML</t>
  </si>
  <si>
    <t>DG592</t>
  </si>
  <si>
    <t>NOVACLONE Anti-D, IgM+IgG  10x10ml</t>
  </si>
  <si>
    <t>DF014</t>
  </si>
  <si>
    <t>COMPLEMENT CONTROL CELLS 3ml</t>
  </si>
  <si>
    <t>DH185</t>
  </si>
  <si>
    <t>Gamma PeG, 10 x 10 ml</t>
  </si>
  <si>
    <t>DB545</t>
  </si>
  <si>
    <t>DIAGN.ANTI-B MON. 10X10 ML</t>
  </si>
  <si>
    <t>DE273</t>
  </si>
  <si>
    <t>Gamma-Clone Anti-Le(b) IgM (klon GAMA-704) 5 ml</t>
  </si>
  <si>
    <t>DB554</t>
  </si>
  <si>
    <t>LEKTIN ANTI-H 3ML</t>
  </si>
  <si>
    <t>DC617</t>
  </si>
  <si>
    <t>LEKTIN ANTI-A1 5 ML</t>
  </si>
  <si>
    <t>DG542</t>
  </si>
  <si>
    <t>Diagnostické sérum anti-s</t>
  </si>
  <si>
    <t>DE274</t>
  </si>
  <si>
    <t>Gamma-Clone Anti-Le(a) IgM (klon GAMA-701)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</si>
  <si>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</si>
  <si>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</si>
  <si>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</si>
  <si>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</si>
  <si>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</si>
  <si>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</si>
  <si>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</si>
  <si>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</si>
  <si>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</si>
  <si>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</si>
  <si>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</si>
  <si>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</si>
  <si>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</si>
  <si>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</si>
  <si>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ZF352</t>
  </si>
  <si>
    <t>Náplast transpore bílá 2,50 cm x 9,14 m bal. á 12 ks 1534-1</t>
  </si>
  <si>
    <t>ZA471</t>
  </si>
  <si>
    <t>Náplast curaplast poinjekční bal. á 250 ks 30625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</si>
  <si>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</si>
  <si>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</si>
  <si>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</si>
  <si>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</si>
  <si>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</si>
  <si>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</si>
  <si>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</si>
  <si>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</si>
  <si>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</si>
  <si>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</si>
  <si>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</si>
  <si>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</si>
  <si>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</si>
  <si>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</si>
  <si>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</si>
  <si>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</si>
  <si>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</si>
  <si>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</si>
  <si>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</si>
  <si>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</si>
  <si>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</si>
  <si>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</si>
  <si>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</si>
  <si>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</si>
  <si>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</si>
  <si>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</si>
  <si>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</si>
  <si>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</si>
  <si>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ZK978</t>
  </si>
  <si>
    <t>Cévka odsávací CH16 s přerušovačem sání P01175a</t>
  </si>
  <si>
    <t>ZK979</t>
  </si>
  <si>
    <t>Cévka odsávací CH18 s přerušovačem sání P01177a</t>
  </si>
  <si>
    <t>ZB967</t>
  </si>
  <si>
    <t>Zkumavka 3 ml PP 13 x 75 mm 1058</t>
  </si>
  <si>
    <t>ZF599</t>
  </si>
  <si>
    <t>Replacement Caps 4D1901</t>
  </si>
  <si>
    <t>ZH407</t>
  </si>
  <si>
    <t>Podložka antidekubitní korýtko infuzní 10 x 20 x 35 cm Sláva 8</t>
  </si>
  <si>
    <t>ZN646</t>
  </si>
  <si>
    <t>Fonendoskop oboustranný různé barvy 710045-s</t>
  </si>
  <si>
    <t>ZF104</t>
  </si>
  <si>
    <t>Nádoba na kontaminovaný odpad 10 l 15-0006</t>
  </si>
  <si>
    <t>ZB640</t>
  </si>
  <si>
    <t>Zkumavka Kep ARC reaction vessels 8 x 500 á 4000 ks 7C1503</t>
  </si>
  <si>
    <t>ZB500</t>
  </si>
  <si>
    <t>Zkumavka vacutainer BD 3 ml Est 75 x 13 H bal . á 100 ks čirá 362725</t>
  </si>
  <si>
    <t>ZA887</t>
  </si>
  <si>
    <t>Zkumavka Greiner vacuette 5 ml K2EDTA 456205</t>
  </si>
  <si>
    <t>ZA715</t>
  </si>
  <si>
    <t>Set infuzní intrafix primeline classic 150 cm 4062957</t>
  </si>
  <si>
    <t>ZA881</t>
  </si>
  <si>
    <t>Vak odběrový WBT434CCL</t>
  </si>
  <si>
    <t>Vak odběrový Leukotrap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</si>
  <si>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</si>
  <si>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</si>
  <si>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</si>
  <si>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</si>
  <si>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</si>
  <si>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</si>
  <si>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</si>
  <si>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</si>
  <si>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</si>
  <si>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</si>
  <si>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</si>
  <si>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</si>
  <si>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</si>
  <si>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</si>
  <si>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</si>
  <si>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</si>
  <si>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</si>
  <si>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</si>
  <si>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</si>
  <si>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942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</si>
  <si>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</si>
  <si>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</si>
  <si>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</si>
  <si>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</si>
  <si>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</si>
  <si>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</si>
  <si>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</si>
  <si>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</si>
  <si>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</si>
  <si>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</si>
  <si>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</si>
  <si>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</si>
  <si>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</si>
  <si>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</si>
  <si>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</si>
  <si>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</si>
  <si>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</si>
  <si>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</si>
  <si>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</si>
  <si>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</si>
  <si>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</si>
  <si>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</si>
  <si>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</si>
  <si>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</si>
  <si>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</si>
  <si>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</si>
  <si>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</si>
  <si>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</si>
  <si>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</si>
  <si>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</si>
  <si>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</si>
  <si>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</si>
  <si>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</si>
  <si>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</si>
  <si>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</si>
  <si>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</si>
  <si>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</si>
  <si>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</si>
  <si>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</si>
  <si>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</si>
  <si>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</si>
  <si>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</si>
  <si>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ZG782</t>
  </si>
  <si>
    <t>Set na separaci LRS Plt,Plasma,RBC+TRL (pův.777800450) bal. á 6 ks 80450</t>
  </si>
  <si>
    <t>ZB138</t>
  </si>
  <si>
    <t>SAG Manitol 350 ml bal. á 20 ks 0411C-00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</si>
  <si>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</si>
  <si>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</si>
  <si>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</si>
  <si>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</si>
  <si>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</si>
  <si>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</si>
  <si>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</si>
  <si>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</si>
  <si>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</si>
  <si>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</si>
  <si>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</si>
  <si>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</si>
  <si>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</si>
  <si>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</si>
  <si>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</si>
  <si>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</si>
  <si>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</si>
  <si>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</si>
  <si>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</si>
  <si>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</si>
  <si>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</si>
  <si>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</si>
  <si>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</si>
  <si>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</si>
  <si>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</si>
  <si>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</si>
  <si>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</si>
  <si>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2700 6x3,5 ml</t>
  </si>
  <si>
    <t>DF118</t>
  </si>
  <si>
    <t>ARC ANTIHBCII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</si>
  <si>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</si>
  <si>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</si>
  <si>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</si>
  <si>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</si>
  <si>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</si>
  <si>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</si>
  <si>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</si>
  <si>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</si>
  <si>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</si>
  <si>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</si>
  <si>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</si>
  <si>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</si>
  <si>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</si>
  <si>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</si>
  <si>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</si>
  <si>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</si>
  <si>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</si>
  <si>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</si>
  <si>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</si>
  <si>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</si>
  <si>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</si>
  <si>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</si>
  <si>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</si>
  <si>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</si>
  <si>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DF040</t>
  </si>
  <si>
    <t>ID-Card DiaClon Anti-Jka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</si>
  <si>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</si>
  <si>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</si>
  <si>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</si>
  <si>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</si>
  <si>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</si>
  <si>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</si>
  <si>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</si>
  <si>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</si>
  <si>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</si>
  <si>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</si>
  <si>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</si>
  <si>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</si>
  <si>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</si>
  <si>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</si>
  <si>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</si>
  <si>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</si>
  <si>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</si>
  <si>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</si>
  <si>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</si>
  <si>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</si>
  <si>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</si>
  <si>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</si>
  <si>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</si>
  <si>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</si>
  <si>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</si>
  <si>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</si>
  <si>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</si>
  <si>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</si>
  <si>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</si>
  <si>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</si>
  <si>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DF116</t>
  </si>
  <si>
    <t>ARC ANTIHBCII CAL</t>
  </si>
  <si>
    <t>DA065</t>
  </si>
  <si>
    <t>ARC HBSAG QUALITATIVE II CAL</t>
  </si>
  <si>
    <t>DG692</t>
  </si>
  <si>
    <t>Architect HCV Ag Reagent Kit</t>
  </si>
  <si>
    <t>DG596</t>
  </si>
  <si>
    <t>Promývací roztok B ředěný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</si>
  <si>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</si>
  <si>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</si>
  <si>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</si>
  <si>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</si>
  <si>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</si>
  <si>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</si>
  <si>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</si>
  <si>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</si>
  <si>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</si>
  <si>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</si>
  <si>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</si>
  <si>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</si>
  <si>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</si>
  <si>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</si>
  <si>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</si>
  <si>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</si>
  <si>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DF651</t>
  </si>
  <si>
    <t>GD Pseudomonas aeruginosa</t>
  </si>
  <si>
    <t>DA603</t>
  </si>
  <si>
    <t>Anti-Cw (monoclonal human IgM) Clone MS-110, 5ml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</si>
  <si>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</si>
  <si>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</si>
  <si>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</si>
  <si>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</si>
  <si>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</si>
  <si>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</si>
  <si>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</si>
  <si>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</si>
  <si>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</si>
  <si>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</si>
  <si>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</si>
  <si>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</si>
  <si>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</si>
  <si>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</si>
  <si>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DE868</t>
  </si>
  <si>
    <t>EIGHTCHECK-3WP (N) 12x1,5 ml</t>
  </si>
  <si>
    <t>DG693</t>
  </si>
  <si>
    <t>Architect HCV Ag Calibrators</t>
  </si>
  <si>
    <t>DB552</t>
  </si>
  <si>
    <t>DIAGN.ANTI-P1 MON. 2 ML</t>
  </si>
  <si>
    <t>DE086</t>
  </si>
  <si>
    <t>ID-Card DiaClon Anti-P1</t>
  </si>
  <si>
    <t>DF041</t>
  </si>
  <si>
    <t>ID-Card DiaClon Anti-Jkb</t>
  </si>
  <si>
    <t>DF117</t>
  </si>
  <si>
    <t>ARC ANTIHBCII CTL</t>
  </si>
  <si>
    <t>DE088</t>
  </si>
  <si>
    <t>ID-Card DiaClon Anti-Leb</t>
  </si>
  <si>
    <t>DF030</t>
  </si>
  <si>
    <t>Test serum, ID-anti S</t>
  </si>
  <si>
    <t>DA505</t>
  </si>
  <si>
    <t>RPR Negative control 0,5 ml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</si>
  <si>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</si>
  <si>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</si>
  <si>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</si>
  <si>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</si>
  <si>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</si>
  <si>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</si>
  <si>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</si>
  <si>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</si>
  <si>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</si>
  <si>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</si>
  <si>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</si>
  <si>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</si>
  <si>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</si>
  <si>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</si>
  <si>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</si>
  <si>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</si>
  <si>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</si>
  <si>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</si>
  <si>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</si>
  <si>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</si>
  <si>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</si>
  <si>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</si>
  <si>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</si>
  <si>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</si>
  <si>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</si>
  <si>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</si>
  <si>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</si>
  <si>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</si>
  <si>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</si>
  <si>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</si>
  <si>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DA189</t>
  </si>
  <si>
    <t>Microcide SQ</t>
  </si>
  <si>
    <t>DH315</t>
  </si>
  <si>
    <t>ID-karta DiaClon ABD Confirmation krátký profil 60x12</t>
  </si>
  <si>
    <t>DA608</t>
  </si>
  <si>
    <t>Anti-JKb (polyclonal human IgG) Coombs 5 ml</t>
  </si>
  <si>
    <t>DA612</t>
  </si>
  <si>
    <t>DB099</t>
  </si>
  <si>
    <t>Immutrep-RPR (500t)</t>
  </si>
  <si>
    <t>DA503</t>
  </si>
  <si>
    <t>RPR Positive control 0,5 ml</t>
  </si>
  <si>
    <t>DD900</t>
  </si>
  <si>
    <t>Diagn.anti-c mon. 5 ml</t>
  </si>
  <si>
    <t>DD068</t>
  </si>
  <si>
    <t>ID-Card anti-IgG1/anti-IgG3, 1x12</t>
  </si>
  <si>
    <t>DC943</t>
  </si>
  <si>
    <t>ID-NaCl,Enzyme test,112x12 pces</t>
  </si>
  <si>
    <t>DA606</t>
  </si>
  <si>
    <t>Anti-Fyb (polyclonal human IgG) Coombs 5 ml</t>
  </si>
  <si>
    <t>801334</t>
  </si>
  <si>
    <t>-KYS.SULFOSALICYLOVA 20%, 10 G 10 g</t>
  </si>
  <si>
    <t>DA613</t>
  </si>
  <si>
    <t>Anti-Kpa (polyclonal human IgG) Coombs 5 ml</t>
  </si>
  <si>
    <t>DA615</t>
  </si>
  <si>
    <t>Anti-Lub (polyclonal human IgG) Coombs 5 ml</t>
  </si>
  <si>
    <t>DA610</t>
  </si>
  <si>
    <t>Anti-N (monoclonal, murine) Clone 20H12/MN879 5 m</t>
  </si>
  <si>
    <t>DA609</t>
  </si>
  <si>
    <t>Anti-M (monoclonal, murine) Clone LM110/140 5 ml</t>
  </si>
  <si>
    <t>DH603</t>
  </si>
  <si>
    <t>ACCURUN 2 Series 2700 6x3,5 ml</t>
  </si>
  <si>
    <t>DE365</t>
  </si>
  <si>
    <t>ANAEROCLIP FOR MICRO</t>
  </si>
  <si>
    <t>DB539</t>
  </si>
  <si>
    <t>DB547</t>
  </si>
  <si>
    <t>DIAGN.ANTI-e MON. 5ML</t>
  </si>
  <si>
    <t>DC997</t>
  </si>
  <si>
    <t>Roztok TURCK</t>
  </si>
  <si>
    <t>TO: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</si>
  <si>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</si>
  <si>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</si>
  <si>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</si>
  <si>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</si>
  <si>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</si>
  <si>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</si>
  <si>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</si>
  <si>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</si>
  <si>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</si>
  <si>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</si>
  <si>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</si>
  <si>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</si>
  <si>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</si>
  <si>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</si>
  <si>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</si>
  <si>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</si>
  <si>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</si>
  <si>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</si>
  <si>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</si>
  <si>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</si>
  <si>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</si>
  <si>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</si>
  <si>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Galuszková Dana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</si>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</sst>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-13.37703806267511</c:v>
                </c:pt>
                <c:pt idx="1">
                  <c:v>3.1237262808913187</c:v>
                </c:pt>
                <c:pt idx="2">
                  <c:v>1.1541363373901761</c:v>
                </c:pt>
                <c:pt idx="3">
                  <c:v>1.6386718256233272</c:v>
                </c:pt>
                <c:pt idx="4">
                  <c:v>1.0944706413643173</c:v>
                </c:pt>
                <c:pt idx="5">
                  <c:v>0.98102161100020513</c:v>
                </c:pt>
                <c:pt idx="6">
                  <c:v>0.81563820769921025</c:v>
                </c:pt>
                <c:pt idx="7">
                  <c:v>0.71638453287935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97313552"/>
        <c:axId val="-4973119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0.46077678590987214</c:v>
                </c:pt>
                <c:pt idx="1">
                  <c:v>0.46077678590987214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3296640"/>
        <c:axId val="-543298816"/>
      </c:scatterChart>
      <c:catAx>
        <c:axId val="-49731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9731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9731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97313552"/>
        <c:crosses val="autoZero"/>
        <c:crossBetween val="between"/>
      </c:valAx>
      <c:valAx>
        <c:axId val="-5432966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43298816"/>
        <c:crosses val="max"/>
        <c:crossBetween val="midCat"/>
      </c:valAx>
      <c:valAx>
        <c:axId val="-543298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432966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643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902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903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926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1450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1454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1460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1540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1597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556</v>
      </c>
      <c r="K3" s="44">
        <f>IF(M3=0,0,J3/M3)</f>
        <v>1</v>
      </c>
      <c r="L3" s="43">
        <f>SUBTOTAL(9,L6:L1048576)</f>
        <v>16</v>
      </c>
      <c r="M3" s="45">
        <f>SUBTOTAL(9,M6:M1048576)</f>
        <v>556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523</v>
      </c>
      <c r="B6" s="500" t="s">
        <v>640</v>
      </c>
      <c r="C6" s="500" t="s">
        <v>632</v>
      </c>
      <c r="D6" s="500" t="s">
        <v>641</v>
      </c>
      <c r="E6" s="500" t="s">
        <v>642</v>
      </c>
      <c r="F6" s="488"/>
      <c r="G6" s="488"/>
      <c r="H6" s="304">
        <v>0</v>
      </c>
      <c r="I6" s="488">
        <v>16</v>
      </c>
      <c r="J6" s="488">
        <v>556</v>
      </c>
      <c r="K6" s="304">
        <v>1</v>
      </c>
      <c r="L6" s="488">
        <v>16</v>
      </c>
      <c r="M6" s="489">
        <v>556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226</v>
      </c>
      <c r="C3" s="308">
        <f>SUM(C6:C1048576)</f>
        <v>12</v>
      </c>
      <c r="D3" s="308">
        <f>SUM(D6:D1048576)</f>
        <v>0</v>
      </c>
      <c r="E3" s="309">
        <f>SUM(E6:E1048576)</f>
        <v>0</v>
      </c>
      <c r="F3" s="306">
        <f>IF(SUM($B3:$E3)=0,"",B3/SUM($B3:$E3))</f>
        <v>0.94957983193277307</v>
      </c>
      <c r="G3" s="304">
        <f t="shared" ref="G3:I3" si="0">IF(SUM($B3:$E3)=0,"",C3/SUM($B3:$E3))</f>
        <v>5.0420168067226892E-2</v>
      </c>
      <c r="H3" s="304">
        <f t="shared" si="0"/>
        <v>0</v>
      </c>
      <c r="I3" s="305">
        <f t="shared" si="0"/>
        <v>0</v>
      </c>
      <c r="J3" s="308">
        <f>SUM(J6:J1048576)</f>
        <v>72</v>
      </c>
      <c r="K3" s="308">
        <f>SUM(K6:K1048576)</f>
        <v>11</v>
      </c>
      <c r="L3" s="308">
        <f>SUM(L6:L1048576)</f>
        <v>0</v>
      </c>
      <c r="M3" s="309">
        <f>SUM(M6:M1048576)</f>
        <v>0</v>
      </c>
      <c r="N3" s="306">
        <f>IF(SUM($J3:$M3)=0,"",J3/SUM($J3:$M3))</f>
        <v>0.86746987951807231</v>
      </c>
      <c r="O3" s="304">
        <f t="shared" ref="O3:Q3" si="1">IF(SUM($J3:$M3)=0,"",K3/SUM($J3:$M3))</f>
        <v>0.13253012048192772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644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645</v>
      </c>
      <c r="B7" s="514">
        <v>226</v>
      </c>
      <c r="C7" s="478">
        <v>12</v>
      </c>
      <c r="D7" s="478"/>
      <c r="E7" s="479"/>
      <c r="F7" s="512">
        <v>0.94957983193277307</v>
      </c>
      <c r="G7" s="486">
        <v>5.0420168067226892E-2</v>
      </c>
      <c r="H7" s="486">
        <v>0</v>
      </c>
      <c r="I7" s="516">
        <v>0</v>
      </c>
      <c r="J7" s="514">
        <v>72</v>
      </c>
      <c r="K7" s="478">
        <v>11</v>
      </c>
      <c r="L7" s="478"/>
      <c r="M7" s="479"/>
      <c r="N7" s="512">
        <v>0.86746987951807231</v>
      </c>
      <c r="O7" s="486">
        <v>0.13253012048192772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635</v>
      </c>
      <c r="C5" s="454">
        <v>9867.8300000000017</v>
      </c>
      <c r="D5" s="454">
        <v>71</v>
      </c>
      <c r="E5" s="454">
        <v>9416.6000000000022</v>
      </c>
      <c r="F5" s="517">
        <v>0.95427262123486123</v>
      </c>
      <c r="G5" s="454">
        <v>64</v>
      </c>
      <c r="H5" s="517">
        <v>0.90140845070422537</v>
      </c>
      <c r="I5" s="454">
        <v>451.23</v>
      </c>
      <c r="J5" s="517">
        <v>4.5727378765138833E-2</v>
      </c>
      <c r="K5" s="454">
        <v>7</v>
      </c>
      <c r="L5" s="517">
        <v>9.8591549295774641E-2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646</v>
      </c>
      <c r="C6" s="454">
        <v>9867.8300000000017</v>
      </c>
      <c r="D6" s="454">
        <v>70.5</v>
      </c>
      <c r="E6" s="454">
        <v>9416.6000000000022</v>
      </c>
      <c r="F6" s="517">
        <v>0.95427262123486123</v>
      </c>
      <c r="G6" s="454">
        <v>63.5</v>
      </c>
      <c r="H6" s="517">
        <v>0.900709219858156</v>
      </c>
      <c r="I6" s="454">
        <v>451.23</v>
      </c>
      <c r="J6" s="517">
        <v>4.5727378765138833E-2</v>
      </c>
      <c r="K6" s="454">
        <v>7</v>
      </c>
      <c r="L6" s="517">
        <v>9.9290780141843976E-2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647</v>
      </c>
      <c r="C7" s="454">
        <v>0</v>
      </c>
      <c r="D7" s="454">
        <v>0.5</v>
      </c>
      <c r="E7" s="454">
        <v>0</v>
      </c>
      <c r="F7" s="517" t="s">
        <v>515</v>
      </c>
      <c r="G7" s="454">
        <v>0.5</v>
      </c>
      <c r="H7" s="517">
        <v>1</v>
      </c>
      <c r="I7" s="454" t="s">
        <v>515</v>
      </c>
      <c r="J7" s="517" t="s">
        <v>515</v>
      </c>
      <c r="K7" s="454" t="s">
        <v>515</v>
      </c>
      <c r="L7" s="517">
        <v>0</v>
      </c>
      <c r="M7" s="454" t="s">
        <v>1</v>
      </c>
      <c r="N7" s="151"/>
    </row>
    <row r="8" spans="1:14" ht="14.4" customHeight="1" x14ac:dyDescent="0.3">
      <c r="A8" s="450" t="s">
        <v>513</v>
      </c>
      <c r="B8" s="451" t="s">
        <v>3</v>
      </c>
      <c r="C8" s="454">
        <v>9867.8300000000017</v>
      </c>
      <c r="D8" s="454">
        <v>71</v>
      </c>
      <c r="E8" s="454">
        <v>9416.6000000000022</v>
      </c>
      <c r="F8" s="517">
        <v>0.95427262123486123</v>
      </c>
      <c r="G8" s="454">
        <v>64</v>
      </c>
      <c r="H8" s="517">
        <v>0.90140845070422537</v>
      </c>
      <c r="I8" s="454">
        <v>451.23</v>
      </c>
      <c r="J8" s="517">
        <v>4.5727378765138833E-2</v>
      </c>
      <c r="K8" s="454">
        <v>7</v>
      </c>
      <c r="L8" s="517">
        <v>9.8591549295774641E-2</v>
      </c>
      <c r="M8" s="454" t="s">
        <v>517</v>
      </c>
      <c r="N8" s="151"/>
    </row>
    <row r="10" spans="1:14" ht="14.4" customHeight="1" x14ac:dyDescent="0.3">
      <c r="A10" s="450">
        <v>35</v>
      </c>
      <c r="B10" s="451" t="s">
        <v>635</v>
      </c>
      <c r="C10" s="454" t="s">
        <v>515</v>
      </c>
      <c r="D10" s="454" t="s">
        <v>515</v>
      </c>
      <c r="E10" s="454" t="s">
        <v>515</v>
      </c>
      <c r="F10" s="517" t="s">
        <v>515</v>
      </c>
      <c r="G10" s="454" t="s">
        <v>515</v>
      </c>
      <c r="H10" s="517" t="s">
        <v>515</v>
      </c>
      <c r="I10" s="454" t="s">
        <v>515</v>
      </c>
      <c r="J10" s="517" t="s">
        <v>515</v>
      </c>
      <c r="K10" s="454" t="s">
        <v>515</v>
      </c>
      <c r="L10" s="517" t="s">
        <v>515</v>
      </c>
      <c r="M10" s="454" t="s">
        <v>69</v>
      </c>
      <c r="N10" s="151"/>
    </row>
    <row r="11" spans="1:14" ht="14.4" customHeight="1" x14ac:dyDescent="0.3">
      <c r="A11" s="450" t="s">
        <v>648</v>
      </c>
      <c r="B11" s="451" t="s">
        <v>646</v>
      </c>
      <c r="C11" s="454">
        <v>9867.8300000000017</v>
      </c>
      <c r="D11" s="454">
        <v>70.5</v>
      </c>
      <c r="E11" s="454">
        <v>9416.6000000000022</v>
      </c>
      <c r="F11" s="517">
        <v>0.95427262123486123</v>
      </c>
      <c r="G11" s="454">
        <v>63.5</v>
      </c>
      <c r="H11" s="517">
        <v>0.900709219858156</v>
      </c>
      <c r="I11" s="454">
        <v>451.23</v>
      </c>
      <c r="J11" s="517">
        <v>4.5727378765138833E-2</v>
      </c>
      <c r="K11" s="454">
        <v>7</v>
      </c>
      <c r="L11" s="517">
        <v>9.9290780141843976E-2</v>
      </c>
      <c r="M11" s="454" t="s">
        <v>1</v>
      </c>
      <c r="N11" s="151"/>
    </row>
    <row r="12" spans="1:14" ht="14.4" customHeight="1" x14ac:dyDescent="0.3">
      <c r="A12" s="450" t="s">
        <v>648</v>
      </c>
      <c r="B12" s="451" t="s">
        <v>647</v>
      </c>
      <c r="C12" s="454">
        <v>0</v>
      </c>
      <c r="D12" s="454">
        <v>0.5</v>
      </c>
      <c r="E12" s="454">
        <v>0</v>
      </c>
      <c r="F12" s="517" t="s">
        <v>515</v>
      </c>
      <c r="G12" s="454">
        <v>0.5</v>
      </c>
      <c r="H12" s="517">
        <v>1</v>
      </c>
      <c r="I12" s="454" t="s">
        <v>515</v>
      </c>
      <c r="J12" s="517" t="s">
        <v>515</v>
      </c>
      <c r="K12" s="454" t="s">
        <v>515</v>
      </c>
      <c r="L12" s="517">
        <v>0</v>
      </c>
      <c r="M12" s="454" t="s">
        <v>1</v>
      </c>
      <c r="N12" s="151"/>
    </row>
    <row r="13" spans="1:14" ht="14.4" customHeight="1" x14ac:dyDescent="0.3">
      <c r="A13" s="450" t="s">
        <v>648</v>
      </c>
      <c r="B13" s="451" t="s">
        <v>649</v>
      </c>
      <c r="C13" s="454">
        <v>9867.8300000000017</v>
      </c>
      <c r="D13" s="454">
        <v>71</v>
      </c>
      <c r="E13" s="454">
        <v>9416.6000000000022</v>
      </c>
      <c r="F13" s="517">
        <v>0.95427262123486123</v>
      </c>
      <c r="G13" s="454">
        <v>64</v>
      </c>
      <c r="H13" s="517">
        <v>0.90140845070422537</v>
      </c>
      <c r="I13" s="454">
        <v>451.23</v>
      </c>
      <c r="J13" s="517">
        <v>4.5727378765138833E-2</v>
      </c>
      <c r="K13" s="454">
        <v>7</v>
      </c>
      <c r="L13" s="517">
        <v>9.8591549295774641E-2</v>
      </c>
      <c r="M13" s="454" t="s">
        <v>521</v>
      </c>
      <c r="N13" s="151"/>
    </row>
    <row r="14" spans="1:14" ht="14.4" customHeight="1" x14ac:dyDescent="0.3">
      <c r="A14" s="450" t="s">
        <v>515</v>
      </c>
      <c r="B14" s="451" t="s">
        <v>515</v>
      </c>
      <c r="C14" s="454" t="s">
        <v>515</v>
      </c>
      <c r="D14" s="454" t="s">
        <v>515</v>
      </c>
      <c r="E14" s="454" t="s">
        <v>515</v>
      </c>
      <c r="F14" s="517" t="s">
        <v>515</v>
      </c>
      <c r="G14" s="454" t="s">
        <v>515</v>
      </c>
      <c r="H14" s="517" t="s">
        <v>515</v>
      </c>
      <c r="I14" s="454" t="s">
        <v>515</v>
      </c>
      <c r="J14" s="517" t="s">
        <v>515</v>
      </c>
      <c r="K14" s="454" t="s">
        <v>515</v>
      </c>
      <c r="L14" s="517" t="s">
        <v>515</v>
      </c>
      <c r="M14" s="454" t="s">
        <v>522</v>
      </c>
      <c r="N14" s="151"/>
    </row>
    <row r="15" spans="1:14" ht="14.4" customHeight="1" x14ac:dyDescent="0.3">
      <c r="A15" s="450" t="s">
        <v>513</v>
      </c>
      <c r="B15" s="451" t="s">
        <v>650</v>
      </c>
      <c r="C15" s="454">
        <v>9867.8300000000017</v>
      </c>
      <c r="D15" s="454">
        <v>71</v>
      </c>
      <c r="E15" s="454">
        <v>9416.6000000000022</v>
      </c>
      <c r="F15" s="517">
        <v>0.95427262123486123</v>
      </c>
      <c r="G15" s="454">
        <v>64</v>
      </c>
      <c r="H15" s="517">
        <v>0.90140845070422537</v>
      </c>
      <c r="I15" s="454">
        <v>451.23</v>
      </c>
      <c r="J15" s="517">
        <v>4.5727378765138833E-2</v>
      </c>
      <c r="K15" s="454">
        <v>7</v>
      </c>
      <c r="L15" s="517">
        <v>9.8591549295774641E-2</v>
      </c>
      <c r="M15" s="454" t="s">
        <v>517</v>
      </c>
      <c r="N15" s="151"/>
    </row>
    <row r="16" spans="1:14" ht="14.4" customHeight="1" x14ac:dyDescent="0.3">
      <c r="A16" s="518" t="s">
        <v>651</v>
      </c>
    </row>
    <row r="17" spans="1:1" ht="14.4" customHeight="1" x14ac:dyDescent="0.3">
      <c r="A17" s="519" t="s">
        <v>652</v>
      </c>
    </row>
    <row r="18" spans="1:1" ht="14.4" customHeight="1" x14ac:dyDescent="0.3">
      <c r="A18" s="518" t="s">
        <v>653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654</v>
      </c>
      <c r="B5" s="513">
        <v>1125.3200000000002</v>
      </c>
      <c r="C5" s="463">
        <v>1</v>
      </c>
      <c r="D5" s="525">
        <v>8</v>
      </c>
      <c r="E5" s="499" t="s">
        <v>654</v>
      </c>
      <c r="F5" s="513">
        <v>1125.3200000000002</v>
      </c>
      <c r="G5" s="485">
        <v>1</v>
      </c>
      <c r="H5" s="466">
        <v>8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655</v>
      </c>
      <c r="B6" s="524">
        <v>3262.2199999999993</v>
      </c>
      <c r="C6" s="469">
        <v>1</v>
      </c>
      <c r="D6" s="526">
        <v>18</v>
      </c>
      <c r="E6" s="530" t="s">
        <v>655</v>
      </c>
      <c r="F6" s="524">
        <v>3193.0599999999995</v>
      </c>
      <c r="G6" s="528">
        <v>0.97879971307882363</v>
      </c>
      <c r="H6" s="472">
        <v>17</v>
      </c>
      <c r="I6" s="529">
        <v>0.94444444444444442</v>
      </c>
      <c r="J6" s="533">
        <v>69.16</v>
      </c>
      <c r="K6" s="528">
        <v>2.120028692117638E-2</v>
      </c>
      <c r="L6" s="472">
        <v>1</v>
      </c>
      <c r="M6" s="529">
        <v>5.5555555555555552E-2</v>
      </c>
    </row>
    <row r="7" spans="1:13" ht="14.4" customHeight="1" x14ac:dyDescent="0.3">
      <c r="A7" s="521" t="s">
        <v>656</v>
      </c>
      <c r="B7" s="524">
        <v>1060.06</v>
      </c>
      <c r="C7" s="469">
        <v>1</v>
      </c>
      <c r="D7" s="526">
        <v>5</v>
      </c>
      <c r="E7" s="530" t="s">
        <v>656</v>
      </c>
      <c r="F7" s="524">
        <v>1060.06</v>
      </c>
      <c r="G7" s="528">
        <v>1</v>
      </c>
      <c r="H7" s="472">
        <v>5</v>
      </c>
      <c r="I7" s="529">
        <v>1</v>
      </c>
      <c r="J7" s="533"/>
      <c r="K7" s="528">
        <v>0</v>
      </c>
      <c r="L7" s="472"/>
      <c r="M7" s="529">
        <v>0</v>
      </c>
    </row>
    <row r="8" spans="1:13" ht="14.4" customHeight="1" x14ac:dyDescent="0.3">
      <c r="A8" s="521" t="s">
        <v>657</v>
      </c>
      <c r="B8" s="524">
        <v>1534.23</v>
      </c>
      <c r="C8" s="469">
        <v>1</v>
      </c>
      <c r="D8" s="526">
        <v>19</v>
      </c>
      <c r="E8" s="530" t="s">
        <v>657</v>
      </c>
      <c r="F8" s="524">
        <v>1466.59</v>
      </c>
      <c r="G8" s="528">
        <v>0.95591273798582999</v>
      </c>
      <c r="H8" s="472">
        <v>16</v>
      </c>
      <c r="I8" s="529">
        <v>0.84210526315789469</v>
      </c>
      <c r="J8" s="533">
        <v>67.64</v>
      </c>
      <c r="K8" s="528">
        <v>4.4087262014169973E-2</v>
      </c>
      <c r="L8" s="472">
        <v>3</v>
      </c>
      <c r="M8" s="529">
        <v>0.15789473684210525</v>
      </c>
    </row>
    <row r="9" spans="1:13" ht="14.4" customHeight="1" x14ac:dyDescent="0.3">
      <c r="A9" s="521" t="s">
        <v>658</v>
      </c>
      <c r="B9" s="524">
        <v>789.73</v>
      </c>
      <c r="C9" s="469">
        <v>1</v>
      </c>
      <c r="D9" s="526">
        <v>7</v>
      </c>
      <c r="E9" s="530" t="s">
        <v>658</v>
      </c>
      <c r="F9" s="524">
        <v>533.06000000000006</v>
      </c>
      <c r="G9" s="528">
        <v>0.67499018651944342</v>
      </c>
      <c r="H9" s="472">
        <v>6</v>
      </c>
      <c r="I9" s="529">
        <v>0.8571428571428571</v>
      </c>
      <c r="J9" s="533">
        <v>256.67</v>
      </c>
      <c r="K9" s="528">
        <v>0.32500981348055669</v>
      </c>
      <c r="L9" s="472">
        <v>1</v>
      </c>
      <c r="M9" s="529">
        <v>0.14285714285714285</v>
      </c>
    </row>
    <row r="10" spans="1:13" ht="14.4" customHeight="1" x14ac:dyDescent="0.3">
      <c r="A10" s="521" t="s">
        <v>659</v>
      </c>
      <c r="B10" s="524">
        <v>2010.51</v>
      </c>
      <c r="C10" s="469">
        <v>1</v>
      </c>
      <c r="D10" s="526">
        <v>13</v>
      </c>
      <c r="E10" s="530" t="s">
        <v>659</v>
      </c>
      <c r="F10" s="524">
        <v>1952.75</v>
      </c>
      <c r="G10" s="528">
        <v>0.97127097104714721</v>
      </c>
      <c r="H10" s="472">
        <v>11</v>
      </c>
      <c r="I10" s="529">
        <v>0.84615384615384615</v>
      </c>
      <c r="J10" s="533">
        <v>57.76</v>
      </c>
      <c r="K10" s="528">
        <v>2.8729028952852759E-2</v>
      </c>
      <c r="L10" s="472">
        <v>2</v>
      </c>
      <c r="M10" s="529">
        <v>0.15384615384615385</v>
      </c>
    </row>
    <row r="11" spans="1:13" ht="14.4" customHeight="1" thickBot="1" x14ac:dyDescent="0.35">
      <c r="A11" s="522" t="s">
        <v>660</v>
      </c>
      <c r="B11" s="514">
        <v>85.76</v>
      </c>
      <c r="C11" s="475">
        <v>1</v>
      </c>
      <c r="D11" s="527">
        <v>1</v>
      </c>
      <c r="E11" s="531" t="s">
        <v>660</v>
      </c>
      <c r="F11" s="514">
        <v>85.76</v>
      </c>
      <c r="G11" s="486">
        <v>1</v>
      </c>
      <c r="H11" s="478">
        <v>1</v>
      </c>
      <c r="I11" s="508">
        <v>1</v>
      </c>
      <c r="J11" s="534"/>
      <c r="K11" s="486">
        <v>0</v>
      </c>
      <c r="L11" s="478"/>
      <c r="M11" s="50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902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9867.8300000000036</v>
      </c>
      <c r="N3" s="66">
        <f>SUBTOTAL(9,N7:N1048576)</f>
        <v>106</v>
      </c>
      <c r="O3" s="66">
        <f>SUBTOTAL(9,O7:O1048576)</f>
        <v>71</v>
      </c>
      <c r="P3" s="66">
        <f>SUBTOTAL(9,P7:P1048576)</f>
        <v>9416.600000000004</v>
      </c>
      <c r="Q3" s="67">
        <f>IF(M3=0,0,P3/M3)</f>
        <v>0.95427262123486123</v>
      </c>
      <c r="R3" s="66">
        <f>SUBTOTAL(9,R7:R1048576)</f>
        <v>99</v>
      </c>
      <c r="S3" s="67">
        <f>IF(N3=0,0,R3/N3)</f>
        <v>0.93396226415094341</v>
      </c>
      <c r="T3" s="66">
        <f>SUBTOTAL(9,T7:T1048576)</f>
        <v>64</v>
      </c>
      <c r="U3" s="68">
        <f>IF(O3=0,0,T3/O3)</f>
        <v>0.90140845070422537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635</v>
      </c>
      <c r="C7" s="541" t="s">
        <v>648</v>
      </c>
      <c r="D7" s="542" t="s">
        <v>901</v>
      </c>
      <c r="E7" s="543" t="s">
        <v>655</v>
      </c>
      <c r="F7" s="541" t="s">
        <v>646</v>
      </c>
      <c r="G7" s="541" t="s">
        <v>661</v>
      </c>
      <c r="H7" s="541" t="s">
        <v>515</v>
      </c>
      <c r="I7" s="541" t="s">
        <v>662</v>
      </c>
      <c r="J7" s="541" t="s">
        <v>663</v>
      </c>
      <c r="K7" s="541" t="s">
        <v>664</v>
      </c>
      <c r="L7" s="544">
        <v>80.23</v>
      </c>
      <c r="M7" s="544">
        <v>80.23</v>
      </c>
      <c r="N7" s="541">
        <v>1</v>
      </c>
      <c r="O7" s="545">
        <v>0.5</v>
      </c>
      <c r="P7" s="544">
        <v>80.23</v>
      </c>
      <c r="Q7" s="546">
        <v>1</v>
      </c>
      <c r="R7" s="541">
        <v>1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35</v>
      </c>
      <c r="B8" s="548" t="s">
        <v>635</v>
      </c>
      <c r="C8" s="548" t="s">
        <v>648</v>
      </c>
      <c r="D8" s="549" t="s">
        <v>901</v>
      </c>
      <c r="E8" s="550" t="s">
        <v>655</v>
      </c>
      <c r="F8" s="548" t="s">
        <v>646</v>
      </c>
      <c r="G8" s="548" t="s">
        <v>665</v>
      </c>
      <c r="H8" s="548" t="s">
        <v>515</v>
      </c>
      <c r="I8" s="548" t="s">
        <v>666</v>
      </c>
      <c r="J8" s="548" t="s">
        <v>667</v>
      </c>
      <c r="K8" s="548" t="s">
        <v>668</v>
      </c>
      <c r="L8" s="551">
        <v>126.57</v>
      </c>
      <c r="M8" s="551">
        <v>126.57</v>
      </c>
      <c r="N8" s="548">
        <v>1</v>
      </c>
      <c r="O8" s="552">
        <v>0.5</v>
      </c>
      <c r="P8" s="551">
        <v>126.57</v>
      </c>
      <c r="Q8" s="553">
        <v>1</v>
      </c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35</v>
      </c>
      <c r="B9" s="548" t="s">
        <v>635</v>
      </c>
      <c r="C9" s="548" t="s">
        <v>648</v>
      </c>
      <c r="D9" s="549" t="s">
        <v>901</v>
      </c>
      <c r="E9" s="550" t="s">
        <v>655</v>
      </c>
      <c r="F9" s="548" t="s">
        <v>646</v>
      </c>
      <c r="G9" s="548" t="s">
        <v>669</v>
      </c>
      <c r="H9" s="548" t="s">
        <v>515</v>
      </c>
      <c r="I9" s="548" t="s">
        <v>670</v>
      </c>
      <c r="J9" s="548" t="s">
        <v>671</v>
      </c>
      <c r="K9" s="548" t="s">
        <v>672</v>
      </c>
      <c r="L9" s="551">
        <v>69.16</v>
      </c>
      <c r="M9" s="551">
        <v>69.16</v>
      </c>
      <c r="N9" s="548">
        <v>1</v>
      </c>
      <c r="O9" s="552">
        <v>1</v>
      </c>
      <c r="P9" s="551"/>
      <c r="Q9" s="553">
        <v>0</v>
      </c>
      <c r="R9" s="548"/>
      <c r="S9" s="553">
        <v>0</v>
      </c>
      <c r="T9" s="552"/>
      <c r="U9" s="554">
        <v>0</v>
      </c>
    </row>
    <row r="10" spans="1:21" ht="14.4" customHeight="1" x14ac:dyDescent="0.3">
      <c r="A10" s="547">
        <v>35</v>
      </c>
      <c r="B10" s="548" t="s">
        <v>635</v>
      </c>
      <c r="C10" s="548" t="s">
        <v>648</v>
      </c>
      <c r="D10" s="549" t="s">
        <v>901</v>
      </c>
      <c r="E10" s="550" t="s">
        <v>655</v>
      </c>
      <c r="F10" s="548" t="s">
        <v>646</v>
      </c>
      <c r="G10" s="548" t="s">
        <v>673</v>
      </c>
      <c r="H10" s="548" t="s">
        <v>515</v>
      </c>
      <c r="I10" s="548" t="s">
        <v>674</v>
      </c>
      <c r="J10" s="548" t="s">
        <v>675</v>
      </c>
      <c r="K10" s="548" t="s">
        <v>676</v>
      </c>
      <c r="L10" s="551">
        <v>77.37</v>
      </c>
      <c r="M10" s="551">
        <v>77.37</v>
      </c>
      <c r="N10" s="548">
        <v>1</v>
      </c>
      <c r="O10" s="552">
        <v>0.5</v>
      </c>
      <c r="P10" s="551">
        <v>77.37</v>
      </c>
      <c r="Q10" s="553">
        <v>1</v>
      </c>
      <c r="R10" s="548">
        <v>1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35</v>
      </c>
      <c r="B11" s="548" t="s">
        <v>635</v>
      </c>
      <c r="C11" s="548" t="s">
        <v>648</v>
      </c>
      <c r="D11" s="549" t="s">
        <v>901</v>
      </c>
      <c r="E11" s="550" t="s">
        <v>655</v>
      </c>
      <c r="F11" s="548" t="s">
        <v>646</v>
      </c>
      <c r="G11" s="548" t="s">
        <v>673</v>
      </c>
      <c r="H11" s="548" t="s">
        <v>630</v>
      </c>
      <c r="I11" s="548" t="s">
        <v>677</v>
      </c>
      <c r="J11" s="548" t="s">
        <v>678</v>
      </c>
      <c r="K11" s="548" t="s">
        <v>679</v>
      </c>
      <c r="L11" s="551">
        <v>100.76</v>
      </c>
      <c r="M11" s="551">
        <v>100.76</v>
      </c>
      <c r="N11" s="548">
        <v>1</v>
      </c>
      <c r="O11" s="552">
        <v>0.5</v>
      </c>
      <c r="P11" s="551">
        <v>100.76</v>
      </c>
      <c r="Q11" s="553">
        <v>1</v>
      </c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35</v>
      </c>
      <c r="B12" s="548" t="s">
        <v>635</v>
      </c>
      <c r="C12" s="548" t="s">
        <v>648</v>
      </c>
      <c r="D12" s="549" t="s">
        <v>901</v>
      </c>
      <c r="E12" s="550" t="s">
        <v>655</v>
      </c>
      <c r="F12" s="548" t="s">
        <v>646</v>
      </c>
      <c r="G12" s="548" t="s">
        <v>680</v>
      </c>
      <c r="H12" s="548" t="s">
        <v>515</v>
      </c>
      <c r="I12" s="548" t="s">
        <v>681</v>
      </c>
      <c r="J12" s="548" t="s">
        <v>682</v>
      </c>
      <c r="K12" s="548" t="s">
        <v>683</v>
      </c>
      <c r="L12" s="551">
        <v>0</v>
      </c>
      <c r="M12" s="551">
        <v>0</v>
      </c>
      <c r="N12" s="548">
        <v>1</v>
      </c>
      <c r="O12" s="552">
        <v>1</v>
      </c>
      <c r="P12" s="551">
        <v>0</v>
      </c>
      <c r="Q12" s="553"/>
      <c r="R12" s="548">
        <v>1</v>
      </c>
      <c r="S12" s="553">
        <v>1</v>
      </c>
      <c r="T12" s="552">
        <v>1</v>
      </c>
      <c r="U12" s="554">
        <v>1</v>
      </c>
    </row>
    <row r="13" spans="1:21" ht="14.4" customHeight="1" x14ac:dyDescent="0.3">
      <c r="A13" s="547">
        <v>35</v>
      </c>
      <c r="B13" s="548" t="s">
        <v>635</v>
      </c>
      <c r="C13" s="548" t="s">
        <v>648</v>
      </c>
      <c r="D13" s="549" t="s">
        <v>901</v>
      </c>
      <c r="E13" s="550" t="s">
        <v>655</v>
      </c>
      <c r="F13" s="548" t="s">
        <v>646</v>
      </c>
      <c r="G13" s="548" t="s">
        <v>684</v>
      </c>
      <c r="H13" s="548" t="s">
        <v>515</v>
      </c>
      <c r="I13" s="548" t="s">
        <v>685</v>
      </c>
      <c r="J13" s="548" t="s">
        <v>686</v>
      </c>
      <c r="K13" s="548" t="s">
        <v>687</v>
      </c>
      <c r="L13" s="551">
        <v>182.22</v>
      </c>
      <c r="M13" s="551">
        <v>182.22</v>
      </c>
      <c r="N13" s="548">
        <v>1</v>
      </c>
      <c r="O13" s="552">
        <v>1</v>
      </c>
      <c r="P13" s="551">
        <v>182.22</v>
      </c>
      <c r="Q13" s="553">
        <v>1</v>
      </c>
      <c r="R13" s="548">
        <v>1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35</v>
      </c>
      <c r="B14" s="548" t="s">
        <v>635</v>
      </c>
      <c r="C14" s="548" t="s">
        <v>648</v>
      </c>
      <c r="D14" s="549" t="s">
        <v>901</v>
      </c>
      <c r="E14" s="550" t="s">
        <v>655</v>
      </c>
      <c r="F14" s="548" t="s">
        <v>646</v>
      </c>
      <c r="G14" s="548" t="s">
        <v>684</v>
      </c>
      <c r="H14" s="548" t="s">
        <v>515</v>
      </c>
      <c r="I14" s="548" t="s">
        <v>688</v>
      </c>
      <c r="J14" s="548" t="s">
        <v>686</v>
      </c>
      <c r="K14" s="548" t="s">
        <v>687</v>
      </c>
      <c r="L14" s="551">
        <v>0</v>
      </c>
      <c r="M14" s="551">
        <v>0</v>
      </c>
      <c r="N14" s="548">
        <v>1</v>
      </c>
      <c r="O14" s="552">
        <v>1</v>
      </c>
      <c r="P14" s="551">
        <v>0</v>
      </c>
      <c r="Q14" s="553"/>
      <c r="R14" s="548">
        <v>1</v>
      </c>
      <c r="S14" s="553">
        <v>1</v>
      </c>
      <c r="T14" s="552">
        <v>1</v>
      </c>
      <c r="U14" s="554">
        <v>1</v>
      </c>
    </row>
    <row r="15" spans="1:21" ht="14.4" customHeight="1" x14ac:dyDescent="0.3">
      <c r="A15" s="547">
        <v>35</v>
      </c>
      <c r="B15" s="548" t="s">
        <v>635</v>
      </c>
      <c r="C15" s="548" t="s">
        <v>648</v>
      </c>
      <c r="D15" s="549" t="s">
        <v>901</v>
      </c>
      <c r="E15" s="550" t="s">
        <v>655</v>
      </c>
      <c r="F15" s="548" t="s">
        <v>646</v>
      </c>
      <c r="G15" s="548" t="s">
        <v>689</v>
      </c>
      <c r="H15" s="548" t="s">
        <v>515</v>
      </c>
      <c r="I15" s="548" t="s">
        <v>690</v>
      </c>
      <c r="J15" s="548" t="s">
        <v>691</v>
      </c>
      <c r="K15" s="548" t="s">
        <v>692</v>
      </c>
      <c r="L15" s="551">
        <v>0</v>
      </c>
      <c r="M15" s="551">
        <v>0</v>
      </c>
      <c r="N15" s="548">
        <v>2</v>
      </c>
      <c r="O15" s="552">
        <v>0.5</v>
      </c>
      <c r="P15" s="551">
        <v>0</v>
      </c>
      <c r="Q15" s="553"/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35</v>
      </c>
      <c r="B16" s="548" t="s">
        <v>635</v>
      </c>
      <c r="C16" s="548" t="s">
        <v>648</v>
      </c>
      <c r="D16" s="549" t="s">
        <v>901</v>
      </c>
      <c r="E16" s="550" t="s">
        <v>655</v>
      </c>
      <c r="F16" s="548" t="s">
        <v>646</v>
      </c>
      <c r="G16" s="548" t="s">
        <v>689</v>
      </c>
      <c r="H16" s="548" t="s">
        <v>515</v>
      </c>
      <c r="I16" s="548" t="s">
        <v>693</v>
      </c>
      <c r="J16" s="548" t="s">
        <v>694</v>
      </c>
      <c r="K16" s="548" t="s">
        <v>692</v>
      </c>
      <c r="L16" s="551">
        <v>0</v>
      </c>
      <c r="M16" s="551">
        <v>0</v>
      </c>
      <c r="N16" s="548">
        <v>1</v>
      </c>
      <c r="O16" s="552">
        <v>1</v>
      </c>
      <c r="P16" s="551">
        <v>0</v>
      </c>
      <c r="Q16" s="553"/>
      <c r="R16" s="548">
        <v>1</v>
      </c>
      <c r="S16" s="553">
        <v>1</v>
      </c>
      <c r="T16" s="552">
        <v>1</v>
      </c>
      <c r="U16" s="554">
        <v>1</v>
      </c>
    </row>
    <row r="17" spans="1:21" ht="14.4" customHeight="1" x14ac:dyDescent="0.3">
      <c r="A17" s="547">
        <v>35</v>
      </c>
      <c r="B17" s="548" t="s">
        <v>635</v>
      </c>
      <c r="C17" s="548" t="s">
        <v>648</v>
      </c>
      <c r="D17" s="549" t="s">
        <v>901</v>
      </c>
      <c r="E17" s="550" t="s">
        <v>655</v>
      </c>
      <c r="F17" s="548" t="s">
        <v>646</v>
      </c>
      <c r="G17" s="548" t="s">
        <v>695</v>
      </c>
      <c r="H17" s="548" t="s">
        <v>515</v>
      </c>
      <c r="I17" s="548" t="s">
        <v>696</v>
      </c>
      <c r="J17" s="548" t="s">
        <v>697</v>
      </c>
      <c r="K17" s="548" t="s">
        <v>698</v>
      </c>
      <c r="L17" s="551">
        <v>0</v>
      </c>
      <c r="M17" s="551">
        <v>0</v>
      </c>
      <c r="N17" s="548">
        <v>1</v>
      </c>
      <c r="O17" s="552">
        <v>1</v>
      </c>
      <c r="P17" s="551">
        <v>0</v>
      </c>
      <c r="Q17" s="553"/>
      <c r="R17" s="548">
        <v>1</v>
      </c>
      <c r="S17" s="553">
        <v>1</v>
      </c>
      <c r="T17" s="552">
        <v>1</v>
      </c>
      <c r="U17" s="554">
        <v>1</v>
      </c>
    </row>
    <row r="18" spans="1:21" ht="14.4" customHeight="1" x14ac:dyDescent="0.3">
      <c r="A18" s="547">
        <v>35</v>
      </c>
      <c r="B18" s="548" t="s">
        <v>635</v>
      </c>
      <c r="C18" s="548" t="s">
        <v>648</v>
      </c>
      <c r="D18" s="549" t="s">
        <v>901</v>
      </c>
      <c r="E18" s="550" t="s">
        <v>655</v>
      </c>
      <c r="F18" s="548" t="s">
        <v>646</v>
      </c>
      <c r="G18" s="548" t="s">
        <v>699</v>
      </c>
      <c r="H18" s="548" t="s">
        <v>515</v>
      </c>
      <c r="I18" s="548" t="s">
        <v>700</v>
      </c>
      <c r="J18" s="548" t="s">
        <v>701</v>
      </c>
      <c r="K18" s="548" t="s">
        <v>702</v>
      </c>
      <c r="L18" s="551">
        <v>0</v>
      </c>
      <c r="M18" s="551">
        <v>0</v>
      </c>
      <c r="N18" s="548">
        <v>2</v>
      </c>
      <c r="O18" s="552">
        <v>1.5</v>
      </c>
      <c r="P18" s="551">
        <v>0</v>
      </c>
      <c r="Q18" s="553"/>
      <c r="R18" s="548">
        <v>2</v>
      </c>
      <c r="S18" s="553">
        <v>1</v>
      </c>
      <c r="T18" s="552">
        <v>1.5</v>
      </c>
      <c r="U18" s="554">
        <v>1</v>
      </c>
    </row>
    <row r="19" spans="1:21" ht="14.4" customHeight="1" x14ac:dyDescent="0.3">
      <c r="A19" s="547">
        <v>35</v>
      </c>
      <c r="B19" s="548" t="s">
        <v>635</v>
      </c>
      <c r="C19" s="548" t="s">
        <v>648</v>
      </c>
      <c r="D19" s="549" t="s">
        <v>901</v>
      </c>
      <c r="E19" s="550" t="s">
        <v>655</v>
      </c>
      <c r="F19" s="548" t="s">
        <v>646</v>
      </c>
      <c r="G19" s="548" t="s">
        <v>703</v>
      </c>
      <c r="H19" s="548" t="s">
        <v>630</v>
      </c>
      <c r="I19" s="548" t="s">
        <v>704</v>
      </c>
      <c r="J19" s="548" t="s">
        <v>705</v>
      </c>
      <c r="K19" s="548" t="s">
        <v>706</v>
      </c>
      <c r="L19" s="551">
        <v>46.07</v>
      </c>
      <c r="M19" s="551">
        <v>92.14</v>
      </c>
      <c r="N19" s="548">
        <v>2</v>
      </c>
      <c r="O19" s="552">
        <v>1</v>
      </c>
      <c r="P19" s="551">
        <v>92.14</v>
      </c>
      <c r="Q19" s="553">
        <v>1</v>
      </c>
      <c r="R19" s="548">
        <v>2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635</v>
      </c>
      <c r="C20" s="548" t="s">
        <v>648</v>
      </c>
      <c r="D20" s="549" t="s">
        <v>901</v>
      </c>
      <c r="E20" s="550" t="s">
        <v>655</v>
      </c>
      <c r="F20" s="548" t="s">
        <v>646</v>
      </c>
      <c r="G20" s="548" t="s">
        <v>707</v>
      </c>
      <c r="H20" s="548" t="s">
        <v>515</v>
      </c>
      <c r="I20" s="548" t="s">
        <v>708</v>
      </c>
      <c r="J20" s="548" t="s">
        <v>709</v>
      </c>
      <c r="K20" s="548" t="s">
        <v>710</v>
      </c>
      <c r="L20" s="551">
        <v>0</v>
      </c>
      <c r="M20" s="551">
        <v>0</v>
      </c>
      <c r="N20" s="548">
        <v>2</v>
      </c>
      <c r="O20" s="552">
        <v>0.5</v>
      </c>
      <c r="P20" s="551">
        <v>0</v>
      </c>
      <c r="Q20" s="553"/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35</v>
      </c>
      <c r="B21" s="548" t="s">
        <v>635</v>
      </c>
      <c r="C21" s="548" t="s">
        <v>648</v>
      </c>
      <c r="D21" s="549" t="s">
        <v>901</v>
      </c>
      <c r="E21" s="550" t="s">
        <v>655</v>
      </c>
      <c r="F21" s="548" t="s">
        <v>646</v>
      </c>
      <c r="G21" s="548" t="s">
        <v>711</v>
      </c>
      <c r="H21" s="548" t="s">
        <v>515</v>
      </c>
      <c r="I21" s="548" t="s">
        <v>712</v>
      </c>
      <c r="J21" s="548" t="s">
        <v>713</v>
      </c>
      <c r="K21" s="548" t="s">
        <v>714</v>
      </c>
      <c r="L21" s="551">
        <v>185.26</v>
      </c>
      <c r="M21" s="551">
        <v>185.26</v>
      </c>
      <c r="N21" s="548">
        <v>1</v>
      </c>
      <c r="O21" s="552">
        <v>0.5</v>
      </c>
      <c r="P21" s="551">
        <v>185.26</v>
      </c>
      <c r="Q21" s="553">
        <v>1</v>
      </c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35</v>
      </c>
      <c r="B22" s="548" t="s">
        <v>635</v>
      </c>
      <c r="C22" s="548" t="s">
        <v>648</v>
      </c>
      <c r="D22" s="549" t="s">
        <v>901</v>
      </c>
      <c r="E22" s="550" t="s">
        <v>655</v>
      </c>
      <c r="F22" s="548" t="s">
        <v>646</v>
      </c>
      <c r="G22" s="548" t="s">
        <v>715</v>
      </c>
      <c r="H22" s="548" t="s">
        <v>515</v>
      </c>
      <c r="I22" s="548" t="s">
        <v>716</v>
      </c>
      <c r="J22" s="548" t="s">
        <v>717</v>
      </c>
      <c r="K22" s="548" t="s">
        <v>718</v>
      </c>
      <c r="L22" s="551">
        <v>70.08</v>
      </c>
      <c r="M22" s="551">
        <v>70.08</v>
      </c>
      <c r="N22" s="548">
        <v>1</v>
      </c>
      <c r="O22" s="552">
        <v>1</v>
      </c>
      <c r="P22" s="551">
        <v>70.08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635</v>
      </c>
      <c r="C23" s="548" t="s">
        <v>648</v>
      </c>
      <c r="D23" s="549" t="s">
        <v>901</v>
      </c>
      <c r="E23" s="550" t="s">
        <v>655</v>
      </c>
      <c r="F23" s="548" t="s">
        <v>646</v>
      </c>
      <c r="G23" s="548" t="s">
        <v>719</v>
      </c>
      <c r="H23" s="548" t="s">
        <v>630</v>
      </c>
      <c r="I23" s="548" t="s">
        <v>720</v>
      </c>
      <c r="J23" s="548" t="s">
        <v>721</v>
      </c>
      <c r="K23" s="548" t="s">
        <v>722</v>
      </c>
      <c r="L23" s="551">
        <v>543.36</v>
      </c>
      <c r="M23" s="551">
        <v>1630.08</v>
      </c>
      <c r="N23" s="548">
        <v>3</v>
      </c>
      <c r="O23" s="552">
        <v>1.5</v>
      </c>
      <c r="P23" s="551">
        <v>1630.08</v>
      </c>
      <c r="Q23" s="553">
        <v>1</v>
      </c>
      <c r="R23" s="548">
        <v>3</v>
      </c>
      <c r="S23" s="553">
        <v>1</v>
      </c>
      <c r="T23" s="552">
        <v>1.5</v>
      </c>
      <c r="U23" s="554">
        <v>1</v>
      </c>
    </row>
    <row r="24" spans="1:21" ht="14.4" customHeight="1" x14ac:dyDescent="0.3">
      <c r="A24" s="547">
        <v>35</v>
      </c>
      <c r="B24" s="548" t="s">
        <v>635</v>
      </c>
      <c r="C24" s="548" t="s">
        <v>648</v>
      </c>
      <c r="D24" s="549" t="s">
        <v>901</v>
      </c>
      <c r="E24" s="550" t="s">
        <v>655</v>
      </c>
      <c r="F24" s="548" t="s">
        <v>646</v>
      </c>
      <c r="G24" s="548" t="s">
        <v>723</v>
      </c>
      <c r="H24" s="548" t="s">
        <v>515</v>
      </c>
      <c r="I24" s="548" t="s">
        <v>724</v>
      </c>
      <c r="J24" s="548" t="s">
        <v>725</v>
      </c>
      <c r="K24" s="548" t="s">
        <v>726</v>
      </c>
      <c r="L24" s="551">
        <v>22.44</v>
      </c>
      <c r="M24" s="551">
        <v>22.44</v>
      </c>
      <c r="N24" s="548">
        <v>1</v>
      </c>
      <c r="O24" s="552">
        <v>0.5</v>
      </c>
      <c r="P24" s="551">
        <v>22.44</v>
      </c>
      <c r="Q24" s="553">
        <v>1</v>
      </c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635</v>
      </c>
      <c r="C25" s="548" t="s">
        <v>648</v>
      </c>
      <c r="D25" s="549" t="s">
        <v>901</v>
      </c>
      <c r="E25" s="550" t="s">
        <v>655</v>
      </c>
      <c r="F25" s="548" t="s">
        <v>646</v>
      </c>
      <c r="G25" s="548" t="s">
        <v>727</v>
      </c>
      <c r="H25" s="548" t="s">
        <v>515</v>
      </c>
      <c r="I25" s="548" t="s">
        <v>728</v>
      </c>
      <c r="J25" s="548" t="s">
        <v>729</v>
      </c>
      <c r="K25" s="548" t="s">
        <v>730</v>
      </c>
      <c r="L25" s="551">
        <v>37.68</v>
      </c>
      <c r="M25" s="551">
        <v>37.68</v>
      </c>
      <c r="N25" s="548">
        <v>1</v>
      </c>
      <c r="O25" s="552">
        <v>1</v>
      </c>
      <c r="P25" s="551">
        <v>37.68</v>
      </c>
      <c r="Q25" s="553">
        <v>1</v>
      </c>
      <c r="R25" s="548">
        <v>1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35</v>
      </c>
      <c r="B26" s="548" t="s">
        <v>635</v>
      </c>
      <c r="C26" s="548" t="s">
        <v>648</v>
      </c>
      <c r="D26" s="549" t="s">
        <v>901</v>
      </c>
      <c r="E26" s="550" t="s">
        <v>655</v>
      </c>
      <c r="F26" s="548" t="s">
        <v>646</v>
      </c>
      <c r="G26" s="548" t="s">
        <v>731</v>
      </c>
      <c r="H26" s="548" t="s">
        <v>515</v>
      </c>
      <c r="I26" s="548" t="s">
        <v>732</v>
      </c>
      <c r="J26" s="548" t="s">
        <v>733</v>
      </c>
      <c r="K26" s="548" t="s">
        <v>734</v>
      </c>
      <c r="L26" s="551">
        <v>52.47</v>
      </c>
      <c r="M26" s="551">
        <v>52.47</v>
      </c>
      <c r="N26" s="548">
        <v>1</v>
      </c>
      <c r="O26" s="552">
        <v>1</v>
      </c>
      <c r="P26" s="551">
        <v>52.47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635</v>
      </c>
      <c r="C27" s="548" t="s">
        <v>648</v>
      </c>
      <c r="D27" s="549" t="s">
        <v>901</v>
      </c>
      <c r="E27" s="550" t="s">
        <v>655</v>
      </c>
      <c r="F27" s="548" t="s">
        <v>646</v>
      </c>
      <c r="G27" s="548" t="s">
        <v>735</v>
      </c>
      <c r="H27" s="548" t="s">
        <v>630</v>
      </c>
      <c r="I27" s="548" t="s">
        <v>736</v>
      </c>
      <c r="J27" s="548" t="s">
        <v>737</v>
      </c>
      <c r="K27" s="548" t="s">
        <v>738</v>
      </c>
      <c r="L27" s="551">
        <v>133.94</v>
      </c>
      <c r="M27" s="551">
        <v>535.76</v>
      </c>
      <c r="N27" s="548">
        <v>4</v>
      </c>
      <c r="O27" s="552">
        <v>1</v>
      </c>
      <c r="P27" s="551">
        <v>535.76</v>
      </c>
      <c r="Q27" s="553">
        <v>1</v>
      </c>
      <c r="R27" s="548">
        <v>4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35</v>
      </c>
      <c r="B28" s="548" t="s">
        <v>635</v>
      </c>
      <c r="C28" s="548" t="s">
        <v>648</v>
      </c>
      <c r="D28" s="549" t="s">
        <v>901</v>
      </c>
      <c r="E28" s="550" t="s">
        <v>656</v>
      </c>
      <c r="F28" s="548" t="s">
        <v>646</v>
      </c>
      <c r="G28" s="548" t="s">
        <v>689</v>
      </c>
      <c r="H28" s="548" t="s">
        <v>515</v>
      </c>
      <c r="I28" s="548" t="s">
        <v>693</v>
      </c>
      <c r="J28" s="548" t="s">
        <v>694</v>
      </c>
      <c r="K28" s="548" t="s">
        <v>692</v>
      </c>
      <c r="L28" s="551">
        <v>0</v>
      </c>
      <c r="M28" s="551">
        <v>0</v>
      </c>
      <c r="N28" s="548">
        <v>2</v>
      </c>
      <c r="O28" s="552">
        <v>2</v>
      </c>
      <c r="P28" s="551">
        <v>0</v>
      </c>
      <c r="Q28" s="553"/>
      <c r="R28" s="548">
        <v>2</v>
      </c>
      <c r="S28" s="553">
        <v>1</v>
      </c>
      <c r="T28" s="552">
        <v>2</v>
      </c>
      <c r="U28" s="554">
        <v>1</v>
      </c>
    </row>
    <row r="29" spans="1:21" ht="14.4" customHeight="1" x14ac:dyDescent="0.3">
      <c r="A29" s="547">
        <v>35</v>
      </c>
      <c r="B29" s="548" t="s">
        <v>635</v>
      </c>
      <c r="C29" s="548" t="s">
        <v>648</v>
      </c>
      <c r="D29" s="549" t="s">
        <v>901</v>
      </c>
      <c r="E29" s="550" t="s">
        <v>656</v>
      </c>
      <c r="F29" s="548" t="s">
        <v>646</v>
      </c>
      <c r="G29" s="548" t="s">
        <v>739</v>
      </c>
      <c r="H29" s="548" t="s">
        <v>630</v>
      </c>
      <c r="I29" s="548" t="s">
        <v>740</v>
      </c>
      <c r="J29" s="548" t="s">
        <v>741</v>
      </c>
      <c r="K29" s="548" t="s">
        <v>742</v>
      </c>
      <c r="L29" s="551">
        <v>207.45</v>
      </c>
      <c r="M29" s="551">
        <v>414.9</v>
      </c>
      <c r="N29" s="548">
        <v>2</v>
      </c>
      <c r="O29" s="552">
        <v>0.5</v>
      </c>
      <c r="P29" s="551">
        <v>414.9</v>
      </c>
      <c r="Q29" s="553">
        <v>1</v>
      </c>
      <c r="R29" s="548">
        <v>2</v>
      </c>
      <c r="S29" s="553">
        <v>1</v>
      </c>
      <c r="T29" s="552">
        <v>0.5</v>
      </c>
      <c r="U29" s="554">
        <v>1</v>
      </c>
    </row>
    <row r="30" spans="1:21" ht="14.4" customHeight="1" x14ac:dyDescent="0.3">
      <c r="A30" s="547">
        <v>35</v>
      </c>
      <c r="B30" s="548" t="s">
        <v>635</v>
      </c>
      <c r="C30" s="548" t="s">
        <v>648</v>
      </c>
      <c r="D30" s="549" t="s">
        <v>901</v>
      </c>
      <c r="E30" s="550" t="s">
        <v>656</v>
      </c>
      <c r="F30" s="548" t="s">
        <v>646</v>
      </c>
      <c r="G30" s="548" t="s">
        <v>743</v>
      </c>
      <c r="H30" s="548" t="s">
        <v>630</v>
      </c>
      <c r="I30" s="548" t="s">
        <v>744</v>
      </c>
      <c r="J30" s="548" t="s">
        <v>745</v>
      </c>
      <c r="K30" s="548" t="s">
        <v>746</v>
      </c>
      <c r="L30" s="551">
        <v>207.45</v>
      </c>
      <c r="M30" s="551">
        <v>414.9</v>
      </c>
      <c r="N30" s="548">
        <v>2</v>
      </c>
      <c r="O30" s="552">
        <v>2</v>
      </c>
      <c r="P30" s="551">
        <v>414.9</v>
      </c>
      <c r="Q30" s="553">
        <v>1</v>
      </c>
      <c r="R30" s="548">
        <v>2</v>
      </c>
      <c r="S30" s="553">
        <v>1</v>
      </c>
      <c r="T30" s="552">
        <v>2</v>
      </c>
      <c r="U30" s="554">
        <v>1</v>
      </c>
    </row>
    <row r="31" spans="1:21" ht="14.4" customHeight="1" x14ac:dyDescent="0.3">
      <c r="A31" s="547">
        <v>35</v>
      </c>
      <c r="B31" s="548" t="s">
        <v>635</v>
      </c>
      <c r="C31" s="548" t="s">
        <v>648</v>
      </c>
      <c r="D31" s="549" t="s">
        <v>901</v>
      </c>
      <c r="E31" s="550" t="s">
        <v>656</v>
      </c>
      <c r="F31" s="548" t="s">
        <v>646</v>
      </c>
      <c r="G31" s="548" t="s">
        <v>747</v>
      </c>
      <c r="H31" s="548" t="s">
        <v>515</v>
      </c>
      <c r="I31" s="548" t="s">
        <v>748</v>
      </c>
      <c r="J31" s="548" t="s">
        <v>749</v>
      </c>
      <c r="K31" s="548" t="s">
        <v>750</v>
      </c>
      <c r="L31" s="551">
        <v>115.13</v>
      </c>
      <c r="M31" s="551">
        <v>230.26</v>
      </c>
      <c r="N31" s="548">
        <v>2</v>
      </c>
      <c r="O31" s="552">
        <v>0.5</v>
      </c>
      <c r="P31" s="551">
        <v>230.26</v>
      </c>
      <c r="Q31" s="553">
        <v>1</v>
      </c>
      <c r="R31" s="548">
        <v>2</v>
      </c>
      <c r="S31" s="553">
        <v>1</v>
      </c>
      <c r="T31" s="552">
        <v>0.5</v>
      </c>
      <c r="U31" s="554">
        <v>1</v>
      </c>
    </row>
    <row r="32" spans="1:21" ht="14.4" customHeight="1" x14ac:dyDescent="0.3">
      <c r="A32" s="547">
        <v>35</v>
      </c>
      <c r="B32" s="548" t="s">
        <v>635</v>
      </c>
      <c r="C32" s="548" t="s">
        <v>648</v>
      </c>
      <c r="D32" s="549" t="s">
        <v>901</v>
      </c>
      <c r="E32" s="550" t="s">
        <v>659</v>
      </c>
      <c r="F32" s="548" t="s">
        <v>646</v>
      </c>
      <c r="G32" s="548" t="s">
        <v>751</v>
      </c>
      <c r="H32" s="548" t="s">
        <v>515</v>
      </c>
      <c r="I32" s="548" t="s">
        <v>752</v>
      </c>
      <c r="J32" s="548" t="s">
        <v>753</v>
      </c>
      <c r="K32" s="548" t="s">
        <v>754</v>
      </c>
      <c r="L32" s="551">
        <v>57.76</v>
      </c>
      <c r="M32" s="551">
        <v>57.76</v>
      </c>
      <c r="N32" s="548">
        <v>1</v>
      </c>
      <c r="O32" s="552">
        <v>1</v>
      </c>
      <c r="P32" s="551"/>
      <c r="Q32" s="553">
        <v>0</v>
      </c>
      <c r="R32" s="548"/>
      <c r="S32" s="553">
        <v>0</v>
      </c>
      <c r="T32" s="552"/>
      <c r="U32" s="554">
        <v>0</v>
      </c>
    </row>
    <row r="33" spans="1:21" ht="14.4" customHeight="1" x14ac:dyDescent="0.3">
      <c r="A33" s="547">
        <v>35</v>
      </c>
      <c r="B33" s="548" t="s">
        <v>635</v>
      </c>
      <c r="C33" s="548" t="s">
        <v>648</v>
      </c>
      <c r="D33" s="549" t="s">
        <v>901</v>
      </c>
      <c r="E33" s="550" t="s">
        <v>659</v>
      </c>
      <c r="F33" s="548" t="s">
        <v>646</v>
      </c>
      <c r="G33" s="548" t="s">
        <v>755</v>
      </c>
      <c r="H33" s="548" t="s">
        <v>630</v>
      </c>
      <c r="I33" s="548" t="s">
        <v>756</v>
      </c>
      <c r="J33" s="548" t="s">
        <v>757</v>
      </c>
      <c r="K33" s="548" t="s">
        <v>758</v>
      </c>
      <c r="L33" s="551">
        <v>392.42</v>
      </c>
      <c r="M33" s="551">
        <v>784.84</v>
      </c>
      <c r="N33" s="548">
        <v>2</v>
      </c>
      <c r="O33" s="552">
        <v>1</v>
      </c>
      <c r="P33" s="551">
        <v>784.84</v>
      </c>
      <c r="Q33" s="553">
        <v>1</v>
      </c>
      <c r="R33" s="548">
        <v>2</v>
      </c>
      <c r="S33" s="553">
        <v>1</v>
      </c>
      <c r="T33" s="552">
        <v>1</v>
      </c>
      <c r="U33" s="554">
        <v>1</v>
      </c>
    </row>
    <row r="34" spans="1:21" ht="14.4" customHeight="1" x14ac:dyDescent="0.3">
      <c r="A34" s="547">
        <v>35</v>
      </c>
      <c r="B34" s="548" t="s">
        <v>635</v>
      </c>
      <c r="C34" s="548" t="s">
        <v>648</v>
      </c>
      <c r="D34" s="549" t="s">
        <v>901</v>
      </c>
      <c r="E34" s="550" t="s">
        <v>659</v>
      </c>
      <c r="F34" s="548" t="s">
        <v>646</v>
      </c>
      <c r="G34" s="548" t="s">
        <v>759</v>
      </c>
      <c r="H34" s="548" t="s">
        <v>515</v>
      </c>
      <c r="I34" s="548" t="s">
        <v>760</v>
      </c>
      <c r="J34" s="548" t="s">
        <v>761</v>
      </c>
      <c r="K34" s="548" t="s">
        <v>762</v>
      </c>
      <c r="L34" s="551">
        <v>0</v>
      </c>
      <c r="M34" s="551">
        <v>0</v>
      </c>
      <c r="N34" s="548">
        <v>1</v>
      </c>
      <c r="O34" s="552">
        <v>1</v>
      </c>
      <c r="P34" s="551">
        <v>0</v>
      </c>
      <c r="Q34" s="553"/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35</v>
      </c>
      <c r="B35" s="548" t="s">
        <v>635</v>
      </c>
      <c r="C35" s="548" t="s">
        <v>648</v>
      </c>
      <c r="D35" s="549" t="s">
        <v>901</v>
      </c>
      <c r="E35" s="550" t="s">
        <v>659</v>
      </c>
      <c r="F35" s="548" t="s">
        <v>646</v>
      </c>
      <c r="G35" s="548" t="s">
        <v>684</v>
      </c>
      <c r="H35" s="548" t="s">
        <v>515</v>
      </c>
      <c r="I35" s="548" t="s">
        <v>763</v>
      </c>
      <c r="J35" s="548" t="s">
        <v>686</v>
      </c>
      <c r="K35" s="548" t="s">
        <v>764</v>
      </c>
      <c r="L35" s="551">
        <v>91.11</v>
      </c>
      <c r="M35" s="551">
        <v>182.22</v>
      </c>
      <c r="N35" s="548">
        <v>2</v>
      </c>
      <c r="O35" s="552">
        <v>1</v>
      </c>
      <c r="P35" s="551">
        <v>182.22</v>
      </c>
      <c r="Q35" s="553">
        <v>1</v>
      </c>
      <c r="R35" s="548">
        <v>2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635</v>
      </c>
      <c r="C36" s="548" t="s">
        <v>648</v>
      </c>
      <c r="D36" s="549" t="s">
        <v>901</v>
      </c>
      <c r="E36" s="550" t="s">
        <v>659</v>
      </c>
      <c r="F36" s="548" t="s">
        <v>646</v>
      </c>
      <c r="G36" s="548" t="s">
        <v>765</v>
      </c>
      <c r="H36" s="548" t="s">
        <v>515</v>
      </c>
      <c r="I36" s="548" t="s">
        <v>766</v>
      </c>
      <c r="J36" s="548" t="s">
        <v>767</v>
      </c>
      <c r="K36" s="548" t="s">
        <v>768</v>
      </c>
      <c r="L36" s="551">
        <v>0</v>
      </c>
      <c r="M36" s="551">
        <v>0</v>
      </c>
      <c r="N36" s="548">
        <v>1</v>
      </c>
      <c r="O36" s="552">
        <v>1</v>
      </c>
      <c r="P36" s="551">
        <v>0</v>
      </c>
      <c r="Q36" s="553"/>
      <c r="R36" s="548">
        <v>1</v>
      </c>
      <c r="S36" s="553">
        <v>1</v>
      </c>
      <c r="T36" s="552">
        <v>1</v>
      </c>
      <c r="U36" s="554">
        <v>1</v>
      </c>
    </row>
    <row r="37" spans="1:21" ht="14.4" customHeight="1" x14ac:dyDescent="0.3">
      <c r="A37" s="547">
        <v>35</v>
      </c>
      <c r="B37" s="548" t="s">
        <v>635</v>
      </c>
      <c r="C37" s="548" t="s">
        <v>648</v>
      </c>
      <c r="D37" s="549" t="s">
        <v>901</v>
      </c>
      <c r="E37" s="550" t="s">
        <v>659</v>
      </c>
      <c r="F37" s="548" t="s">
        <v>646</v>
      </c>
      <c r="G37" s="548" t="s">
        <v>769</v>
      </c>
      <c r="H37" s="548" t="s">
        <v>515</v>
      </c>
      <c r="I37" s="548" t="s">
        <v>770</v>
      </c>
      <c r="J37" s="548" t="s">
        <v>771</v>
      </c>
      <c r="K37" s="548" t="s">
        <v>772</v>
      </c>
      <c r="L37" s="551">
        <v>0</v>
      </c>
      <c r="M37" s="551">
        <v>0</v>
      </c>
      <c r="N37" s="548">
        <v>2</v>
      </c>
      <c r="O37" s="552">
        <v>0.5</v>
      </c>
      <c r="P37" s="551">
        <v>0</v>
      </c>
      <c r="Q37" s="553"/>
      <c r="R37" s="548">
        <v>2</v>
      </c>
      <c r="S37" s="553">
        <v>1</v>
      </c>
      <c r="T37" s="552">
        <v>0.5</v>
      </c>
      <c r="U37" s="554">
        <v>1</v>
      </c>
    </row>
    <row r="38" spans="1:21" ht="14.4" customHeight="1" x14ac:dyDescent="0.3">
      <c r="A38" s="547">
        <v>35</v>
      </c>
      <c r="B38" s="548" t="s">
        <v>635</v>
      </c>
      <c r="C38" s="548" t="s">
        <v>648</v>
      </c>
      <c r="D38" s="549" t="s">
        <v>901</v>
      </c>
      <c r="E38" s="550" t="s">
        <v>659</v>
      </c>
      <c r="F38" s="548" t="s">
        <v>646</v>
      </c>
      <c r="G38" s="548" t="s">
        <v>773</v>
      </c>
      <c r="H38" s="548" t="s">
        <v>515</v>
      </c>
      <c r="I38" s="548" t="s">
        <v>774</v>
      </c>
      <c r="J38" s="548" t="s">
        <v>775</v>
      </c>
      <c r="K38" s="548" t="s">
        <v>776</v>
      </c>
      <c r="L38" s="551">
        <v>115.13</v>
      </c>
      <c r="M38" s="551">
        <v>115.13</v>
      </c>
      <c r="N38" s="548">
        <v>1</v>
      </c>
      <c r="O38" s="552">
        <v>1</v>
      </c>
      <c r="P38" s="551">
        <v>115.13</v>
      </c>
      <c r="Q38" s="553">
        <v>1</v>
      </c>
      <c r="R38" s="548">
        <v>1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35</v>
      </c>
      <c r="B39" s="548" t="s">
        <v>635</v>
      </c>
      <c r="C39" s="548" t="s">
        <v>648</v>
      </c>
      <c r="D39" s="549" t="s">
        <v>901</v>
      </c>
      <c r="E39" s="550" t="s">
        <v>659</v>
      </c>
      <c r="F39" s="548" t="s">
        <v>646</v>
      </c>
      <c r="G39" s="548" t="s">
        <v>703</v>
      </c>
      <c r="H39" s="548" t="s">
        <v>630</v>
      </c>
      <c r="I39" s="548" t="s">
        <v>777</v>
      </c>
      <c r="J39" s="548" t="s">
        <v>778</v>
      </c>
      <c r="K39" s="548" t="s">
        <v>779</v>
      </c>
      <c r="L39" s="551">
        <v>98.78</v>
      </c>
      <c r="M39" s="551">
        <v>98.78</v>
      </c>
      <c r="N39" s="548">
        <v>1</v>
      </c>
      <c r="O39" s="552">
        <v>1</v>
      </c>
      <c r="P39" s="551">
        <v>98.78</v>
      </c>
      <c r="Q39" s="553">
        <v>1</v>
      </c>
      <c r="R39" s="548">
        <v>1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35</v>
      </c>
      <c r="B40" s="548" t="s">
        <v>635</v>
      </c>
      <c r="C40" s="548" t="s">
        <v>648</v>
      </c>
      <c r="D40" s="549" t="s">
        <v>901</v>
      </c>
      <c r="E40" s="550" t="s">
        <v>659</v>
      </c>
      <c r="F40" s="548" t="s">
        <v>646</v>
      </c>
      <c r="G40" s="548" t="s">
        <v>780</v>
      </c>
      <c r="H40" s="548" t="s">
        <v>630</v>
      </c>
      <c r="I40" s="548" t="s">
        <v>781</v>
      </c>
      <c r="J40" s="548" t="s">
        <v>782</v>
      </c>
      <c r="K40" s="548" t="s">
        <v>783</v>
      </c>
      <c r="L40" s="551">
        <v>0</v>
      </c>
      <c r="M40" s="551">
        <v>0</v>
      </c>
      <c r="N40" s="548">
        <v>2</v>
      </c>
      <c r="O40" s="552">
        <v>2</v>
      </c>
      <c r="P40" s="551">
        <v>0</v>
      </c>
      <c r="Q40" s="553"/>
      <c r="R40" s="548">
        <v>2</v>
      </c>
      <c r="S40" s="553">
        <v>1</v>
      </c>
      <c r="T40" s="552">
        <v>2</v>
      </c>
      <c r="U40" s="554">
        <v>1</v>
      </c>
    </row>
    <row r="41" spans="1:21" ht="14.4" customHeight="1" x14ac:dyDescent="0.3">
      <c r="A41" s="547">
        <v>35</v>
      </c>
      <c r="B41" s="548" t="s">
        <v>635</v>
      </c>
      <c r="C41" s="548" t="s">
        <v>648</v>
      </c>
      <c r="D41" s="549" t="s">
        <v>901</v>
      </c>
      <c r="E41" s="550" t="s">
        <v>659</v>
      </c>
      <c r="F41" s="548" t="s">
        <v>646</v>
      </c>
      <c r="G41" s="548" t="s">
        <v>784</v>
      </c>
      <c r="H41" s="548" t="s">
        <v>515</v>
      </c>
      <c r="I41" s="548" t="s">
        <v>785</v>
      </c>
      <c r="J41" s="548" t="s">
        <v>786</v>
      </c>
      <c r="K41" s="548" t="s">
        <v>787</v>
      </c>
      <c r="L41" s="551">
        <v>0</v>
      </c>
      <c r="M41" s="551">
        <v>0</v>
      </c>
      <c r="N41" s="548">
        <v>1</v>
      </c>
      <c r="O41" s="552">
        <v>1</v>
      </c>
      <c r="P41" s="551"/>
      <c r="Q41" s="553"/>
      <c r="R41" s="548"/>
      <c r="S41" s="553">
        <v>0</v>
      </c>
      <c r="T41" s="552"/>
      <c r="U41" s="554">
        <v>0</v>
      </c>
    </row>
    <row r="42" spans="1:21" ht="14.4" customHeight="1" x14ac:dyDescent="0.3">
      <c r="A42" s="547">
        <v>35</v>
      </c>
      <c r="B42" s="548" t="s">
        <v>635</v>
      </c>
      <c r="C42" s="548" t="s">
        <v>648</v>
      </c>
      <c r="D42" s="549" t="s">
        <v>901</v>
      </c>
      <c r="E42" s="550" t="s">
        <v>659</v>
      </c>
      <c r="F42" s="548" t="s">
        <v>646</v>
      </c>
      <c r="G42" s="548" t="s">
        <v>711</v>
      </c>
      <c r="H42" s="548" t="s">
        <v>515</v>
      </c>
      <c r="I42" s="548" t="s">
        <v>788</v>
      </c>
      <c r="J42" s="548" t="s">
        <v>789</v>
      </c>
      <c r="K42" s="548" t="s">
        <v>790</v>
      </c>
      <c r="L42" s="551">
        <v>205.84</v>
      </c>
      <c r="M42" s="551">
        <v>617.52</v>
      </c>
      <c r="N42" s="548">
        <v>3</v>
      </c>
      <c r="O42" s="552">
        <v>1.5</v>
      </c>
      <c r="P42" s="551">
        <v>617.52</v>
      </c>
      <c r="Q42" s="553">
        <v>1</v>
      </c>
      <c r="R42" s="548">
        <v>3</v>
      </c>
      <c r="S42" s="553">
        <v>1</v>
      </c>
      <c r="T42" s="552">
        <v>1.5</v>
      </c>
      <c r="U42" s="554">
        <v>1</v>
      </c>
    </row>
    <row r="43" spans="1:21" ht="14.4" customHeight="1" x14ac:dyDescent="0.3">
      <c r="A43" s="547">
        <v>35</v>
      </c>
      <c r="B43" s="548" t="s">
        <v>635</v>
      </c>
      <c r="C43" s="548" t="s">
        <v>648</v>
      </c>
      <c r="D43" s="549" t="s">
        <v>901</v>
      </c>
      <c r="E43" s="550" t="s">
        <v>659</v>
      </c>
      <c r="F43" s="548" t="s">
        <v>646</v>
      </c>
      <c r="G43" s="548" t="s">
        <v>791</v>
      </c>
      <c r="H43" s="548" t="s">
        <v>515</v>
      </c>
      <c r="I43" s="548" t="s">
        <v>792</v>
      </c>
      <c r="J43" s="548" t="s">
        <v>793</v>
      </c>
      <c r="K43" s="548" t="s">
        <v>794</v>
      </c>
      <c r="L43" s="551">
        <v>77.13</v>
      </c>
      <c r="M43" s="551">
        <v>154.26</v>
      </c>
      <c r="N43" s="548">
        <v>2</v>
      </c>
      <c r="O43" s="552">
        <v>0.5</v>
      </c>
      <c r="P43" s="551">
        <v>154.26</v>
      </c>
      <c r="Q43" s="553">
        <v>1</v>
      </c>
      <c r="R43" s="548">
        <v>2</v>
      </c>
      <c r="S43" s="553">
        <v>1</v>
      </c>
      <c r="T43" s="552">
        <v>0.5</v>
      </c>
      <c r="U43" s="554">
        <v>1</v>
      </c>
    </row>
    <row r="44" spans="1:21" ht="14.4" customHeight="1" x14ac:dyDescent="0.3">
      <c r="A44" s="547">
        <v>35</v>
      </c>
      <c r="B44" s="548" t="s">
        <v>635</v>
      </c>
      <c r="C44" s="548" t="s">
        <v>648</v>
      </c>
      <c r="D44" s="549" t="s">
        <v>901</v>
      </c>
      <c r="E44" s="550" t="s">
        <v>659</v>
      </c>
      <c r="F44" s="548" t="s">
        <v>647</v>
      </c>
      <c r="G44" s="548" t="s">
        <v>795</v>
      </c>
      <c r="H44" s="548" t="s">
        <v>515</v>
      </c>
      <c r="I44" s="548" t="s">
        <v>796</v>
      </c>
      <c r="J44" s="548" t="s">
        <v>797</v>
      </c>
      <c r="K44" s="548"/>
      <c r="L44" s="551">
        <v>0</v>
      </c>
      <c r="M44" s="551">
        <v>0</v>
      </c>
      <c r="N44" s="548">
        <v>1</v>
      </c>
      <c r="O44" s="552">
        <v>0.5</v>
      </c>
      <c r="P44" s="551">
        <v>0</v>
      </c>
      <c r="Q44" s="553"/>
      <c r="R44" s="548">
        <v>1</v>
      </c>
      <c r="S44" s="553">
        <v>1</v>
      </c>
      <c r="T44" s="552">
        <v>0.5</v>
      </c>
      <c r="U44" s="554">
        <v>1</v>
      </c>
    </row>
    <row r="45" spans="1:21" ht="14.4" customHeight="1" x14ac:dyDescent="0.3">
      <c r="A45" s="547">
        <v>35</v>
      </c>
      <c r="B45" s="548" t="s">
        <v>635</v>
      </c>
      <c r="C45" s="548" t="s">
        <v>648</v>
      </c>
      <c r="D45" s="549" t="s">
        <v>901</v>
      </c>
      <c r="E45" s="550" t="s">
        <v>657</v>
      </c>
      <c r="F45" s="548" t="s">
        <v>646</v>
      </c>
      <c r="G45" s="548" t="s">
        <v>751</v>
      </c>
      <c r="H45" s="548" t="s">
        <v>515</v>
      </c>
      <c r="I45" s="548" t="s">
        <v>752</v>
      </c>
      <c r="J45" s="548" t="s">
        <v>753</v>
      </c>
      <c r="K45" s="548" t="s">
        <v>754</v>
      </c>
      <c r="L45" s="551">
        <v>57.76</v>
      </c>
      <c r="M45" s="551">
        <v>57.76</v>
      </c>
      <c r="N45" s="548">
        <v>1</v>
      </c>
      <c r="O45" s="552">
        <v>1</v>
      </c>
      <c r="P45" s="551">
        <v>57.76</v>
      </c>
      <c r="Q45" s="553">
        <v>1</v>
      </c>
      <c r="R45" s="548">
        <v>1</v>
      </c>
      <c r="S45" s="553">
        <v>1</v>
      </c>
      <c r="T45" s="552">
        <v>1</v>
      </c>
      <c r="U45" s="554">
        <v>1</v>
      </c>
    </row>
    <row r="46" spans="1:21" ht="14.4" customHeight="1" x14ac:dyDescent="0.3">
      <c r="A46" s="547">
        <v>35</v>
      </c>
      <c r="B46" s="548" t="s">
        <v>635</v>
      </c>
      <c r="C46" s="548" t="s">
        <v>648</v>
      </c>
      <c r="D46" s="549" t="s">
        <v>901</v>
      </c>
      <c r="E46" s="550" t="s">
        <v>657</v>
      </c>
      <c r="F46" s="548" t="s">
        <v>646</v>
      </c>
      <c r="G46" s="548" t="s">
        <v>798</v>
      </c>
      <c r="H46" s="548" t="s">
        <v>630</v>
      </c>
      <c r="I46" s="548" t="s">
        <v>799</v>
      </c>
      <c r="J46" s="548" t="s">
        <v>800</v>
      </c>
      <c r="K46" s="548" t="s">
        <v>801</v>
      </c>
      <c r="L46" s="551">
        <v>138.31</v>
      </c>
      <c r="M46" s="551">
        <v>138.31</v>
      </c>
      <c r="N46" s="548">
        <v>1</v>
      </c>
      <c r="O46" s="552">
        <v>1</v>
      </c>
      <c r="P46" s="551">
        <v>138.31</v>
      </c>
      <c r="Q46" s="553">
        <v>1</v>
      </c>
      <c r="R46" s="548">
        <v>1</v>
      </c>
      <c r="S46" s="553">
        <v>1</v>
      </c>
      <c r="T46" s="552">
        <v>1</v>
      </c>
      <c r="U46" s="554">
        <v>1</v>
      </c>
    </row>
    <row r="47" spans="1:21" ht="14.4" customHeight="1" x14ac:dyDescent="0.3">
      <c r="A47" s="547">
        <v>35</v>
      </c>
      <c r="B47" s="548" t="s">
        <v>635</v>
      </c>
      <c r="C47" s="548" t="s">
        <v>648</v>
      </c>
      <c r="D47" s="549" t="s">
        <v>901</v>
      </c>
      <c r="E47" s="550" t="s">
        <v>657</v>
      </c>
      <c r="F47" s="548" t="s">
        <v>646</v>
      </c>
      <c r="G47" s="548" t="s">
        <v>802</v>
      </c>
      <c r="H47" s="548" t="s">
        <v>515</v>
      </c>
      <c r="I47" s="548" t="s">
        <v>803</v>
      </c>
      <c r="J47" s="548" t="s">
        <v>804</v>
      </c>
      <c r="K47" s="548" t="s">
        <v>805</v>
      </c>
      <c r="L47" s="551">
        <v>73.069999999999993</v>
      </c>
      <c r="M47" s="551">
        <v>73.069999999999993</v>
      </c>
      <c r="N47" s="548">
        <v>1</v>
      </c>
      <c r="O47" s="552">
        <v>1</v>
      </c>
      <c r="P47" s="551">
        <v>73.069999999999993</v>
      </c>
      <c r="Q47" s="553">
        <v>1</v>
      </c>
      <c r="R47" s="548">
        <v>1</v>
      </c>
      <c r="S47" s="553">
        <v>1</v>
      </c>
      <c r="T47" s="552">
        <v>1</v>
      </c>
      <c r="U47" s="554">
        <v>1</v>
      </c>
    </row>
    <row r="48" spans="1:21" ht="14.4" customHeight="1" x14ac:dyDescent="0.3">
      <c r="A48" s="547">
        <v>35</v>
      </c>
      <c r="B48" s="548" t="s">
        <v>635</v>
      </c>
      <c r="C48" s="548" t="s">
        <v>648</v>
      </c>
      <c r="D48" s="549" t="s">
        <v>901</v>
      </c>
      <c r="E48" s="550" t="s">
        <v>657</v>
      </c>
      <c r="F48" s="548" t="s">
        <v>646</v>
      </c>
      <c r="G48" s="548" t="s">
        <v>806</v>
      </c>
      <c r="H48" s="548" t="s">
        <v>515</v>
      </c>
      <c r="I48" s="548" t="s">
        <v>807</v>
      </c>
      <c r="J48" s="548" t="s">
        <v>808</v>
      </c>
      <c r="K48" s="548" t="s">
        <v>809</v>
      </c>
      <c r="L48" s="551">
        <v>0</v>
      </c>
      <c r="M48" s="551">
        <v>0</v>
      </c>
      <c r="N48" s="548">
        <v>1</v>
      </c>
      <c r="O48" s="552">
        <v>1</v>
      </c>
      <c r="P48" s="551">
        <v>0</v>
      </c>
      <c r="Q48" s="553"/>
      <c r="R48" s="548">
        <v>1</v>
      </c>
      <c r="S48" s="553">
        <v>1</v>
      </c>
      <c r="T48" s="552">
        <v>1</v>
      </c>
      <c r="U48" s="554">
        <v>1</v>
      </c>
    </row>
    <row r="49" spans="1:21" ht="14.4" customHeight="1" x14ac:dyDescent="0.3">
      <c r="A49" s="547">
        <v>35</v>
      </c>
      <c r="B49" s="548" t="s">
        <v>635</v>
      </c>
      <c r="C49" s="548" t="s">
        <v>648</v>
      </c>
      <c r="D49" s="549" t="s">
        <v>901</v>
      </c>
      <c r="E49" s="550" t="s">
        <v>657</v>
      </c>
      <c r="F49" s="548" t="s">
        <v>646</v>
      </c>
      <c r="G49" s="548" t="s">
        <v>806</v>
      </c>
      <c r="H49" s="548" t="s">
        <v>515</v>
      </c>
      <c r="I49" s="548" t="s">
        <v>810</v>
      </c>
      <c r="J49" s="548" t="s">
        <v>808</v>
      </c>
      <c r="K49" s="548" t="s">
        <v>811</v>
      </c>
      <c r="L49" s="551">
        <v>0</v>
      </c>
      <c r="M49" s="551">
        <v>0</v>
      </c>
      <c r="N49" s="548">
        <v>1</v>
      </c>
      <c r="O49" s="552">
        <v>1</v>
      </c>
      <c r="P49" s="551"/>
      <c r="Q49" s="553"/>
      <c r="R49" s="548"/>
      <c r="S49" s="553">
        <v>0</v>
      </c>
      <c r="T49" s="552"/>
      <c r="U49" s="554">
        <v>0</v>
      </c>
    </row>
    <row r="50" spans="1:21" ht="14.4" customHeight="1" x14ac:dyDescent="0.3">
      <c r="A50" s="547">
        <v>35</v>
      </c>
      <c r="B50" s="548" t="s">
        <v>635</v>
      </c>
      <c r="C50" s="548" t="s">
        <v>648</v>
      </c>
      <c r="D50" s="549" t="s">
        <v>901</v>
      </c>
      <c r="E50" s="550" t="s">
        <v>657</v>
      </c>
      <c r="F50" s="548" t="s">
        <v>646</v>
      </c>
      <c r="G50" s="548" t="s">
        <v>812</v>
      </c>
      <c r="H50" s="548" t="s">
        <v>515</v>
      </c>
      <c r="I50" s="548" t="s">
        <v>813</v>
      </c>
      <c r="J50" s="548" t="s">
        <v>814</v>
      </c>
      <c r="K50" s="548" t="s">
        <v>815</v>
      </c>
      <c r="L50" s="551">
        <v>38.47</v>
      </c>
      <c r="M50" s="551">
        <v>38.47</v>
      </c>
      <c r="N50" s="548">
        <v>1</v>
      </c>
      <c r="O50" s="552">
        <v>1</v>
      </c>
      <c r="P50" s="551">
        <v>38.47</v>
      </c>
      <c r="Q50" s="553">
        <v>1</v>
      </c>
      <c r="R50" s="548">
        <v>1</v>
      </c>
      <c r="S50" s="553">
        <v>1</v>
      </c>
      <c r="T50" s="552">
        <v>1</v>
      </c>
      <c r="U50" s="554">
        <v>1</v>
      </c>
    </row>
    <row r="51" spans="1:21" ht="14.4" customHeight="1" x14ac:dyDescent="0.3">
      <c r="A51" s="547">
        <v>35</v>
      </c>
      <c r="B51" s="548" t="s">
        <v>635</v>
      </c>
      <c r="C51" s="548" t="s">
        <v>648</v>
      </c>
      <c r="D51" s="549" t="s">
        <v>901</v>
      </c>
      <c r="E51" s="550" t="s">
        <v>657</v>
      </c>
      <c r="F51" s="548" t="s">
        <v>646</v>
      </c>
      <c r="G51" s="548" t="s">
        <v>816</v>
      </c>
      <c r="H51" s="548" t="s">
        <v>515</v>
      </c>
      <c r="I51" s="548" t="s">
        <v>817</v>
      </c>
      <c r="J51" s="548" t="s">
        <v>818</v>
      </c>
      <c r="K51" s="548" t="s">
        <v>819</v>
      </c>
      <c r="L51" s="551">
        <v>48.09</v>
      </c>
      <c r="M51" s="551">
        <v>48.09</v>
      </c>
      <c r="N51" s="548">
        <v>1</v>
      </c>
      <c r="O51" s="552">
        <v>1</v>
      </c>
      <c r="P51" s="551">
        <v>48.09</v>
      </c>
      <c r="Q51" s="553">
        <v>1</v>
      </c>
      <c r="R51" s="548">
        <v>1</v>
      </c>
      <c r="S51" s="553">
        <v>1</v>
      </c>
      <c r="T51" s="552">
        <v>1</v>
      </c>
      <c r="U51" s="554">
        <v>1</v>
      </c>
    </row>
    <row r="52" spans="1:21" ht="14.4" customHeight="1" x14ac:dyDescent="0.3">
      <c r="A52" s="547">
        <v>35</v>
      </c>
      <c r="B52" s="548" t="s">
        <v>635</v>
      </c>
      <c r="C52" s="548" t="s">
        <v>648</v>
      </c>
      <c r="D52" s="549" t="s">
        <v>901</v>
      </c>
      <c r="E52" s="550" t="s">
        <v>657</v>
      </c>
      <c r="F52" s="548" t="s">
        <v>646</v>
      </c>
      <c r="G52" s="548" t="s">
        <v>820</v>
      </c>
      <c r="H52" s="548" t="s">
        <v>515</v>
      </c>
      <c r="I52" s="548" t="s">
        <v>821</v>
      </c>
      <c r="J52" s="548" t="s">
        <v>822</v>
      </c>
      <c r="K52" s="548" t="s">
        <v>823</v>
      </c>
      <c r="L52" s="551">
        <v>49.38</v>
      </c>
      <c r="M52" s="551">
        <v>49.38</v>
      </c>
      <c r="N52" s="548">
        <v>1</v>
      </c>
      <c r="O52" s="552">
        <v>1</v>
      </c>
      <c r="P52" s="551"/>
      <c r="Q52" s="553">
        <v>0</v>
      </c>
      <c r="R52" s="548"/>
      <c r="S52" s="553">
        <v>0</v>
      </c>
      <c r="T52" s="552"/>
      <c r="U52" s="554">
        <v>0</v>
      </c>
    </row>
    <row r="53" spans="1:21" ht="14.4" customHeight="1" x14ac:dyDescent="0.3">
      <c r="A53" s="547">
        <v>35</v>
      </c>
      <c r="B53" s="548" t="s">
        <v>635</v>
      </c>
      <c r="C53" s="548" t="s">
        <v>648</v>
      </c>
      <c r="D53" s="549" t="s">
        <v>901</v>
      </c>
      <c r="E53" s="550" t="s">
        <v>657</v>
      </c>
      <c r="F53" s="548" t="s">
        <v>646</v>
      </c>
      <c r="G53" s="548" t="s">
        <v>703</v>
      </c>
      <c r="H53" s="548" t="s">
        <v>630</v>
      </c>
      <c r="I53" s="548" t="s">
        <v>704</v>
      </c>
      <c r="J53" s="548" t="s">
        <v>705</v>
      </c>
      <c r="K53" s="548" t="s">
        <v>706</v>
      </c>
      <c r="L53" s="551">
        <v>46.07</v>
      </c>
      <c r="M53" s="551">
        <v>46.07</v>
      </c>
      <c r="N53" s="548">
        <v>1</v>
      </c>
      <c r="O53" s="552">
        <v>1</v>
      </c>
      <c r="P53" s="551">
        <v>46.07</v>
      </c>
      <c r="Q53" s="553">
        <v>1</v>
      </c>
      <c r="R53" s="548">
        <v>1</v>
      </c>
      <c r="S53" s="553">
        <v>1</v>
      </c>
      <c r="T53" s="552">
        <v>1</v>
      </c>
      <c r="U53" s="554">
        <v>1</v>
      </c>
    </row>
    <row r="54" spans="1:21" ht="14.4" customHeight="1" x14ac:dyDescent="0.3">
      <c r="A54" s="547">
        <v>35</v>
      </c>
      <c r="B54" s="548" t="s">
        <v>635</v>
      </c>
      <c r="C54" s="548" t="s">
        <v>648</v>
      </c>
      <c r="D54" s="549" t="s">
        <v>901</v>
      </c>
      <c r="E54" s="550" t="s">
        <v>657</v>
      </c>
      <c r="F54" s="548" t="s">
        <v>646</v>
      </c>
      <c r="G54" s="548" t="s">
        <v>780</v>
      </c>
      <c r="H54" s="548" t="s">
        <v>630</v>
      </c>
      <c r="I54" s="548" t="s">
        <v>824</v>
      </c>
      <c r="J54" s="548" t="s">
        <v>782</v>
      </c>
      <c r="K54" s="548" t="s">
        <v>825</v>
      </c>
      <c r="L54" s="551">
        <v>18.260000000000002</v>
      </c>
      <c r="M54" s="551">
        <v>18.260000000000002</v>
      </c>
      <c r="N54" s="548">
        <v>1</v>
      </c>
      <c r="O54" s="552">
        <v>1</v>
      </c>
      <c r="P54" s="551"/>
      <c r="Q54" s="553">
        <v>0</v>
      </c>
      <c r="R54" s="548"/>
      <c r="S54" s="553">
        <v>0</v>
      </c>
      <c r="T54" s="552"/>
      <c r="U54" s="554">
        <v>0</v>
      </c>
    </row>
    <row r="55" spans="1:21" ht="14.4" customHeight="1" x14ac:dyDescent="0.3">
      <c r="A55" s="547">
        <v>35</v>
      </c>
      <c r="B55" s="548" t="s">
        <v>635</v>
      </c>
      <c r="C55" s="548" t="s">
        <v>648</v>
      </c>
      <c r="D55" s="549" t="s">
        <v>901</v>
      </c>
      <c r="E55" s="550" t="s">
        <v>657</v>
      </c>
      <c r="F55" s="548" t="s">
        <v>646</v>
      </c>
      <c r="G55" s="548" t="s">
        <v>780</v>
      </c>
      <c r="H55" s="548" t="s">
        <v>630</v>
      </c>
      <c r="I55" s="548" t="s">
        <v>826</v>
      </c>
      <c r="J55" s="548" t="s">
        <v>782</v>
      </c>
      <c r="K55" s="548" t="s">
        <v>827</v>
      </c>
      <c r="L55" s="551">
        <v>36.54</v>
      </c>
      <c r="M55" s="551">
        <v>36.54</v>
      </c>
      <c r="N55" s="548">
        <v>1</v>
      </c>
      <c r="O55" s="552">
        <v>1</v>
      </c>
      <c r="P55" s="551">
        <v>36.54</v>
      </c>
      <c r="Q55" s="553">
        <v>1</v>
      </c>
      <c r="R55" s="548">
        <v>1</v>
      </c>
      <c r="S55" s="553">
        <v>1</v>
      </c>
      <c r="T55" s="552">
        <v>1</v>
      </c>
      <c r="U55" s="554">
        <v>1</v>
      </c>
    </row>
    <row r="56" spans="1:21" ht="14.4" customHeight="1" x14ac:dyDescent="0.3">
      <c r="A56" s="547">
        <v>35</v>
      </c>
      <c r="B56" s="548" t="s">
        <v>635</v>
      </c>
      <c r="C56" s="548" t="s">
        <v>648</v>
      </c>
      <c r="D56" s="549" t="s">
        <v>901</v>
      </c>
      <c r="E56" s="550" t="s">
        <v>657</v>
      </c>
      <c r="F56" s="548" t="s">
        <v>646</v>
      </c>
      <c r="G56" s="548" t="s">
        <v>711</v>
      </c>
      <c r="H56" s="548" t="s">
        <v>515</v>
      </c>
      <c r="I56" s="548" t="s">
        <v>828</v>
      </c>
      <c r="J56" s="548" t="s">
        <v>713</v>
      </c>
      <c r="K56" s="548" t="s">
        <v>829</v>
      </c>
      <c r="L56" s="551">
        <v>57.64</v>
      </c>
      <c r="M56" s="551">
        <v>57.64</v>
      </c>
      <c r="N56" s="548">
        <v>1</v>
      </c>
      <c r="O56" s="552">
        <v>1</v>
      </c>
      <c r="P56" s="551">
        <v>57.64</v>
      </c>
      <c r="Q56" s="553">
        <v>1</v>
      </c>
      <c r="R56" s="548">
        <v>1</v>
      </c>
      <c r="S56" s="553">
        <v>1</v>
      </c>
      <c r="T56" s="552">
        <v>1</v>
      </c>
      <c r="U56" s="554">
        <v>1</v>
      </c>
    </row>
    <row r="57" spans="1:21" ht="14.4" customHeight="1" x14ac:dyDescent="0.3">
      <c r="A57" s="547">
        <v>35</v>
      </c>
      <c r="B57" s="548" t="s">
        <v>635</v>
      </c>
      <c r="C57" s="548" t="s">
        <v>648</v>
      </c>
      <c r="D57" s="549" t="s">
        <v>901</v>
      </c>
      <c r="E57" s="550" t="s">
        <v>657</v>
      </c>
      <c r="F57" s="548" t="s">
        <v>646</v>
      </c>
      <c r="G57" s="548" t="s">
        <v>711</v>
      </c>
      <c r="H57" s="548" t="s">
        <v>515</v>
      </c>
      <c r="I57" s="548" t="s">
        <v>830</v>
      </c>
      <c r="J57" s="548" t="s">
        <v>831</v>
      </c>
      <c r="K57" s="548" t="s">
        <v>832</v>
      </c>
      <c r="L57" s="551">
        <v>0</v>
      </c>
      <c r="M57" s="551">
        <v>0</v>
      </c>
      <c r="N57" s="548">
        <v>1</v>
      </c>
      <c r="O57" s="552">
        <v>1</v>
      </c>
      <c r="P57" s="551">
        <v>0</v>
      </c>
      <c r="Q57" s="553"/>
      <c r="R57" s="548">
        <v>1</v>
      </c>
      <c r="S57" s="553">
        <v>1</v>
      </c>
      <c r="T57" s="552">
        <v>1</v>
      </c>
      <c r="U57" s="554">
        <v>1</v>
      </c>
    </row>
    <row r="58" spans="1:21" ht="14.4" customHeight="1" x14ac:dyDescent="0.3">
      <c r="A58" s="547">
        <v>35</v>
      </c>
      <c r="B58" s="548" t="s">
        <v>635</v>
      </c>
      <c r="C58" s="548" t="s">
        <v>648</v>
      </c>
      <c r="D58" s="549" t="s">
        <v>901</v>
      </c>
      <c r="E58" s="550" t="s">
        <v>657</v>
      </c>
      <c r="F58" s="548" t="s">
        <v>646</v>
      </c>
      <c r="G58" s="548" t="s">
        <v>711</v>
      </c>
      <c r="H58" s="548" t="s">
        <v>515</v>
      </c>
      <c r="I58" s="548" t="s">
        <v>833</v>
      </c>
      <c r="J58" s="548" t="s">
        <v>713</v>
      </c>
      <c r="K58" s="548" t="s">
        <v>714</v>
      </c>
      <c r="L58" s="551">
        <v>301.2</v>
      </c>
      <c r="M58" s="551">
        <v>602.4</v>
      </c>
      <c r="N58" s="548">
        <v>2</v>
      </c>
      <c r="O58" s="552">
        <v>1</v>
      </c>
      <c r="P58" s="551">
        <v>602.4</v>
      </c>
      <c r="Q58" s="553">
        <v>1</v>
      </c>
      <c r="R58" s="548">
        <v>2</v>
      </c>
      <c r="S58" s="553">
        <v>1</v>
      </c>
      <c r="T58" s="552">
        <v>1</v>
      </c>
      <c r="U58" s="554">
        <v>1</v>
      </c>
    </row>
    <row r="59" spans="1:21" ht="14.4" customHeight="1" x14ac:dyDescent="0.3">
      <c r="A59" s="547">
        <v>35</v>
      </c>
      <c r="B59" s="548" t="s">
        <v>635</v>
      </c>
      <c r="C59" s="548" t="s">
        <v>648</v>
      </c>
      <c r="D59" s="549" t="s">
        <v>901</v>
      </c>
      <c r="E59" s="550" t="s">
        <v>657</v>
      </c>
      <c r="F59" s="548" t="s">
        <v>646</v>
      </c>
      <c r="G59" s="548" t="s">
        <v>711</v>
      </c>
      <c r="H59" s="548" t="s">
        <v>515</v>
      </c>
      <c r="I59" s="548" t="s">
        <v>834</v>
      </c>
      <c r="J59" s="548" t="s">
        <v>835</v>
      </c>
      <c r="K59" s="548" t="s">
        <v>836</v>
      </c>
      <c r="L59" s="551">
        <v>0</v>
      </c>
      <c r="M59" s="551">
        <v>0</v>
      </c>
      <c r="N59" s="548">
        <v>1</v>
      </c>
      <c r="O59" s="552">
        <v>0.5</v>
      </c>
      <c r="P59" s="551">
        <v>0</v>
      </c>
      <c r="Q59" s="553"/>
      <c r="R59" s="548">
        <v>1</v>
      </c>
      <c r="S59" s="553">
        <v>1</v>
      </c>
      <c r="T59" s="552">
        <v>0.5</v>
      </c>
      <c r="U59" s="554">
        <v>1</v>
      </c>
    </row>
    <row r="60" spans="1:21" ht="14.4" customHeight="1" x14ac:dyDescent="0.3">
      <c r="A60" s="547">
        <v>35</v>
      </c>
      <c r="B60" s="548" t="s">
        <v>635</v>
      </c>
      <c r="C60" s="548" t="s">
        <v>648</v>
      </c>
      <c r="D60" s="549" t="s">
        <v>901</v>
      </c>
      <c r="E60" s="550" t="s">
        <v>657</v>
      </c>
      <c r="F60" s="548" t="s">
        <v>646</v>
      </c>
      <c r="G60" s="548" t="s">
        <v>837</v>
      </c>
      <c r="H60" s="548" t="s">
        <v>515</v>
      </c>
      <c r="I60" s="548" t="s">
        <v>838</v>
      </c>
      <c r="J60" s="548" t="s">
        <v>839</v>
      </c>
      <c r="K60" s="548" t="s">
        <v>840</v>
      </c>
      <c r="L60" s="551">
        <v>0</v>
      </c>
      <c r="M60" s="551">
        <v>0</v>
      </c>
      <c r="N60" s="548">
        <v>2</v>
      </c>
      <c r="O60" s="552">
        <v>0.5</v>
      </c>
      <c r="P60" s="551">
        <v>0</v>
      </c>
      <c r="Q60" s="553"/>
      <c r="R60" s="548">
        <v>2</v>
      </c>
      <c r="S60" s="553">
        <v>1</v>
      </c>
      <c r="T60" s="552">
        <v>0.5</v>
      </c>
      <c r="U60" s="554">
        <v>1</v>
      </c>
    </row>
    <row r="61" spans="1:21" ht="14.4" customHeight="1" x14ac:dyDescent="0.3">
      <c r="A61" s="547">
        <v>35</v>
      </c>
      <c r="B61" s="548" t="s">
        <v>635</v>
      </c>
      <c r="C61" s="548" t="s">
        <v>648</v>
      </c>
      <c r="D61" s="549" t="s">
        <v>901</v>
      </c>
      <c r="E61" s="550" t="s">
        <v>657</v>
      </c>
      <c r="F61" s="548" t="s">
        <v>646</v>
      </c>
      <c r="G61" s="548" t="s">
        <v>841</v>
      </c>
      <c r="H61" s="548" t="s">
        <v>515</v>
      </c>
      <c r="I61" s="548" t="s">
        <v>842</v>
      </c>
      <c r="J61" s="548" t="s">
        <v>843</v>
      </c>
      <c r="K61" s="548" t="s">
        <v>844</v>
      </c>
      <c r="L61" s="551">
        <v>0</v>
      </c>
      <c r="M61" s="551">
        <v>0</v>
      </c>
      <c r="N61" s="548">
        <v>1</v>
      </c>
      <c r="O61" s="552">
        <v>1</v>
      </c>
      <c r="P61" s="551">
        <v>0</v>
      </c>
      <c r="Q61" s="553"/>
      <c r="R61" s="548">
        <v>1</v>
      </c>
      <c r="S61" s="553">
        <v>1</v>
      </c>
      <c r="T61" s="552">
        <v>1</v>
      </c>
      <c r="U61" s="554">
        <v>1</v>
      </c>
    </row>
    <row r="62" spans="1:21" ht="14.4" customHeight="1" x14ac:dyDescent="0.3">
      <c r="A62" s="547">
        <v>35</v>
      </c>
      <c r="B62" s="548" t="s">
        <v>635</v>
      </c>
      <c r="C62" s="548" t="s">
        <v>648</v>
      </c>
      <c r="D62" s="549" t="s">
        <v>901</v>
      </c>
      <c r="E62" s="550" t="s">
        <v>657</v>
      </c>
      <c r="F62" s="548" t="s">
        <v>646</v>
      </c>
      <c r="G62" s="548" t="s">
        <v>845</v>
      </c>
      <c r="H62" s="548" t="s">
        <v>515</v>
      </c>
      <c r="I62" s="548" t="s">
        <v>846</v>
      </c>
      <c r="J62" s="548" t="s">
        <v>847</v>
      </c>
      <c r="K62" s="548" t="s">
        <v>848</v>
      </c>
      <c r="L62" s="551">
        <v>280.38</v>
      </c>
      <c r="M62" s="551">
        <v>280.38</v>
      </c>
      <c r="N62" s="548">
        <v>1</v>
      </c>
      <c r="O62" s="552">
        <v>1</v>
      </c>
      <c r="P62" s="551">
        <v>280.38</v>
      </c>
      <c r="Q62" s="553">
        <v>1</v>
      </c>
      <c r="R62" s="548">
        <v>1</v>
      </c>
      <c r="S62" s="553">
        <v>1</v>
      </c>
      <c r="T62" s="552">
        <v>1</v>
      </c>
      <c r="U62" s="554">
        <v>1</v>
      </c>
    </row>
    <row r="63" spans="1:21" ht="14.4" customHeight="1" x14ac:dyDescent="0.3">
      <c r="A63" s="547">
        <v>35</v>
      </c>
      <c r="B63" s="548" t="s">
        <v>635</v>
      </c>
      <c r="C63" s="548" t="s">
        <v>648</v>
      </c>
      <c r="D63" s="549" t="s">
        <v>901</v>
      </c>
      <c r="E63" s="550" t="s">
        <v>657</v>
      </c>
      <c r="F63" s="548" t="s">
        <v>646</v>
      </c>
      <c r="G63" s="548" t="s">
        <v>849</v>
      </c>
      <c r="H63" s="548" t="s">
        <v>515</v>
      </c>
      <c r="I63" s="548" t="s">
        <v>850</v>
      </c>
      <c r="J63" s="548" t="s">
        <v>851</v>
      </c>
      <c r="K63" s="548" t="s">
        <v>852</v>
      </c>
      <c r="L63" s="551">
        <v>87.86</v>
      </c>
      <c r="M63" s="551">
        <v>87.86</v>
      </c>
      <c r="N63" s="548">
        <v>1</v>
      </c>
      <c r="O63" s="552">
        <v>1</v>
      </c>
      <c r="P63" s="551">
        <v>87.86</v>
      </c>
      <c r="Q63" s="553">
        <v>1</v>
      </c>
      <c r="R63" s="548">
        <v>1</v>
      </c>
      <c r="S63" s="553">
        <v>1</v>
      </c>
      <c r="T63" s="552">
        <v>1</v>
      </c>
      <c r="U63" s="554">
        <v>1</v>
      </c>
    </row>
    <row r="64" spans="1:21" ht="14.4" customHeight="1" x14ac:dyDescent="0.3">
      <c r="A64" s="547">
        <v>35</v>
      </c>
      <c r="B64" s="548" t="s">
        <v>635</v>
      </c>
      <c r="C64" s="548" t="s">
        <v>648</v>
      </c>
      <c r="D64" s="549" t="s">
        <v>901</v>
      </c>
      <c r="E64" s="550" t="s">
        <v>657</v>
      </c>
      <c r="F64" s="548" t="s">
        <v>646</v>
      </c>
      <c r="G64" s="548" t="s">
        <v>735</v>
      </c>
      <c r="H64" s="548" t="s">
        <v>515</v>
      </c>
      <c r="I64" s="548" t="s">
        <v>853</v>
      </c>
      <c r="J64" s="548" t="s">
        <v>854</v>
      </c>
      <c r="K64" s="548" t="s">
        <v>855</v>
      </c>
      <c r="L64" s="551">
        <v>0</v>
      </c>
      <c r="M64" s="551">
        <v>0</v>
      </c>
      <c r="N64" s="548">
        <v>2</v>
      </c>
      <c r="O64" s="552">
        <v>1</v>
      </c>
      <c r="P64" s="551">
        <v>0</v>
      </c>
      <c r="Q64" s="553"/>
      <c r="R64" s="548">
        <v>2</v>
      </c>
      <c r="S64" s="553">
        <v>1</v>
      </c>
      <c r="T64" s="552">
        <v>1</v>
      </c>
      <c r="U64" s="554">
        <v>1</v>
      </c>
    </row>
    <row r="65" spans="1:21" ht="14.4" customHeight="1" x14ac:dyDescent="0.3">
      <c r="A65" s="547">
        <v>35</v>
      </c>
      <c r="B65" s="548" t="s">
        <v>635</v>
      </c>
      <c r="C65" s="548" t="s">
        <v>648</v>
      </c>
      <c r="D65" s="549" t="s">
        <v>901</v>
      </c>
      <c r="E65" s="550" t="s">
        <v>654</v>
      </c>
      <c r="F65" s="548" t="s">
        <v>646</v>
      </c>
      <c r="G65" s="548" t="s">
        <v>856</v>
      </c>
      <c r="H65" s="548" t="s">
        <v>515</v>
      </c>
      <c r="I65" s="548" t="s">
        <v>857</v>
      </c>
      <c r="J65" s="548" t="s">
        <v>858</v>
      </c>
      <c r="K65" s="548" t="s">
        <v>859</v>
      </c>
      <c r="L65" s="551">
        <v>590.26</v>
      </c>
      <c r="M65" s="551">
        <v>590.26</v>
      </c>
      <c r="N65" s="548">
        <v>1</v>
      </c>
      <c r="O65" s="552">
        <v>0.5</v>
      </c>
      <c r="P65" s="551">
        <v>590.26</v>
      </c>
      <c r="Q65" s="553">
        <v>1</v>
      </c>
      <c r="R65" s="548">
        <v>1</v>
      </c>
      <c r="S65" s="553">
        <v>1</v>
      </c>
      <c r="T65" s="552">
        <v>0.5</v>
      </c>
      <c r="U65" s="554">
        <v>1</v>
      </c>
    </row>
    <row r="66" spans="1:21" ht="14.4" customHeight="1" x14ac:dyDescent="0.3">
      <c r="A66" s="547">
        <v>35</v>
      </c>
      <c r="B66" s="548" t="s">
        <v>635</v>
      </c>
      <c r="C66" s="548" t="s">
        <v>648</v>
      </c>
      <c r="D66" s="549" t="s">
        <v>901</v>
      </c>
      <c r="E66" s="550" t="s">
        <v>654</v>
      </c>
      <c r="F66" s="548" t="s">
        <v>646</v>
      </c>
      <c r="G66" s="548" t="s">
        <v>673</v>
      </c>
      <c r="H66" s="548" t="s">
        <v>515</v>
      </c>
      <c r="I66" s="548" t="s">
        <v>674</v>
      </c>
      <c r="J66" s="548" t="s">
        <v>675</v>
      </c>
      <c r="K66" s="548" t="s">
        <v>676</v>
      </c>
      <c r="L66" s="551">
        <v>77.37</v>
      </c>
      <c r="M66" s="551">
        <v>232.11</v>
      </c>
      <c r="N66" s="548">
        <v>3</v>
      </c>
      <c r="O66" s="552">
        <v>0.5</v>
      </c>
      <c r="P66" s="551">
        <v>232.11</v>
      </c>
      <c r="Q66" s="553">
        <v>1</v>
      </c>
      <c r="R66" s="548">
        <v>3</v>
      </c>
      <c r="S66" s="553">
        <v>1</v>
      </c>
      <c r="T66" s="552">
        <v>0.5</v>
      </c>
      <c r="U66" s="554">
        <v>1</v>
      </c>
    </row>
    <row r="67" spans="1:21" ht="14.4" customHeight="1" x14ac:dyDescent="0.3">
      <c r="A67" s="547">
        <v>35</v>
      </c>
      <c r="B67" s="548" t="s">
        <v>635</v>
      </c>
      <c r="C67" s="548" t="s">
        <v>648</v>
      </c>
      <c r="D67" s="549" t="s">
        <v>901</v>
      </c>
      <c r="E67" s="550" t="s">
        <v>654</v>
      </c>
      <c r="F67" s="548" t="s">
        <v>646</v>
      </c>
      <c r="G67" s="548" t="s">
        <v>860</v>
      </c>
      <c r="H67" s="548" t="s">
        <v>515</v>
      </c>
      <c r="I67" s="548" t="s">
        <v>861</v>
      </c>
      <c r="J67" s="548" t="s">
        <v>862</v>
      </c>
      <c r="K67" s="548" t="s">
        <v>863</v>
      </c>
      <c r="L67" s="551">
        <v>0</v>
      </c>
      <c r="M67" s="551">
        <v>0</v>
      </c>
      <c r="N67" s="548">
        <v>3</v>
      </c>
      <c r="O67" s="552">
        <v>1</v>
      </c>
      <c r="P67" s="551">
        <v>0</v>
      </c>
      <c r="Q67" s="553"/>
      <c r="R67" s="548">
        <v>3</v>
      </c>
      <c r="S67" s="553">
        <v>1</v>
      </c>
      <c r="T67" s="552">
        <v>1</v>
      </c>
      <c r="U67" s="554">
        <v>1</v>
      </c>
    </row>
    <row r="68" spans="1:21" ht="14.4" customHeight="1" x14ac:dyDescent="0.3">
      <c r="A68" s="547">
        <v>35</v>
      </c>
      <c r="B68" s="548" t="s">
        <v>635</v>
      </c>
      <c r="C68" s="548" t="s">
        <v>648</v>
      </c>
      <c r="D68" s="549" t="s">
        <v>901</v>
      </c>
      <c r="E68" s="550" t="s">
        <v>654</v>
      </c>
      <c r="F68" s="548" t="s">
        <v>646</v>
      </c>
      <c r="G68" s="548" t="s">
        <v>860</v>
      </c>
      <c r="H68" s="548" t="s">
        <v>515</v>
      </c>
      <c r="I68" s="548" t="s">
        <v>864</v>
      </c>
      <c r="J68" s="548" t="s">
        <v>862</v>
      </c>
      <c r="K68" s="548" t="s">
        <v>865</v>
      </c>
      <c r="L68" s="551">
        <v>0</v>
      </c>
      <c r="M68" s="551">
        <v>0</v>
      </c>
      <c r="N68" s="548">
        <v>1</v>
      </c>
      <c r="O68" s="552">
        <v>1</v>
      </c>
      <c r="P68" s="551">
        <v>0</v>
      </c>
      <c r="Q68" s="553"/>
      <c r="R68" s="548">
        <v>1</v>
      </c>
      <c r="S68" s="553">
        <v>1</v>
      </c>
      <c r="T68" s="552">
        <v>1</v>
      </c>
      <c r="U68" s="554">
        <v>1</v>
      </c>
    </row>
    <row r="69" spans="1:21" ht="14.4" customHeight="1" x14ac:dyDescent="0.3">
      <c r="A69" s="547">
        <v>35</v>
      </c>
      <c r="B69" s="548" t="s">
        <v>635</v>
      </c>
      <c r="C69" s="548" t="s">
        <v>648</v>
      </c>
      <c r="D69" s="549" t="s">
        <v>901</v>
      </c>
      <c r="E69" s="550" t="s">
        <v>654</v>
      </c>
      <c r="F69" s="548" t="s">
        <v>646</v>
      </c>
      <c r="G69" s="548" t="s">
        <v>684</v>
      </c>
      <c r="H69" s="548" t="s">
        <v>515</v>
      </c>
      <c r="I69" s="548" t="s">
        <v>866</v>
      </c>
      <c r="J69" s="548" t="s">
        <v>686</v>
      </c>
      <c r="K69" s="548" t="s">
        <v>764</v>
      </c>
      <c r="L69" s="551">
        <v>91.11</v>
      </c>
      <c r="M69" s="551">
        <v>91.11</v>
      </c>
      <c r="N69" s="548">
        <v>1</v>
      </c>
      <c r="O69" s="552">
        <v>0.5</v>
      </c>
      <c r="P69" s="551">
        <v>91.11</v>
      </c>
      <c r="Q69" s="553">
        <v>1</v>
      </c>
      <c r="R69" s="548">
        <v>1</v>
      </c>
      <c r="S69" s="553">
        <v>1</v>
      </c>
      <c r="T69" s="552">
        <v>0.5</v>
      </c>
      <c r="U69" s="554">
        <v>1</v>
      </c>
    </row>
    <row r="70" spans="1:21" ht="14.4" customHeight="1" x14ac:dyDescent="0.3">
      <c r="A70" s="547">
        <v>35</v>
      </c>
      <c r="B70" s="548" t="s">
        <v>635</v>
      </c>
      <c r="C70" s="548" t="s">
        <v>648</v>
      </c>
      <c r="D70" s="549" t="s">
        <v>901</v>
      </c>
      <c r="E70" s="550" t="s">
        <v>654</v>
      </c>
      <c r="F70" s="548" t="s">
        <v>646</v>
      </c>
      <c r="G70" s="548" t="s">
        <v>806</v>
      </c>
      <c r="H70" s="548" t="s">
        <v>515</v>
      </c>
      <c r="I70" s="548" t="s">
        <v>807</v>
      </c>
      <c r="J70" s="548" t="s">
        <v>808</v>
      </c>
      <c r="K70" s="548" t="s">
        <v>809</v>
      </c>
      <c r="L70" s="551">
        <v>0</v>
      </c>
      <c r="M70" s="551">
        <v>0</v>
      </c>
      <c r="N70" s="548">
        <v>1</v>
      </c>
      <c r="O70" s="552">
        <v>1</v>
      </c>
      <c r="P70" s="551">
        <v>0</v>
      </c>
      <c r="Q70" s="553"/>
      <c r="R70" s="548">
        <v>1</v>
      </c>
      <c r="S70" s="553">
        <v>1</v>
      </c>
      <c r="T70" s="552">
        <v>1</v>
      </c>
      <c r="U70" s="554">
        <v>1</v>
      </c>
    </row>
    <row r="71" spans="1:21" ht="14.4" customHeight="1" x14ac:dyDescent="0.3">
      <c r="A71" s="547">
        <v>35</v>
      </c>
      <c r="B71" s="548" t="s">
        <v>635</v>
      </c>
      <c r="C71" s="548" t="s">
        <v>648</v>
      </c>
      <c r="D71" s="549" t="s">
        <v>901</v>
      </c>
      <c r="E71" s="550" t="s">
        <v>654</v>
      </c>
      <c r="F71" s="548" t="s">
        <v>646</v>
      </c>
      <c r="G71" s="548" t="s">
        <v>806</v>
      </c>
      <c r="H71" s="548" t="s">
        <v>515</v>
      </c>
      <c r="I71" s="548" t="s">
        <v>810</v>
      </c>
      <c r="J71" s="548" t="s">
        <v>808</v>
      </c>
      <c r="K71" s="548" t="s">
        <v>811</v>
      </c>
      <c r="L71" s="551">
        <v>0</v>
      </c>
      <c r="M71" s="551">
        <v>0</v>
      </c>
      <c r="N71" s="548">
        <v>1</v>
      </c>
      <c r="O71" s="552">
        <v>1</v>
      </c>
      <c r="P71" s="551">
        <v>0</v>
      </c>
      <c r="Q71" s="553"/>
      <c r="R71" s="548">
        <v>1</v>
      </c>
      <c r="S71" s="553">
        <v>1</v>
      </c>
      <c r="T71" s="552">
        <v>1</v>
      </c>
      <c r="U71" s="554">
        <v>1</v>
      </c>
    </row>
    <row r="72" spans="1:21" ht="14.4" customHeight="1" x14ac:dyDescent="0.3">
      <c r="A72" s="547">
        <v>35</v>
      </c>
      <c r="B72" s="548" t="s">
        <v>635</v>
      </c>
      <c r="C72" s="548" t="s">
        <v>648</v>
      </c>
      <c r="D72" s="549" t="s">
        <v>901</v>
      </c>
      <c r="E72" s="550" t="s">
        <v>654</v>
      </c>
      <c r="F72" s="548" t="s">
        <v>646</v>
      </c>
      <c r="G72" s="548" t="s">
        <v>867</v>
      </c>
      <c r="H72" s="548" t="s">
        <v>515</v>
      </c>
      <c r="I72" s="548" t="s">
        <v>549</v>
      </c>
      <c r="J72" s="548" t="s">
        <v>550</v>
      </c>
      <c r="K72" s="548" t="s">
        <v>868</v>
      </c>
      <c r="L72" s="551">
        <v>107.27</v>
      </c>
      <c r="M72" s="551">
        <v>107.27</v>
      </c>
      <c r="N72" s="548">
        <v>1</v>
      </c>
      <c r="O72" s="552">
        <v>0.5</v>
      </c>
      <c r="P72" s="551">
        <v>107.27</v>
      </c>
      <c r="Q72" s="553">
        <v>1</v>
      </c>
      <c r="R72" s="548">
        <v>1</v>
      </c>
      <c r="S72" s="553">
        <v>1</v>
      </c>
      <c r="T72" s="552">
        <v>0.5</v>
      </c>
      <c r="U72" s="554">
        <v>1</v>
      </c>
    </row>
    <row r="73" spans="1:21" ht="14.4" customHeight="1" x14ac:dyDescent="0.3">
      <c r="A73" s="547">
        <v>35</v>
      </c>
      <c r="B73" s="548" t="s">
        <v>635</v>
      </c>
      <c r="C73" s="548" t="s">
        <v>648</v>
      </c>
      <c r="D73" s="549" t="s">
        <v>901</v>
      </c>
      <c r="E73" s="550" t="s">
        <v>654</v>
      </c>
      <c r="F73" s="548" t="s">
        <v>646</v>
      </c>
      <c r="G73" s="548" t="s">
        <v>869</v>
      </c>
      <c r="H73" s="548" t="s">
        <v>515</v>
      </c>
      <c r="I73" s="548" t="s">
        <v>870</v>
      </c>
      <c r="J73" s="548" t="s">
        <v>871</v>
      </c>
      <c r="K73" s="548" t="s">
        <v>872</v>
      </c>
      <c r="L73" s="551">
        <v>34.6</v>
      </c>
      <c r="M73" s="551">
        <v>34.6</v>
      </c>
      <c r="N73" s="548">
        <v>1</v>
      </c>
      <c r="O73" s="552">
        <v>1</v>
      </c>
      <c r="P73" s="551">
        <v>34.6</v>
      </c>
      <c r="Q73" s="553">
        <v>1</v>
      </c>
      <c r="R73" s="548">
        <v>1</v>
      </c>
      <c r="S73" s="553">
        <v>1</v>
      </c>
      <c r="T73" s="552">
        <v>1</v>
      </c>
      <c r="U73" s="554">
        <v>1</v>
      </c>
    </row>
    <row r="74" spans="1:21" ht="14.4" customHeight="1" x14ac:dyDescent="0.3">
      <c r="A74" s="547">
        <v>35</v>
      </c>
      <c r="B74" s="548" t="s">
        <v>635</v>
      </c>
      <c r="C74" s="548" t="s">
        <v>648</v>
      </c>
      <c r="D74" s="549" t="s">
        <v>901</v>
      </c>
      <c r="E74" s="550" t="s">
        <v>654</v>
      </c>
      <c r="F74" s="548" t="s">
        <v>646</v>
      </c>
      <c r="G74" s="548" t="s">
        <v>873</v>
      </c>
      <c r="H74" s="548" t="s">
        <v>515</v>
      </c>
      <c r="I74" s="548" t="s">
        <v>874</v>
      </c>
      <c r="J74" s="548" t="s">
        <v>875</v>
      </c>
      <c r="K74" s="548" t="s">
        <v>876</v>
      </c>
      <c r="L74" s="551">
        <v>47.53</v>
      </c>
      <c r="M74" s="551">
        <v>47.53</v>
      </c>
      <c r="N74" s="548">
        <v>1</v>
      </c>
      <c r="O74" s="552">
        <v>0.5</v>
      </c>
      <c r="P74" s="551">
        <v>47.53</v>
      </c>
      <c r="Q74" s="553">
        <v>1</v>
      </c>
      <c r="R74" s="548">
        <v>1</v>
      </c>
      <c r="S74" s="553">
        <v>1</v>
      </c>
      <c r="T74" s="552">
        <v>0.5</v>
      </c>
      <c r="U74" s="554">
        <v>1</v>
      </c>
    </row>
    <row r="75" spans="1:21" ht="14.4" customHeight="1" x14ac:dyDescent="0.3">
      <c r="A75" s="547">
        <v>35</v>
      </c>
      <c r="B75" s="548" t="s">
        <v>635</v>
      </c>
      <c r="C75" s="548" t="s">
        <v>648</v>
      </c>
      <c r="D75" s="549" t="s">
        <v>901</v>
      </c>
      <c r="E75" s="550" t="s">
        <v>654</v>
      </c>
      <c r="F75" s="548" t="s">
        <v>646</v>
      </c>
      <c r="G75" s="548" t="s">
        <v>723</v>
      </c>
      <c r="H75" s="548" t="s">
        <v>515</v>
      </c>
      <c r="I75" s="548" t="s">
        <v>724</v>
      </c>
      <c r="J75" s="548" t="s">
        <v>725</v>
      </c>
      <c r="K75" s="548" t="s">
        <v>726</v>
      </c>
      <c r="L75" s="551">
        <v>22.44</v>
      </c>
      <c r="M75" s="551">
        <v>22.44</v>
      </c>
      <c r="N75" s="548">
        <v>1</v>
      </c>
      <c r="O75" s="552">
        <v>0.5</v>
      </c>
      <c r="P75" s="551">
        <v>22.44</v>
      </c>
      <c r="Q75" s="553">
        <v>1</v>
      </c>
      <c r="R75" s="548">
        <v>1</v>
      </c>
      <c r="S75" s="553">
        <v>1</v>
      </c>
      <c r="T75" s="552">
        <v>0.5</v>
      </c>
      <c r="U75" s="554">
        <v>1</v>
      </c>
    </row>
    <row r="76" spans="1:21" ht="14.4" customHeight="1" x14ac:dyDescent="0.3">
      <c r="A76" s="547">
        <v>35</v>
      </c>
      <c r="B76" s="548" t="s">
        <v>635</v>
      </c>
      <c r="C76" s="548" t="s">
        <v>648</v>
      </c>
      <c r="D76" s="549" t="s">
        <v>901</v>
      </c>
      <c r="E76" s="550" t="s">
        <v>658</v>
      </c>
      <c r="F76" s="548" t="s">
        <v>646</v>
      </c>
      <c r="G76" s="548" t="s">
        <v>877</v>
      </c>
      <c r="H76" s="548" t="s">
        <v>515</v>
      </c>
      <c r="I76" s="548" t="s">
        <v>878</v>
      </c>
      <c r="J76" s="548" t="s">
        <v>879</v>
      </c>
      <c r="K76" s="548" t="s">
        <v>880</v>
      </c>
      <c r="L76" s="551">
        <v>78.33</v>
      </c>
      <c r="M76" s="551">
        <v>78.33</v>
      </c>
      <c r="N76" s="548">
        <v>1</v>
      </c>
      <c r="O76" s="552">
        <v>1</v>
      </c>
      <c r="P76" s="551">
        <v>78.33</v>
      </c>
      <c r="Q76" s="553">
        <v>1</v>
      </c>
      <c r="R76" s="548">
        <v>1</v>
      </c>
      <c r="S76" s="553">
        <v>1</v>
      </c>
      <c r="T76" s="552">
        <v>1</v>
      </c>
      <c r="U76" s="554">
        <v>1</v>
      </c>
    </row>
    <row r="77" spans="1:21" ht="14.4" customHeight="1" x14ac:dyDescent="0.3">
      <c r="A77" s="547">
        <v>35</v>
      </c>
      <c r="B77" s="548" t="s">
        <v>635</v>
      </c>
      <c r="C77" s="548" t="s">
        <v>648</v>
      </c>
      <c r="D77" s="549" t="s">
        <v>901</v>
      </c>
      <c r="E77" s="550" t="s">
        <v>658</v>
      </c>
      <c r="F77" s="548" t="s">
        <v>646</v>
      </c>
      <c r="G77" s="548" t="s">
        <v>881</v>
      </c>
      <c r="H77" s="548" t="s">
        <v>515</v>
      </c>
      <c r="I77" s="548" t="s">
        <v>882</v>
      </c>
      <c r="J77" s="548" t="s">
        <v>883</v>
      </c>
      <c r="K77" s="548" t="s">
        <v>884</v>
      </c>
      <c r="L77" s="551">
        <v>36.39</v>
      </c>
      <c r="M77" s="551">
        <v>36.39</v>
      </c>
      <c r="N77" s="548">
        <v>1</v>
      </c>
      <c r="O77" s="552">
        <v>1</v>
      </c>
      <c r="P77" s="551">
        <v>36.39</v>
      </c>
      <c r="Q77" s="553">
        <v>1</v>
      </c>
      <c r="R77" s="548">
        <v>1</v>
      </c>
      <c r="S77" s="553">
        <v>1</v>
      </c>
      <c r="T77" s="552">
        <v>1</v>
      </c>
      <c r="U77" s="554">
        <v>1</v>
      </c>
    </row>
    <row r="78" spans="1:21" ht="14.4" customHeight="1" x14ac:dyDescent="0.3">
      <c r="A78" s="547">
        <v>35</v>
      </c>
      <c r="B78" s="548" t="s">
        <v>635</v>
      </c>
      <c r="C78" s="548" t="s">
        <v>648</v>
      </c>
      <c r="D78" s="549" t="s">
        <v>901</v>
      </c>
      <c r="E78" s="550" t="s">
        <v>658</v>
      </c>
      <c r="F78" s="548" t="s">
        <v>646</v>
      </c>
      <c r="G78" s="548" t="s">
        <v>867</v>
      </c>
      <c r="H78" s="548" t="s">
        <v>515</v>
      </c>
      <c r="I78" s="548" t="s">
        <v>549</v>
      </c>
      <c r="J78" s="548" t="s">
        <v>550</v>
      </c>
      <c r="K78" s="548" t="s">
        <v>868</v>
      </c>
      <c r="L78" s="551">
        <v>107.27</v>
      </c>
      <c r="M78" s="551">
        <v>321.81</v>
      </c>
      <c r="N78" s="548">
        <v>3</v>
      </c>
      <c r="O78" s="552">
        <v>1</v>
      </c>
      <c r="P78" s="551">
        <v>321.81</v>
      </c>
      <c r="Q78" s="553">
        <v>1</v>
      </c>
      <c r="R78" s="548">
        <v>3</v>
      </c>
      <c r="S78" s="553">
        <v>1</v>
      </c>
      <c r="T78" s="552">
        <v>1</v>
      </c>
      <c r="U78" s="554">
        <v>1</v>
      </c>
    </row>
    <row r="79" spans="1:21" ht="14.4" customHeight="1" x14ac:dyDescent="0.3">
      <c r="A79" s="547">
        <v>35</v>
      </c>
      <c r="B79" s="548" t="s">
        <v>635</v>
      </c>
      <c r="C79" s="548" t="s">
        <v>648</v>
      </c>
      <c r="D79" s="549" t="s">
        <v>901</v>
      </c>
      <c r="E79" s="550" t="s">
        <v>658</v>
      </c>
      <c r="F79" s="548" t="s">
        <v>646</v>
      </c>
      <c r="G79" s="548" t="s">
        <v>885</v>
      </c>
      <c r="H79" s="548" t="s">
        <v>515</v>
      </c>
      <c r="I79" s="548" t="s">
        <v>886</v>
      </c>
      <c r="J79" s="548" t="s">
        <v>887</v>
      </c>
      <c r="K79" s="548" t="s">
        <v>888</v>
      </c>
      <c r="L79" s="551">
        <v>256.67</v>
      </c>
      <c r="M79" s="551">
        <v>256.67</v>
      </c>
      <c r="N79" s="548">
        <v>1</v>
      </c>
      <c r="O79" s="552">
        <v>1</v>
      </c>
      <c r="P79" s="551"/>
      <c r="Q79" s="553">
        <v>0</v>
      </c>
      <c r="R79" s="548"/>
      <c r="S79" s="553">
        <v>0</v>
      </c>
      <c r="T79" s="552"/>
      <c r="U79" s="554">
        <v>0</v>
      </c>
    </row>
    <row r="80" spans="1:21" ht="14.4" customHeight="1" x14ac:dyDescent="0.3">
      <c r="A80" s="547">
        <v>35</v>
      </c>
      <c r="B80" s="548" t="s">
        <v>635</v>
      </c>
      <c r="C80" s="548" t="s">
        <v>648</v>
      </c>
      <c r="D80" s="549" t="s">
        <v>901</v>
      </c>
      <c r="E80" s="550" t="s">
        <v>658</v>
      </c>
      <c r="F80" s="548" t="s">
        <v>646</v>
      </c>
      <c r="G80" s="548" t="s">
        <v>889</v>
      </c>
      <c r="H80" s="548" t="s">
        <v>630</v>
      </c>
      <c r="I80" s="548" t="s">
        <v>890</v>
      </c>
      <c r="J80" s="548" t="s">
        <v>891</v>
      </c>
      <c r="K80" s="548" t="s">
        <v>892</v>
      </c>
      <c r="L80" s="551">
        <v>96.53</v>
      </c>
      <c r="M80" s="551">
        <v>96.53</v>
      </c>
      <c r="N80" s="548">
        <v>1</v>
      </c>
      <c r="O80" s="552">
        <v>1</v>
      </c>
      <c r="P80" s="551">
        <v>96.53</v>
      </c>
      <c r="Q80" s="553">
        <v>1</v>
      </c>
      <c r="R80" s="548">
        <v>1</v>
      </c>
      <c r="S80" s="553">
        <v>1</v>
      </c>
      <c r="T80" s="552">
        <v>1</v>
      </c>
      <c r="U80" s="554">
        <v>1</v>
      </c>
    </row>
    <row r="81" spans="1:21" ht="14.4" customHeight="1" x14ac:dyDescent="0.3">
      <c r="A81" s="547">
        <v>35</v>
      </c>
      <c r="B81" s="548" t="s">
        <v>635</v>
      </c>
      <c r="C81" s="548" t="s">
        <v>648</v>
      </c>
      <c r="D81" s="549" t="s">
        <v>901</v>
      </c>
      <c r="E81" s="550" t="s">
        <v>658</v>
      </c>
      <c r="F81" s="548" t="s">
        <v>646</v>
      </c>
      <c r="G81" s="548" t="s">
        <v>893</v>
      </c>
      <c r="H81" s="548" t="s">
        <v>515</v>
      </c>
      <c r="I81" s="548" t="s">
        <v>894</v>
      </c>
      <c r="J81" s="548" t="s">
        <v>895</v>
      </c>
      <c r="K81" s="548" t="s">
        <v>896</v>
      </c>
      <c r="L81" s="551">
        <v>0</v>
      </c>
      <c r="M81" s="551">
        <v>0</v>
      </c>
      <c r="N81" s="548">
        <v>2</v>
      </c>
      <c r="O81" s="552">
        <v>2</v>
      </c>
      <c r="P81" s="551">
        <v>0</v>
      </c>
      <c r="Q81" s="553"/>
      <c r="R81" s="548">
        <v>2</v>
      </c>
      <c r="S81" s="553">
        <v>1</v>
      </c>
      <c r="T81" s="552">
        <v>2</v>
      </c>
      <c r="U81" s="554">
        <v>1</v>
      </c>
    </row>
    <row r="82" spans="1:21" ht="14.4" customHeight="1" thickBot="1" x14ac:dyDescent="0.35">
      <c r="A82" s="555">
        <v>35</v>
      </c>
      <c r="B82" s="556" t="s">
        <v>635</v>
      </c>
      <c r="C82" s="556" t="s">
        <v>648</v>
      </c>
      <c r="D82" s="557" t="s">
        <v>901</v>
      </c>
      <c r="E82" s="558" t="s">
        <v>660</v>
      </c>
      <c r="F82" s="556" t="s">
        <v>646</v>
      </c>
      <c r="G82" s="556" t="s">
        <v>897</v>
      </c>
      <c r="H82" s="556" t="s">
        <v>515</v>
      </c>
      <c r="I82" s="556" t="s">
        <v>898</v>
      </c>
      <c r="J82" s="556" t="s">
        <v>899</v>
      </c>
      <c r="K82" s="556" t="s">
        <v>900</v>
      </c>
      <c r="L82" s="559">
        <v>85.76</v>
      </c>
      <c r="M82" s="559">
        <v>85.76</v>
      </c>
      <c r="N82" s="556">
        <v>1</v>
      </c>
      <c r="O82" s="560">
        <v>1</v>
      </c>
      <c r="P82" s="559">
        <v>85.76</v>
      </c>
      <c r="Q82" s="561">
        <v>1</v>
      </c>
      <c r="R82" s="556">
        <v>1</v>
      </c>
      <c r="S82" s="561">
        <v>1</v>
      </c>
      <c r="T82" s="560">
        <v>1</v>
      </c>
      <c r="U82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903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657</v>
      </c>
      <c r="B5" s="116">
        <v>280.38</v>
      </c>
      <c r="C5" s="546">
        <v>0.53964893371314193</v>
      </c>
      <c r="D5" s="116">
        <v>239.17999999999998</v>
      </c>
      <c r="E5" s="546">
        <v>0.46035106628685812</v>
      </c>
      <c r="F5" s="564">
        <v>519.55999999999995</v>
      </c>
    </row>
    <row r="6" spans="1:6" ht="14.4" customHeight="1" x14ac:dyDescent="0.3">
      <c r="A6" s="573" t="s">
        <v>654</v>
      </c>
      <c r="B6" s="565">
        <v>232.11</v>
      </c>
      <c r="C6" s="553">
        <v>1</v>
      </c>
      <c r="D6" s="565"/>
      <c r="E6" s="553">
        <v>0</v>
      </c>
      <c r="F6" s="566">
        <v>232.11</v>
      </c>
    </row>
    <row r="7" spans="1:6" ht="14.4" customHeight="1" x14ac:dyDescent="0.3">
      <c r="A7" s="573" t="s">
        <v>658</v>
      </c>
      <c r="B7" s="565"/>
      <c r="C7" s="553">
        <v>0</v>
      </c>
      <c r="D7" s="565">
        <v>96.53</v>
      </c>
      <c r="E7" s="553">
        <v>1</v>
      </c>
      <c r="F7" s="566">
        <v>96.53</v>
      </c>
    </row>
    <row r="8" spans="1:6" ht="14.4" customHeight="1" x14ac:dyDescent="0.3">
      <c r="A8" s="573" t="s">
        <v>656</v>
      </c>
      <c r="B8" s="565"/>
      <c r="C8" s="553">
        <v>0</v>
      </c>
      <c r="D8" s="565">
        <v>829.8</v>
      </c>
      <c r="E8" s="553">
        <v>1</v>
      </c>
      <c r="F8" s="566">
        <v>829.8</v>
      </c>
    </row>
    <row r="9" spans="1:6" ht="14.4" customHeight="1" x14ac:dyDescent="0.3">
      <c r="A9" s="573" t="s">
        <v>655</v>
      </c>
      <c r="B9" s="565"/>
      <c r="C9" s="553">
        <v>0</v>
      </c>
      <c r="D9" s="565">
        <v>2358.7400000000002</v>
      </c>
      <c r="E9" s="553">
        <v>1</v>
      </c>
      <c r="F9" s="566">
        <v>2358.7400000000002</v>
      </c>
    </row>
    <row r="10" spans="1:6" ht="14.4" customHeight="1" thickBot="1" x14ac:dyDescent="0.35">
      <c r="A10" s="574" t="s">
        <v>659</v>
      </c>
      <c r="B10" s="569"/>
      <c r="C10" s="570">
        <v>0</v>
      </c>
      <c r="D10" s="569">
        <v>883.62000000000012</v>
      </c>
      <c r="E10" s="570">
        <v>1</v>
      </c>
      <c r="F10" s="571">
        <v>883.62000000000012</v>
      </c>
    </row>
    <row r="11" spans="1:6" ht="14.4" customHeight="1" thickBot="1" x14ac:dyDescent="0.35">
      <c r="A11" s="490" t="s">
        <v>3</v>
      </c>
      <c r="B11" s="491">
        <v>512.49</v>
      </c>
      <c r="C11" s="492">
        <v>0.10415701290149504</v>
      </c>
      <c r="D11" s="491">
        <v>4407.87</v>
      </c>
      <c r="E11" s="492">
        <v>0.89584298709850518</v>
      </c>
      <c r="F11" s="493">
        <v>4920.3599999999988</v>
      </c>
    </row>
    <row r="12" spans="1:6" ht="14.4" customHeight="1" thickBot="1" x14ac:dyDescent="0.35"/>
    <row r="13" spans="1:6" ht="14.4" customHeight="1" x14ac:dyDescent="0.3">
      <c r="A13" s="572" t="s">
        <v>904</v>
      </c>
      <c r="B13" s="116">
        <v>280.38</v>
      </c>
      <c r="C13" s="546">
        <v>1</v>
      </c>
      <c r="D13" s="116"/>
      <c r="E13" s="546">
        <v>0</v>
      </c>
      <c r="F13" s="564">
        <v>280.38</v>
      </c>
    </row>
    <row r="14" spans="1:6" ht="14.4" customHeight="1" x14ac:dyDescent="0.3">
      <c r="A14" s="573" t="s">
        <v>905</v>
      </c>
      <c r="B14" s="565">
        <v>232.11</v>
      </c>
      <c r="C14" s="553">
        <v>0.69729924595187309</v>
      </c>
      <c r="D14" s="565">
        <v>100.76</v>
      </c>
      <c r="E14" s="553">
        <v>0.30270075404812691</v>
      </c>
      <c r="F14" s="566">
        <v>332.87</v>
      </c>
    </row>
    <row r="15" spans="1:6" ht="14.4" customHeight="1" x14ac:dyDescent="0.3">
      <c r="A15" s="573" t="s">
        <v>906</v>
      </c>
      <c r="B15" s="565"/>
      <c r="C15" s="553">
        <v>0</v>
      </c>
      <c r="D15" s="565">
        <v>96.53</v>
      </c>
      <c r="E15" s="553">
        <v>1</v>
      </c>
      <c r="F15" s="566">
        <v>96.53</v>
      </c>
    </row>
    <row r="16" spans="1:6" ht="14.4" customHeight="1" x14ac:dyDescent="0.3">
      <c r="A16" s="573" t="s">
        <v>907</v>
      </c>
      <c r="B16" s="565"/>
      <c r="C16" s="553">
        <v>0</v>
      </c>
      <c r="D16" s="565">
        <v>414.9</v>
      </c>
      <c r="E16" s="553">
        <v>1</v>
      </c>
      <c r="F16" s="566">
        <v>414.9</v>
      </c>
    </row>
    <row r="17" spans="1:6" ht="14.4" customHeight="1" x14ac:dyDescent="0.3">
      <c r="A17" s="573" t="s">
        <v>908</v>
      </c>
      <c r="B17" s="565"/>
      <c r="C17" s="553">
        <v>0</v>
      </c>
      <c r="D17" s="565">
        <v>138.31</v>
      </c>
      <c r="E17" s="553">
        <v>1</v>
      </c>
      <c r="F17" s="566">
        <v>138.31</v>
      </c>
    </row>
    <row r="18" spans="1:6" ht="14.4" customHeight="1" x14ac:dyDescent="0.3">
      <c r="A18" s="573" t="s">
        <v>909</v>
      </c>
      <c r="B18" s="565"/>
      <c r="C18" s="553">
        <v>0</v>
      </c>
      <c r="D18" s="565">
        <v>784.84</v>
      </c>
      <c r="E18" s="553">
        <v>1</v>
      </c>
      <c r="F18" s="566">
        <v>784.84</v>
      </c>
    </row>
    <row r="19" spans="1:6" ht="14.4" customHeight="1" x14ac:dyDescent="0.3">
      <c r="A19" s="573" t="s">
        <v>910</v>
      </c>
      <c r="B19" s="565"/>
      <c r="C19" s="553">
        <v>0</v>
      </c>
      <c r="D19" s="565">
        <v>414.9</v>
      </c>
      <c r="E19" s="553">
        <v>1</v>
      </c>
      <c r="F19" s="566">
        <v>414.9</v>
      </c>
    </row>
    <row r="20" spans="1:6" ht="14.4" customHeight="1" x14ac:dyDescent="0.3">
      <c r="A20" s="573" t="s">
        <v>911</v>
      </c>
      <c r="B20" s="565"/>
      <c r="C20" s="553">
        <v>0</v>
      </c>
      <c r="D20" s="565">
        <v>1630.08</v>
      </c>
      <c r="E20" s="553">
        <v>1</v>
      </c>
      <c r="F20" s="566">
        <v>1630.08</v>
      </c>
    </row>
    <row r="21" spans="1:6" ht="14.4" customHeight="1" x14ac:dyDescent="0.3">
      <c r="A21" s="573" t="s">
        <v>912</v>
      </c>
      <c r="B21" s="565"/>
      <c r="C21" s="553">
        <v>0</v>
      </c>
      <c r="D21" s="565">
        <v>535.76</v>
      </c>
      <c r="E21" s="553">
        <v>1</v>
      </c>
      <c r="F21" s="566">
        <v>535.76</v>
      </c>
    </row>
    <row r="22" spans="1:6" ht="14.4" customHeight="1" x14ac:dyDescent="0.3">
      <c r="A22" s="573" t="s">
        <v>913</v>
      </c>
      <c r="B22" s="565"/>
      <c r="C22" s="553">
        <v>0</v>
      </c>
      <c r="D22" s="565">
        <v>236.98999999999998</v>
      </c>
      <c r="E22" s="553">
        <v>1</v>
      </c>
      <c r="F22" s="566">
        <v>236.98999999999998</v>
      </c>
    </row>
    <row r="23" spans="1:6" ht="14.4" customHeight="1" thickBot="1" x14ac:dyDescent="0.35">
      <c r="A23" s="574" t="s">
        <v>914</v>
      </c>
      <c r="B23" s="569"/>
      <c r="C23" s="570">
        <v>0</v>
      </c>
      <c r="D23" s="569">
        <v>54.8</v>
      </c>
      <c r="E23" s="570">
        <v>1</v>
      </c>
      <c r="F23" s="571">
        <v>54.8</v>
      </c>
    </row>
    <row r="24" spans="1:6" ht="14.4" customHeight="1" thickBot="1" x14ac:dyDescent="0.35">
      <c r="A24" s="490" t="s">
        <v>3</v>
      </c>
      <c r="B24" s="491">
        <v>512.49</v>
      </c>
      <c r="C24" s="492">
        <v>0.10415701290149502</v>
      </c>
      <c r="D24" s="491">
        <v>4407.87</v>
      </c>
      <c r="E24" s="492">
        <v>0.89584298709850507</v>
      </c>
      <c r="F24" s="493">
        <v>4920.3599999999997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{B13255E7-A550-4FA2-8A03-CD4790C01B13}</x14:id>
        </ext>
      </extLst>
    </cfRule>
  </conditionalFormatting>
  <conditionalFormatting sqref="F13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{87EC38A6-61A1-4841-8E58-019762659A3E}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3255E7-A550-4FA2-8A03-CD4790C01B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87EC38A6-61A1-4841-8E58-019762659A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926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512.49</v>
      </c>
      <c r="H3" s="44">
        <f>IF(M3=0,0,G3/M3)</f>
        <v>0.104157012901495</v>
      </c>
      <c r="I3" s="43">
        <f>SUBTOTAL(9,I6:I1048576)</f>
        <v>24</v>
      </c>
      <c r="J3" s="43">
        <f>SUBTOTAL(9,J6:J1048576)</f>
        <v>4407.87</v>
      </c>
      <c r="K3" s="44">
        <f>IF(M3=0,0,J3/M3)</f>
        <v>0.89584298709850485</v>
      </c>
      <c r="L3" s="43">
        <f>SUBTOTAL(9,L6:L1048576)</f>
        <v>28</v>
      </c>
      <c r="M3" s="45">
        <f>SUBTOTAL(9,M6:M1048576)</f>
        <v>4920.3600000000006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654</v>
      </c>
      <c r="B6" s="541" t="s">
        <v>915</v>
      </c>
      <c r="C6" s="541" t="s">
        <v>674</v>
      </c>
      <c r="D6" s="541" t="s">
        <v>675</v>
      </c>
      <c r="E6" s="541" t="s">
        <v>676</v>
      </c>
      <c r="F6" s="116">
        <v>3</v>
      </c>
      <c r="G6" s="116">
        <v>232.11</v>
      </c>
      <c r="H6" s="546">
        <v>1</v>
      </c>
      <c r="I6" s="116"/>
      <c r="J6" s="116"/>
      <c r="K6" s="546">
        <v>0</v>
      </c>
      <c r="L6" s="116">
        <v>3</v>
      </c>
      <c r="M6" s="564">
        <v>232.11</v>
      </c>
    </row>
    <row r="7" spans="1:13" ht="14.4" customHeight="1" x14ac:dyDescent="0.3">
      <c r="A7" s="547" t="s">
        <v>655</v>
      </c>
      <c r="B7" s="548" t="s">
        <v>916</v>
      </c>
      <c r="C7" s="548" t="s">
        <v>720</v>
      </c>
      <c r="D7" s="548" t="s">
        <v>721</v>
      </c>
      <c r="E7" s="548" t="s">
        <v>722</v>
      </c>
      <c r="F7" s="565"/>
      <c r="G7" s="565"/>
      <c r="H7" s="553">
        <v>0</v>
      </c>
      <c r="I7" s="565">
        <v>3</v>
      </c>
      <c r="J7" s="565">
        <v>1630.08</v>
      </c>
      <c r="K7" s="553">
        <v>1</v>
      </c>
      <c r="L7" s="565">
        <v>3</v>
      </c>
      <c r="M7" s="566">
        <v>1630.08</v>
      </c>
    </row>
    <row r="8" spans="1:13" ht="14.4" customHeight="1" x14ac:dyDescent="0.3">
      <c r="A8" s="547" t="s">
        <v>655</v>
      </c>
      <c r="B8" s="548" t="s">
        <v>917</v>
      </c>
      <c r="C8" s="548" t="s">
        <v>704</v>
      </c>
      <c r="D8" s="548" t="s">
        <v>705</v>
      </c>
      <c r="E8" s="548" t="s">
        <v>706</v>
      </c>
      <c r="F8" s="565"/>
      <c r="G8" s="565"/>
      <c r="H8" s="553">
        <v>0</v>
      </c>
      <c r="I8" s="565">
        <v>2</v>
      </c>
      <c r="J8" s="565">
        <v>92.14</v>
      </c>
      <c r="K8" s="553">
        <v>1</v>
      </c>
      <c r="L8" s="565">
        <v>2</v>
      </c>
      <c r="M8" s="566">
        <v>92.14</v>
      </c>
    </row>
    <row r="9" spans="1:13" ht="14.4" customHeight="1" x14ac:dyDescent="0.3">
      <c r="A9" s="547" t="s">
        <v>655</v>
      </c>
      <c r="B9" s="548" t="s">
        <v>915</v>
      </c>
      <c r="C9" s="548" t="s">
        <v>677</v>
      </c>
      <c r="D9" s="548" t="s">
        <v>678</v>
      </c>
      <c r="E9" s="548" t="s">
        <v>679</v>
      </c>
      <c r="F9" s="565"/>
      <c r="G9" s="565"/>
      <c r="H9" s="553">
        <v>0</v>
      </c>
      <c r="I9" s="565">
        <v>1</v>
      </c>
      <c r="J9" s="565">
        <v>100.76</v>
      </c>
      <c r="K9" s="553">
        <v>1</v>
      </c>
      <c r="L9" s="565">
        <v>1</v>
      </c>
      <c r="M9" s="566">
        <v>100.76</v>
      </c>
    </row>
    <row r="10" spans="1:13" ht="14.4" customHeight="1" x14ac:dyDescent="0.3">
      <c r="A10" s="547" t="s">
        <v>655</v>
      </c>
      <c r="B10" s="548" t="s">
        <v>918</v>
      </c>
      <c r="C10" s="548" t="s">
        <v>736</v>
      </c>
      <c r="D10" s="548" t="s">
        <v>737</v>
      </c>
      <c r="E10" s="548" t="s">
        <v>738</v>
      </c>
      <c r="F10" s="565"/>
      <c r="G10" s="565"/>
      <c r="H10" s="553">
        <v>0</v>
      </c>
      <c r="I10" s="565">
        <v>4</v>
      </c>
      <c r="J10" s="565">
        <v>535.76</v>
      </c>
      <c r="K10" s="553">
        <v>1</v>
      </c>
      <c r="L10" s="565">
        <v>4</v>
      </c>
      <c r="M10" s="566">
        <v>535.76</v>
      </c>
    </row>
    <row r="11" spans="1:13" ht="14.4" customHeight="1" x14ac:dyDescent="0.3">
      <c r="A11" s="547" t="s">
        <v>656</v>
      </c>
      <c r="B11" s="548" t="s">
        <v>919</v>
      </c>
      <c r="C11" s="548" t="s">
        <v>740</v>
      </c>
      <c r="D11" s="548" t="s">
        <v>741</v>
      </c>
      <c r="E11" s="548" t="s">
        <v>742</v>
      </c>
      <c r="F11" s="565"/>
      <c r="G11" s="565"/>
      <c r="H11" s="553">
        <v>0</v>
      </c>
      <c r="I11" s="565">
        <v>2</v>
      </c>
      <c r="J11" s="565">
        <v>414.9</v>
      </c>
      <c r="K11" s="553">
        <v>1</v>
      </c>
      <c r="L11" s="565">
        <v>2</v>
      </c>
      <c r="M11" s="566">
        <v>414.9</v>
      </c>
    </row>
    <row r="12" spans="1:13" ht="14.4" customHeight="1" x14ac:dyDescent="0.3">
      <c r="A12" s="547" t="s">
        <v>656</v>
      </c>
      <c r="B12" s="548" t="s">
        <v>920</v>
      </c>
      <c r="C12" s="548" t="s">
        <v>744</v>
      </c>
      <c r="D12" s="548" t="s">
        <v>745</v>
      </c>
      <c r="E12" s="548" t="s">
        <v>746</v>
      </c>
      <c r="F12" s="565"/>
      <c r="G12" s="565"/>
      <c r="H12" s="553">
        <v>0</v>
      </c>
      <c r="I12" s="565">
        <v>2</v>
      </c>
      <c r="J12" s="565">
        <v>414.9</v>
      </c>
      <c r="K12" s="553">
        <v>1</v>
      </c>
      <c r="L12" s="565">
        <v>2</v>
      </c>
      <c r="M12" s="566">
        <v>414.9</v>
      </c>
    </row>
    <row r="13" spans="1:13" ht="14.4" customHeight="1" x14ac:dyDescent="0.3">
      <c r="A13" s="547" t="s">
        <v>657</v>
      </c>
      <c r="B13" s="548" t="s">
        <v>921</v>
      </c>
      <c r="C13" s="548" t="s">
        <v>846</v>
      </c>
      <c r="D13" s="548" t="s">
        <v>847</v>
      </c>
      <c r="E13" s="548" t="s">
        <v>848</v>
      </c>
      <c r="F13" s="565">
        <v>1</v>
      </c>
      <c r="G13" s="565">
        <v>280.38</v>
      </c>
      <c r="H13" s="553">
        <v>1</v>
      </c>
      <c r="I13" s="565"/>
      <c r="J13" s="565"/>
      <c r="K13" s="553">
        <v>0</v>
      </c>
      <c r="L13" s="565">
        <v>1</v>
      </c>
      <c r="M13" s="566">
        <v>280.38</v>
      </c>
    </row>
    <row r="14" spans="1:13" ht="14.4" customHeight="1" x14ac:dyDescent="0.3">
      <c r="A14" s="547" t="s">
        <v>657</v>
      </c>
      <c r="B14" s="548" t="s">
        <v>917</v>
      </c>
      <c r="C14" s="548" t="s">
        <v>704</v>
      </c>
      <c r="D14" s="548" t="s">
        <v>705</v>
      </c>
      <c r="E14" s="548" t="s">
        <v>706</v>
      </c>
      <c r="F14" s="565"/>
      <c r="G14" s="565"/>
      <c r="H14" s="553">
        <v>0</v>
      </c>
      <c r="I14" s="565">
        <v>1</v>
      </c>
      <c r="J14" s="565">
        <v>46.07</v>
      </c>
      <c r="K14" s="553">
        <v>1</v>
      </c>
      <c r="L14" s="565">
        <v>1</v>
      </c>
      <c r="M14" s="566">
        <v>46.07</v>
      </c>
    </row>
    <row r="15" spans="1:13" ht="14.4" customHeight="1" x14ac:dyDescent="0.3">
      <c r="A15" s="547" t="s">
        <v>657</v>
      </c>
      <c r="B15" s="548" t="s">
        <v>922</v>
      </c>
      <c r="C15" s="548" t="s">
        <v>824</v>
      </c>
      <c r="D15" s="548" t="s">
        <v>782</v>
      </c>
      <c r="E15" s="548" t="s">
        <v>825</v>
      </c>
      <c r="F15" s="565"/>
      <c r="G15" s="565"/>
      <c r="H15" s="553">
        <v>0</v>
      </c>
      <c r="I15" s="565">
        <v>1</v>
      </c>
      <c r="J15" s="565">
        <v>18.260000000000002</v>
      </c>
      <c r="K15" s="553">
        <v>1</v>
      </c>
      <c r="L15" s="565">
        <v>1</v>
      </c>
      <c r="M15" s="566">
        <v>18.260000000000002</v>
      </c>
    </row>
    <row r="16" spans="1:13" ht="14.4" customHeight="1" x14ac:dyDescent="0.3">
      <c r="A16" s="547" t="s">
        <v>657</v>
      </c>
      <c r="B16" s="548" t="s">
        <v>922</v>
      </c>
      <c r="C16" s="548" t="s">
        <v>826</v>
      </c>
      <c r="D16" s="548" t="s">
        <v>782</v>
      </c>
      <c r="E16" s="548" t="s">
        <v>827</v>
      </c>
      <c r="F16" s="565"/>
      <c r="G16" s="565"/>
      <c r="H16" s="553">
        <v>0</v>
      </c>
      <c r="I16" s="565">
        <v>1</v>
      </c>
      <c r="J16" s="565">
        <v>36.54</v>
      </c>
      <c r="K16" s="553">
        <v>1</v>
      </c>
      <c r="L16" s="565">
        <v>1</v>
      </c>
      <c r="M16" s="566">
        <v>36.54</v>
      </c>
    </row>
    <row r="17" spans="1:13" ht="14.4" customHeight="1" x14ac:dyDescent="0.3">
      <c r="A17" s="547" t="s">
        <v>657</v>
      </c>
      <c r="B17" s="548" t="s">
        <v>923</v>
      </c>
      <c r="C17" s="548" t="s">
        <v>799</v>
      </c>
      <c r="D17" s="548" t="s">
        <v>800</v>
      </c>
      <c r="E17" s="548" t="s">
        <v>801</v>
      </c>
      <c r="F17" s="565"/>
      <c r="G17" s="565"/>
      <c r="H17" s="553">
        <v>0</v>
      </c>
      <c r="I17" s="565">
        <v>1</v>
      </c>
      <c r="J17" s="565">
        <v>138.31</v>
      </c>
      <c r="K17" s="553">
        <v>1</v>
      </c>
      <c r="L17" s="565">
        <v>1</v>
      </c>
      <c r="M17" s="566">
        <v>138.31</v>
      </c>
    </row>
    <row r="18" spans="1:13" ht="14.4" customHeight="1" x14ac:dyDescent="0.3">
      <c r="A18" s="547" t="s">
        <v>658</v>
      </c>
      <c r="B18" s="548" t="s">
        <v>924</v>
      </c>
      <c r="C18" s="548" t="s">
        <v>890</v>
      </c>
      <c r="D18" s="548" t="s">
        <v>891</v>
      </c>
      <c r="E18" s="548" t="s">
        <v>892</v>
      </c>
      <c r="F18" s="565"/>
      <c r="G18" s="565"/>
      <c r="H18" s="553">
        <v>0</v>
      </c>
      <c r="I18" s="565">
        <v>1</v>
      </c>
      <c r="J18" s="565">
        <v>96.53</v>
      </c>
      <c r="K18" s="553">
        <v>1</v>
      </c>
      <c r="L18" s="565">
        <v>1</v>
      </c>
      <c r="M18" s="566">
        <v>96.53</v>
      </c>
    </row>
    <row r="19" spans="1:13" ht="14.4" customHeight="1" x14ac:dyDescent="0.3">
      <c r="A19" s="547" t="s">
        <v>659</v>
      </c>
      <c r="B19" s="548" t="s">
        <v>925</v>
      </c>
      <c r="C19" s="548" t="s">
        <v>756</v>
      </c>
      <c r="D19" s="548" t="s">
        <v>757</v>
      </c>
      <c r="E19" s="548" t="s">
        <v>758</v>
      </c>
      <c r="F19" s="565"/>
      <c r="G19" s="565"/>
      <c r="H19" s="553">
        <v>0</v>
      </c>
      <c r="I19" s="565">
        <v>2</v>
      </c>
      <c r="J19" s="565">
        <v>784.84</v>
      </c>
      <c r="K19" s="553">
        <v>1</v>
      </c>
      <c r="L19" s="565">
        <v>2</v>
      </c>
      <c r="M19" s="566">
        <v>784.84</v>
      </c>
    </row>
    <row r="20" spans="1:13" ht="14.4" customHeight="1" x14ac:dyDescent="0.3">
      <c r="A20" s="547" t="s">
        <v>659</v>
      </c>
      <c r="B20" s="548" t="s">
        <v>917</v>
      </c>
      <c r="C20" s="548" t="s">
        <v>777</v>
      </c>
      <c r="D20" s="548" t="s">
        <v>778</v>
      </c>
      <c r="E20" s="548" t="s">
        <v>779</v>
      </c>
      <c r="F20" s="565"/>
      <c r="G20" s="565"/>
      <c r="H20" s="553">
        <v>0</v>
      </c>
      <c r="I20" s="565">
        <v>1</v>
      </c>
      <c r="J20" s="565">
        <v>98.78</v>
      </c>
      <c r="K20" s="553">
        <v>1</v>
      </c>
      <c r="L20" s="565">
        <v>1</v>
      </c>
      <c r="M20" s="566">
        <v>98.78</v>
      </c>
    </row>
    <row r="21" spans="1:13" ht="14.4" customHeight="1" thickBot="1" x14ac:dyDescent="0.35">
      <c r="A21" s="555" t="s">
        <v>659</v>
      </c>
      <c r="B21" s="556" t="s">
        <v>922</v>
      </c>
      <c r="C21" s="556" t="s">
        <v>781</v>
      </c>
      <c r="D21" s="556" t="s">
        <v>782</v>
      </c>
      <c r="E21" s="556" t="s">
        <v>783</v>
      </c>
      <c r="F21" s="567"/>
      <c r="G21" s="567"/>
      <c r="H21" s="561"/>
      <c r="I21" s="567">
        <v>2</v>
      </c>
      <c r="J21" s="567">
        <v>0</v>
      </c>
      <c r="K21" s="561"/>
      <c r="L21" s="567">
        <v>2</v>
      </c>
      <c r="M21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513</v>
      </c>
      <c r="B5" s="451" t="s">
        <v>514</v>
      </c>
      <c r="C5" s="452" t="s">
        <v>515</v>
      </c>
      <c r="D5" s="452" t="s">
        <v>515</v>
      </c>
      <c r="E5" s="452"/>
      <c r="F5" s="452" t="s">
        <v>515</v>
      </c>
      <c r="G5" s="452" t="s">
        <v>515</v>
      </c>
      <c r="H5" s="452" t="s">
        <v>515</v>
      </c>
      <c r="I5" s="453" t="s">
        <v>515</v>
      </c>
      <c r="J5" s="454" t="s">
        <v>69</v>
      </c>
    </row>
    <row r="6" spans="1:10" ht="14.4" customHeight="1" x14ac:dyDescent="0.3">
      <c r="A6" s="450" t="s">
        <v>513</v>
      </c>
      <c r="B6" s="451" t="s">
        <v>276</v>
      </c>
      <c r="C6" s="452">
        <v>11152.001840000012</v>
      </c>
      <c r="D6" s="452">
        <v>10743.804170000003</v>
      </c>
      <c r="E6" s="452"/>
      <c r="F6" s="452">
        <v>9958.4014900000002</v>
      </c>
      <c r="G6" s="452">
        <v>11466.667701871413</v>
      </c>
      <c r="H6" s="452">
        <v>-1508.2662118714125</v>
      </c>
      <c r="I6" s="453">
        <v>0.86846516781634331</v>
      </c>
      <c r="J6" s="454" t="s">
        <v>1</v>
      </c>
    </row>
    <row r="7" spans="1:10" ht="14.4" customHeight="1" x14ac:dyDescent="0.3">
      <c r="A7" s="450" t="s">
        <v>513</v>
      </c>
      <c r="B7" s="451" t="s">
        <v>277</v>
      </c>
      <c r="C7" s="452">
        <v>248.43351999999999</v>
      </c>
      <c r="D7" s="452">
        <v>285.61239999999998</v>
      </c>
      <c r="E7" s="452"/>
      <c r="F7" s="452">
        <v>266.23088000000001</v>
      </c>
      <c r="G7" s="452">
        <v>318.71463260343268</v>
      </c>
      <c r="H7" s="452">
        <v>-52.483752603432663</v>
      </c>
      <c r="I7" s="453">
        <v>0.83532681830540023</v>
      </c>
      <c r="J7" s="454" t="s">
        <v>1</v>
      </c>
    </row>
    <row r="8" spans="1:10" ht="14.4" customHeight="1" x14ac:dyDescent="0.3">
      <c r="A8" s="450" t="s">
        <v>513</v>
      </c>
      <c r="B8" s="451" t="s">
        <v>278</v>
      </c>
      <c r="C8" s="452">
        <v>143.96617000000001</v>
      </c>
      <c r="D8" s="452">
        <v>103.77763</v>
      </c>
      <c r="E8" s="452"/>
      <c r="F8" s="452">
        <v>154.29095000000004</v>
      </c>
      <c r="G8" s="452">
        <v>181.29050767869933</v>
      </c>
      <c r="H8" s="452">
        <v>-26.99955767869929</v>
      </c>
      <c r="I8" s="453">
        <v>0.85107020756679364</v>
      </c>
      <c r="J8" s="454" t="s">
        <v>1</v>
      </c>
    </row>
    <row r="9" spans="1:10" ht="14.4" customHeight="1" x14ac:dyDescent="0.3">
      <c r="A9" s="450" t="s">
        <v>513</v>
      </c>
      <c r="B9" s="451" t="s">
        <v>279</v>
      </c>
      <c r="C9" s="452">
        <v>260.39819</v>
      </c>
      <c r="D9" s="452">
        <v>238.94910000000002</v>
      </c>
      <c r="E9" s="452"/>
      <c r="F9" s="452">
        <v>270.11636999999996</v>
      </c>
      <c r="G9" s="452">
        <v>289.33335945419736</v>
      </c>
      <c r="H9" s="452">
        <v>-19.216989454197403</v>
      </c>
      <c r="I9" s="453">
        <v>0.93358183967984676</v>
      </c>
      <c r="J9" s="454" t="s">
        <v>1</v>
      </c>
    </row>
    <row r="10" spans="1:10" ht="14.4" customHeight="1" x14ac:dyDescent="0.3">
      <c r="A10" s="450" t="s">
        <v>513</v>
      </c>
      <c r="B10" s="451" t="s">
        <v>280</v>
      </c>
      <c r="C10" s="452">
        <v>14659.580790000009</v>
      </c>
      <c r="D10" s="452">
        <v>15065.890910000009</v>
      </c>
      <c r="E10" s="452"/>
      <c r="F10" s="452">
        <v>14624.694099999999</v>
      </c>
      <c r="G10" s="452">
        <v>15241.330507953868</v>
      </c>
      <c r="H10" s="452">
        <v>-616.63640795386891</v>
      </c>
      <c r="I10" s="453">
        <v>0.95954182558851608</v>
      </c>
      <c r="J10" s="454" t="s">
        <v>1</v>
      </c>
    </row>
    <row r="11" spans="1:10" ht="14.4" customHeight="1" x14ac:dyDescent="0.3">
      <c r="A11" s="450" t="s">
        <v>513</v>
      </c>
      <c r="B11" s="451" t="s">
        <v>281</v>
      </c>
      <c r="C11" s="452">
        <v>25.085999999999999</v>
      </c>
      <c r="D11" s="452">
        <v>25.439</v>
      </c>
      <c r="E11" s="452"/>
      <c r="F11" s="452">
        <v>35.742000000000004</v>
      </c>
      <c r="G11" s="452">
        <v>32.000002888943335</v>
      </c>
      <c r="H11" s="452">
        <v>3.7419971110566692</v>
      </c>
      <c r="I11" s="453">
        <v>1.1169373991634735</v>
      </c>
      <c r="J11" s="454" t="s">
        <v>1</v>
      </c>
    </row>
    <row r="12" spans="1:10" ht="14.4" customHeight="1" x14ac:dyDescent="0.3">
      <c r="A12" s="450" t="s">
        <v>513</v>
      </c>
      <c r="B12" s="451" t="s">
        <v>282</v>
      </c>
      <c r="C12" s="452">
        <v>73.986999999999995</v>
      </c>
      <c r="D12" s="452">
        <v>67.843600000000009</v>
      </c>
      <c r="E12" s="452"/>
      <c r="F12" s="452">
        <v>83.354000000000013</v>
      </c>
      <c r="G12" s="452">
        <v>86.666674490888667</v>
      </c>
      <c r="H12" s="452">
        <v>-3.3126744908886536</v>
      </c>
      <c r="I12" s="453">
        <v>0.96177683624820609</v>
      </c>
      <c r="J12" s="454" t="s">
        <v>1</v>
      </c>
    </row>
    <row r="13" spans="1:10" ht="14.4" customHeight="1" x14ac:dyDescent="0.3">
      <c r="A13" s="450" t="s">
        <v>513</v>
      </c>
      <c r="B13" s="451" t="s">
        <v>516</v>
      </c>
      <c r="C13" s="452">
        <v>26563.453510000021</v>
      </c>
      <c r="D13" s="452">
        <v>26531.316810000011</v>
      </c>
      <c r="E13" s="452"/>
      <c r="F13" s="452">
        <v>25392.829789999996</v>
      </c>
      <c r="G13" s="452">
        <v>27616.003386941444</v>
      </c>
      <c r="H13" s="452">
        <v>-2223.1735969414476</v>
      </c>
      <c r="I13" s="453">
        <v>0.91949691033161218</v>
      </c>
      <c r="J13" s="454" t="s">
        <v>517</v>
      </c>
    </row>
    <row r="15" spans="1:10" ht="14.4" customHeight="1" x14ac:dyDescent="0.3">
      <c r="A15" s="450" t="s">
        <v>513</v>
      </c>
      <c r="B15" s="451" t="s">
        <v>514</v>
      </c>
      <c r="C15" s="452" t="s">
        <v>515</v>
      </c>
      <c r="D15" s="452" t="s">
        <v>515</v>
      </c>
      <c r="E15" s="452"/>
      <c r="F15" s="452" t="s">
        <v>515</v>
      </c>
      <c r="G15" s="452" t="s">
        <v>515</v>
      </c>
      <c r="H15" s="452" t="s">
        <v>515</v>
      </c>
      <c r="I15" s="453" t="s">
        <v>515</v>
      </c>
      <c r="J15" s="454" t="s">
        <v>69</v>
      </c>
    </row>
    <row r="16" spans="1:10" ht="14.4" customHeight="1" x14ac:dyDescent="0.3">
      <c r="A16" s="450" t="s">
        <v>518</v>
      </c>
      <c r="B16" s="451" t="s">
        <v>519</v>
      </c>
      <c r="C16" s="452" t="s">
        <v>515</v>
      </c>
      <c r="D16" s="452" t="s">
        <v>515</v>
      </c>
      <c r="E16" s="452"/>
      <c r="F16" s="452" t="s">
        <v>515</v>
      </c>
      <c r="G16" s="452" t="s">
        <v>515</v>
      </c>
      <c r="H16" s="452" t="s">
        <v>515</v>
      </c>
      <c r="I16" s="453" t="s">
        <v>515</v>
      </c>
      <c r="J16" s="454" t="s">
        <v>0</v>
      </c>
    </row>
    <row r="17" spans="1:10" ht="14.4" customHeight="1" x14ac:dyDescent="0.3">
      <c r="A17" s="450" t="s">
        <v>518</v>
      </c>
      <c r="B17" s="451" t="s">
        <v>276</v>
      </c>
      <c r="C17" s="452">
        <v>705.21085000000096</v>
      </c>
      <c r="D17" s="452">
        <v>644.21699999999998</v>
      </c>
      <c r="E17" s="452"/>
      <c r="F17" s="452">
        <v>476.70880999999997</v>
      </c>
      <c r="G17" s="452">
        <v>748.68977146781333</v>
      </c>
      <c r="H17" s="452">
        <v>-271.98096146781336</v>
      </c>
      <c r="I17" s="453">
        <v>0.63672408541846093</v>
      </c>
      <c r="J17" s="454" t="s">
        <v>1</v>
      </c>
    </row>
    <row r="18" spans="1:10" ht="14.4" customHeight="1" x14ac:dyDescent="0.3">
      <c r="A18" s="450" t="s">
        <v>518</v>
      </c>
      <c r="B18" s="451" t="s">
        <v>277</v>
      </c>
      <c r="C18" s="452">
        <v>19.431759999999997</v>
      </c>
      <c r="D18" s="452">
        <v>11.688599999999999</v>
      </c>
      <c r="E18" s="452"/>
      <c r="F18" s="452">
        <v>24.715040000000002</v>
      </c>
      <c r="G18" s="452">
        <v>26.126036526720668</v>
      </c>
      <c r="H18" s="452">
        <v>-1.4109965267206661</v>
      </c>
      <c r="I18" s="453">
        <v>0.94599270634573462</v>
      </c>
      <c r="J18" s="454" t="s">
        <v>1</v>
      </c>
    </row>
    <row r="19" spans="1:10" ht="14.4" customHeight="1" x14ac:dyDescent="0.3">
      <c r="A19" s="450" t="s">
        <v>518</v>
      </c>
      <c r="B19" s="451" t="s">
        <v>278</v>
      </c>
      <c r="C19" s="452">
        <v>1.38252</v>
      </c>
      <c r="D19" s="452">
        <v>1.60663</v>
      </c>
      <c r="E19" s="452"/>
      <c r="F19" s="452">
        <v>1.4607000000000001</v>
      </c>
      <c r="G19" s="452">
        <v>1.6504624505693333</v>
      </c>
      <c r="H19" s="452">
        <v>-0.18976245056933316</v>
      </c>
      <c r="I19" s="453">
        <v>0.88502467868694989</v>
      </c>
      <c r="J19" s="454" t="s">
        <v>1</v>
      </c>
    </row>
    <row r="20" spans="1:10" ht="14.4" customHeight="1" x14ac:dyDescent="0.3">
      <c r="A20" s="450" t="s">
        <v>518</v>
      </c>
      <c r="B20" s="451" t="s">
        <v>279</v>
      </c>
      <c r="C20" s="452">
        <v>41.311059999999998</v>
      </c>
      <c r="D20" s="452">
        <v>30.996789999999997</v>
      </c>
      <c r="E20" s="452"/>
      <c r="F20" s="452">
        <v>39.38917</v>
      </c>
      <c r="G20" s="452">
        <v>46.524135265427994</v>
      </c>
      <c r="H20" s="452">
        <v>-7.1349652654279936</v>
      </c>
      <c r="I20" s="453">
        <v>0.8466394866939102</v>
      </c>
      <c r="J20" s="454" t="s">
        <v>1</v>
      </c>
    </row>
    <row r="21" spans="1:10" ht="14.4" customHeight="1" x14ac:dyDescent="0.3">
      <c r="A21" s="450" t="s">
        <v>518</v>
      </c>
      <c r="B21" s="451" t="s">
        <v>281</v>
      </c>
      <c r="C21" s="452">
        <v>0</v>
      </c>
      <c r="D21" s="452">
        <v>0</v>
      </c>
      <c r="E21" s="452"/>
      <c r="F21" s="452">
        <v>0</v>
      </c>
      <c r="G21" s="452">
        <v>3.6164867070000002E-2</v>
      </c>
      <c r="H21" s="452">
        <v>-3.6164867070000002E-2</v>
      </c>
      <c r="I21" s="453">
        <v>0</v>
      </c>
      <c r="J21" s="454" t="s">
        <v>1</v>
      </c>
    </row>
    <row r="22" spans="1:10" ht="14.4" customHeight="1" x14ac:dyDescent="0.3">
      <c r="A22" s="450" t="s">
        <v>518</v>
      </c>
      <c r="B22" s="451" t="s">
        <v>282</v>
      </c>
      <c r="C22" s="452">
        <v>10.8</v>
      </c>
      <c r="D22" s="452">
        <v>11.36</v>
      </c>
      <c r="E22" s="452"/>
      <c r="F22" s="452">
        <v>16.614000000000001</v>
      </c>
      <c r="G22" s="452">
        <v>15.188875781850667</v>
      </c>
      <c r="H22" s="452">
        <v>1.4251242181493335</v>
      </c>
      <c r="I22" s="453">
        <v>1.0938268400253972</v>
      </c>
      <c r="J22" s="454" t="s">
        <v>1</v>
      </c>
    </row>
    <row r="23" spans="1:10" ht="14.4" customHeight="1" x14ac:dyDescent="0.3">
      <c r="A23" s="450" t="s">
        <v>518</v>
      </c>
      <c r="B23" s="451" t="s">
        <v>520</v>
      </c>
      <c r="C23" s="452">
        <v>778.13619000000097</v>
      </c>
      <c r="D23" s="452">
        <v>699.86901999999998</v>
      </c>
      <c r="E23" s="452"/>
      <c r="F23" s="452">
        <v>558.88771999999994</v>
      </c>
      <c r="G23" s="452">
        <v>838.21544635945202</v>
      </c>
      <c r="H23" s="452">
        <v>-279.32772635945207</v>
      </c>
      <c r="I23" s="453">
        <v>0.6667590324508671</v>
      </c>
      <c r="J23" s="454" t="s">
        <v>521</v>
      </c>
    </row>
    <row r="24" spans="1:10" ht="14.4" customHeight="1" x14ac:dyDescent="0.3">
      <c r="A24" s="450" t="s">
        <v>515</v>
      </c>
      <c r="B24" s="451" t="s">
        <v>515</v>
      </c>
      <c r="C24" s="452" t="s">
        <v>515</v>
      </c>
      <c r="D24" s="452" t="s">
        <v>515</v>
      </c>
      <c r="E24" s="452"/>
      <c r="F24" s="452" t="s">
        <v>515</v>
      </c>
      <c r="G24" s="452" t="s">
        <v>515</v>
      </c>
      <c r="H24" s="452" t="s">
        <v>515</v>
      </c>
      <c r="I24" s="453" t="s">
        <v>515</v>
      </c>
      <c r="J24" s="454" t="s">
        <v>522</v>
      </c>
    </row>
    <row r="25" spans="1:10" ht="14.4" customHeight="1" x14ac:dyDescent="0.3">
      <c r="A25" s="450" t="s">
        <v>523</v>
      </c>
      <c r="B25" s="451" t="s">
        <v>524</v>
      </c>
      <c r="C25" s="452" t="s">
        <v>515</v>
      </c>
      <c r="D25" s="452" t="s">
        <v>515</v>
      </c>
      <c r="E25" s="452"/>
      <c r="F25" s="452" t="s">
        <v>515</v>
      </c>
      <c r="G25" s="452" t="s">
        <v>515</v>
      </c>
      <c r="H25" s="452" t="s">
        <v>515</v>
      </c>
      <c r="I25" s="453" t="s">
        <v>515</v>
      </c>
      <c r="J25" s="454" t="s">
        <v>0</v>
      </c>
    </row>
    <row r="26" spans="1:10" ht="14.4" customHeight="1" x14ac:dyDescent="0.3">
      <c r="A26" s="450" t="s">
        <v>523</v>
      </c>
      <c r="B26" s="451" t="s">
        <v>276</v>
      </c>
      <c r="C26" s="452">
        <v>10446.79099000001</v>
      </c>
      <c r="D26" s="452">
        <v>10099.587170000003</v>
      </c>
      <c r="E26" s="452"/>
      <c r="F26" s="452">
        <v>9481.6926800000001</v>
      </c>
      <c r="G26" s="452">
        <v>10717.9779304036</v>
      </c>
      <c r="H26" s="452">
        <v>-1236.2852504036</v>
      </c>
      <c r="I26" s="453">
        <v>0.88465312595049861</v>
      </c>
      <c r="J26" s="454" t="s">
        <v>1</v>
      </c>
    </row>
    <row r="27" spans="1:10" ht="14.4" customHeight="1" x14ac:dyDescent="0.3">
      <c r="A27" s="450" t="s">
        <v>523</v>
      </c>
      <c r="B27" s="451" t="s">
        <v>277</v>
      </c>
      <c r="C27" s="452">
        <v>229.00175999999999</v>
      </c>
      <c r="D27" s="452">
        <v>273.92379999999997</v>
      </c>
      <c r="E27" s="452"/>
      <c r="F27" s="452">
        <v>241.51584000000003</v>
      </c>
      <c r="G27" s="452">
        <v>292.58859607671201</v>
      </c>
      <c r="H27" s="452">
        <v>-51.072756076711983</v>
      </c>
      <c r="I27" s="453">
        <v>0.82544515828183018</v>
      </c>
      <c r="J27" s="454" t="s">
        <v>1</v>
      </c>
    </row>
    <row r="28" spans="1:10" ht="14.4" customHeight="1" x14ac:dyDescent="0.3">
      <c r="A28" s="450" t="s">
        <v>523</v>
      </c>
      <c r="B28" s="451" t="s">
        <v>278</v>
      </c>
      <c r="C28" s="452">
        <v>142.58365000000001</v>
      </c>
      <c r="D28" s="452">
        <v>102.17100000000001</v>
      </c>
      <c r="E28" s="452"/>
      <c r="F28" s="452">
        <v>152.83025000000004</v>
      </c>
      <c r="G28" s="452">
        <v>179.64004522812999</v>
      </c>
      <c r="H28" s="452">
        <v>-26.809795228129957</v>
      </c>
      <c r="I28" s="453">
        <v>0.85075824717098325</v>
      </c>
      <c r="J28" s="454" t="s">
        <v>1</v>
      </c>
    </row>
    <row r="29" spans="1:10" ht="14.4" customHeight="1" x14ac:dyDescent="0.3">
      <c r="A29" s="450" t="s">
        <v>523</v>
      </c>
      <c r="B29" s="451" t="s">
        <v>279</v>
      </c>
      <c r="C29" s="452">
        <v>219.08713</v>
      </c>
      <c r="D29" s="452">
        <v>207.95231000000001</v>
      </c>
      <c r="E29" s="452"/>
      <c r="F29" s="452">
        <v>230.72719999999998</v>
      </c>
      <c r="G29" s="452">
        <v>242.80922418876935</v>
      </c>
      <c r="H29" s="452">
        <v>-12.082024188769367</v>
      </c>
      <c r="I29" s="453">
        <v>0.95024067051350436</v>
      </c>
      <c r="J29" s="454" t="s">
        <v>1</v>
      </c>
    </row>
    <row r="30" spans="1:10" ht="14.4" customHeight="1" x14ac:dyDescent="0.3">
      <c r="A30" s="450" t="s">
        <v>523</v>
      </c>
      <c r="B30" s="451" t="s">
        <v>280</v>
      </c>
      <c r="C30" s="452">
        <v>14659.580790000009</v>
      </c>
      <c r="D30" s="452">
        <v>15065.890910000009</v>
      </c>
      <c r="E30" s="452"/>
      <c r="F30" s="452">
        <v>14624.694099999999</v>
      </c>
      <c r="G30" s="452">
        <v>15241.330507953868</v>
      </c>
      <c r="H30" s="452">
        <v>-616.63640795386891</v>
      </c>
      <c r="I30" s="453">
        <v>0.95954182558851608</v>
      </c>
      <c r="J30" s="454" t="s">
        <v>1</v>
      </c>
    </row>
    <row r="31" spans="1:10" ht="14.4" customHeight="1" x14ac:dyDescent="0.3">
      <c r="A31" s="450" t="s">
        <v>523</v>
      </c>
      <c r="B31" s="451" t="s">
        <v>281</v>
      </c>
      <c r="C31" s="452">
        <v>25.085999999999999</v>
      </c>
      <c r="D31" s="452">
        <v>25.439</v>
      </c>
      <c r="E31" s="452"/>
      <c r="F31" s="452">
        <v>35.742000000000004</v>
      </c>
      <c r="G31" s="452">
        <v>31.963838021873332</v>
      </c>
      <c r="H31" s="452">
        <v>3.778161978126672</v>
      </c>
      <c r="I31" s="453">
        <v>1.1182011364073745</v>
      </c>
      <c r="J31" s="454" t="s">
        <v>1</v>
      </c>
    </row>
    <row r="32" spans="1:10" ht="14.4" customHeight="1" x14ac:dyDescent="0.3">
      <c r="A32" s="450" t="s">
        <v>523</v>
      </c>
      <c r="B32" s="451" t="s">
        <v>282</v>
      </c>
      <c r="C32" s="452">
        <v>63.186999999999998</v>
      </c>
      <c r="D32" s="452">
        <v>56.48360000000001</v>
      </c>
      <c r="E32" s="452"/>
      <c r="F32" s="452">
        <v>66.740000000000009</v>
      </c>
      <c r="G32" s="452">
        <v>71.477798709037998</v>
      </c>
      <c r="H32" s="452">
        <v>-4.7377987090379889</v>
      </c>
      <c r="I32" s="453">
        <v>0.93371649946406476</v>
      </c>
      <c r="J32" s="454" t="s">
        <v>1</v>
      </c>
    </row>
    <row r="33" spans="1:10" ht="14.4" customHeight="1" x14ac:dyDescent="0.3">
      <c r="A33" s="450" t="s">
        <v>523</v>
      </c>
      <c r="B33" s="451" t="s">
        <v>525</v>
      </c>
      <c r="C33" s="452">
        <v>25785.31732000002</v>
      </c>
      <c r="D33" s="452">
        <v>25831.447790000013</v>
      </c>
      <c r="E33" s="452"/>
      <c r="F33" s="452">
        <v>24833.942070000001</v>
      </c>
      <c r="G33" s="452">
        <v>26777.787940581995</v>
      </c>
      <c r="H33" s="452">
        <v>-1943.8458705819939</v>
      </c>
      <c r="I33" s="453">
        <v>0.92740827304722673</v>
      </c>
      <c r="J33" s="454" t="s">
        <v>521</v>
      </c>
    </row>
    <row r="34" spans="1:10" ht="14.4" customHeight="1" x14ac:dyDescent="0.3">
      <c r="A34" s="450" t="s">
        <v>515</v>
      </c>
      <c r="B34" s="451" t="s">
        <v>515</v>
      </c>
      <c r="C34" s="452" t="s">
        <v>515</v>
      </c>
      <c r="D34" s="452" t="s">
        <v>515</v>
      </c>
      <c r="E34" s="452"/>
      <c r="F34" s="452" t="s">
        <v>515</v>
      </c>
      <c r="G34" s="452" t="s">
        <v>515</v>
      </c>
      <c r="H34" s="452" t="s">
        <v>515</v>
      </c>
      <c r="I34" s="453" t="s">
        <v>515</v>
      </c>
      <c r="J34" s="454" t="s">
        <v>522</v>
      </c>
    </row>
    <row r="35" spans="1:10" ht="14.4" customHeight="1" x14ac:dyDescent="0.3">
      <c r="A35" s="450" t="s">
        <v>927</v>
      </c>
      <c r="B35" s="451" t="s">
        <v>928</v>
      </c>
      <c r="C35" s="452" t="s">
        <v>515</v>
      </c>
      <c r="D35" s="452" t="s">
        <v>515</v>
      </c>
      <c r="E35" s="452"/>
      <c r="F35" s="452" t="s">
        <v>515</v>
      </c>
      <c r="G35" s="452" t="s">
        <v>515</v>
      </c>
      <c r="H35" s="452" t="s">
        <v>515</v>
      </c>
      <c r="I35" s="453" t="s">
        <v>515</v>
      </c>
      <c r="J35" s="454" t="s">
        <v>0</v>
      </c>
    </row>
    <row r="36" spans="1:10" ht="14.4" customHeight="1" x14ac:dyDescent="0.3">
      <c r="A36" s="450" t="s">
        <v>927</v>
      </c>
      <c r="B36" s="451" t="s">
        <v>279</v>
      </c>
      <c r="C36" s="452" t="s">
        <v>515</v>
      </c>
      <c r="D36" s="452">
        <v>0</v>
      </c>
      <c r="E36" s="452"/>
      <c r="F36" s="452" t="s">
        <v>515</v>
      </c>
      <c r="G36" s="452" t="s">
        <v>515</v>
      </c>
      <c r="H36" s="452" t="s">
        <v>515</v>
      </c>
      <c r="I36" s="453" t="s">
        <v>515</v>
      </c>
      <c r="J36" s="454" t="s">
        <v>1</v>
      </c>
    </row>
    <row r="37" spans="1:10" ht="14.4" customHeight="1" x14ac:dyDescent="0.3">
      <c r="A37" s="450" t="s">
        <v>927</v>
      </c>
      <c r="B37" s="451" t="s">
        <v>280</v>
      </c>
      <c r="C37" s="452">
        <v>0</v>
      </c>
      <c r="D37" s="452">
        <v>0</v>
      </c>
      <c r="E37" s="452"/>
      <c r="F37" s="452" t="s">
        <v>515</v>
      </c>
      <c r="G37" s="452" t="s">
        <v>515</v>
      </c>
      <c r="H37" s="452" t="s">
        <v>515</v>
      </c>
      <c r="I37" s="453" t="s">
        <v>515</v>
      </c>
      <c r="J37" s="454" t="s">
        <v>1</v>
      </c>
    </row>
    <row r="38" spans="1:10" ht="14.4" customHeight="1" x14ac:dyDescent="0.3">
      <c r="A38" s="450" t="s">
        <v>927</v>
      </c>
      <c r="B38" s="451" t="s">
        <v>929</v>
      </c>
      <c r="C38" s="452">
        <v>0</v>
      </c>
      <c r="D38" s="452">
        <v>0</v>
      </c>
      <c r="E38" s="452"/>
      <c r="F38" s="452" t="s">
        <v>515</v>
      </c>
      <c r="G38" s="452" t="s">
        <v>515</v>
      </c>
      <c r="H38" s="452" t="s">
        <v>515</v>
      </c>
      <c r="I38" s="453" t="s">
        <v>515</v>
      </c>
      <c r="J38" s="454" t="s">
        <v>521</v>
      </c>
    </row>
    <row r="39" spans="1:10" ht="14.4" customHeight="1" x14ac:dyDescent="0.3">
      <c r="A39" s="450" t="s">
        <v>515</v>
      </c>
      <c r="B39" s="451" t="s">
        <v>515</v>
      </c>
      <c r="C39" s="452" t="s">
        <v>515</v>
      </c>
      <c r="D39" s="452" t="s">
        <v>515</v>
      </c>
      <c r="E39" s="452"/>
      <c r="F39" s="452" t="s">
        <v>515</v>
      </c>
      <c r="G39" s="452" t="s">
        <v>515</v>
      </c>
      <c r="H39" s="452" t="s">
        <v>515</v>
      </c>
      <c r="I39" s="453" t="s">
        <v>515</v>
      </c>
      <c r="J39" s="454" t="s">
        <v>522</v>
      </c>
    </row>
    <row r="40" spans="1:10" ht="14.4" customHeight="1" x14ac:dyDescent="0.3">
      <c r="A40" s="450" t="s">
        <v>513</v>
      </c>
      <c r="B40" s="451" t="s">
        <v>516</v>
      </c>
      <c r="C40" s="452">
        <v>26563.453510000021</v>
      </c>
      <c r="D40" s="452">
        <v>26531.316810000011</v>
      </c>
      <c r="E40" s="452"/>
      <c r="F40" s="452">
        <v>25392.82979</v>
      </c>
      <c r="G40" s="452">
        <v>27616.003386941444</v>
      </c>
      <c r="H40" s="452">
        <v>-2223.173596941444</v>
      </c>
      <c r="I40" s="453">
        <v>0.9194969103316124</v>
      </c>
      <c r="J40" s="454" t="s">
        <v>517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1450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39.108634496977139</v>
      </c>
      <c r="J3" s="98">
        <f>SUBTOTAL(9,J5:J1048576)</f>
        <v>649500.4</v>
      </c>
      <c r="K3" s="99">
        <f>SUBTOTAL(9,K5:K1048576)</f>
        <v>25401073.749240451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513</v>
      </c>
      <c r="B5" s="541" t="s">
        <v>635</v>
      </c>
      <c r="C5" s="544" t="s">
        <v>518</v>
      </c>
      <c r="D5" s="578" t="s">
        <v>1435</v>
      </c>
      <c r="E5" s="544" t="s">
        <v>1436</v>
      </c>
      <c r="F5" s="578" t="s">
        <v>1437</v>
      </c>
      <c r="G5" s="544" t="s">
        <v>930</v>
      </c>
      <c r="H5" s="544" t="s">
        <v>931</v>
      </c>
      <c r="I5" s="116">
        <v>28.736666666666665</v>
      </c>
      <c r="J5" s="116">
        <v>48</v>
      </c>
      <c r="K5" s="564">
        <v>1379.38</v>
      </c>
    </row>
    <row r="6" spans="1:11" ht="14.4" customHeight="1" x14ac:dyDescent="0.3">
      <c r="A6" s="547" t="s">
        <v>513</v>
      </c>
      <c r="B6" s="548" t="s">
        <v>635</v>
      </c>
      <c r="C6" s="551" t="s">
        <v>518</v>
      </c>
      <c r="D6" s="579" t="s">
        <v>1435</v>
      </c>
      <c r="E6" s="551" t="s">
        <v>1436</v>
      </c>
      <c r="F6" s="579" t="s">
        <v>1437</v>
      </c>
      <c r="G6" s="551" t="s">
        <v>932</v>
      </c>
      <c r="H6" s="551" t="s">
        <v>933</v>
      </c>
      <c r="I6" s="565">
        <v>8.58</v>
      </c>
      <c r="J6" s="565">
        <v>2</v>
      </c>
      <c r="K6" s="566">
        <v>17.16</v>
      </c>
    </row>
    <row r="7" spans="1:11" ht="14.4" customHeight="1" x14ac:dyDescent="0.3">
      <c r="A7" s="547" t="s">
        <v>513</v>
      </c>
      <c r="B7" s="548" t="s">
        <v>635</v>
      </c>
      <c r="C7" s="551" t="s">
        <v>518</v>
      </c>
      <c r="D7" s="579" t="s">
        <v>1435</v>
      </c>
      <c r="E7" s="551" t="s">
        <v>1436</v>
      </c>
      <c r="F7" s="579" t="s">
        <v>1437</v>
      </c>
      <c r="G7" s="551" t="s">
        <v>934</v>
      </c>
      <c r="H7" s="551" t="s">
        <v>935</v>
      </c>
      <c r="I7" s="565">
        <v>13.02</v>
      </c>
      <c r="J7" s="565">
        <v>2</v>
      </c>
      <c r="K7" s="566">
        <v>26.04</v>
      </c>
    </row>
    <row r="8" spans="1:11" ht="14.4" customHeight="1" x14ac:dyDescent="0.3">
      <c r="A8" s="547" t="s">
        <v>513</v>
      </c>
      <c r="B8" s="548" t="s">
        <v>635</v>
      </c>
      <c r="C8" s="551" t="s">
        <v>518</v>
      </c>
      <c r="D8" s="579" t="s">
        <v>1435</v>
      </c>
      <c r="E8" s="551" t="s">
        <v>1436</v>
      </c>
      <c r="F8" s="579" t="s">
        <v>1437</v>
      </c>
      <c r="G8" s="551" t="s">
        <v>936</v>
      </c>
      <c r="H8" s="551" t="s">
        <v>937</v>
      </c>
      <c r="I8" s="565">
        <v>14.09</v>
      </c>
      <c r="J8" s="565">
        <v>1</v>
      </c>
      <c r="K8" s="566">
        <v>14.09</v>
      </c>
    </row>
    <row r="9" spans="1:11" ht="14.4" customHeight="1" x14ac:dyDescent="0.3">
      <c r="A9" s="547" t="s">
        <v>513</v>
      </c>
      <c r="B9" s="548" t="s">
        <v>635</v>
      </c>
      <c r="C9" s="551" t="s">
        <v>518</v>
      </c>
      <c r="D9" s="579" t="s">
        <v>1435</v>
      </c>
      <c r="E9" s="551" t="s">
        <v>1436</v>
      </c>
      <c r="F9" s="579" t="s">
        <v>1437</v>
      </c>
      <c r="G9" s="551" t="s">
        <v>938</v>
      </c>
      <c r="H9" s="551" t="s">
        <v>939</v>
      </c>
      <c r="I9" s="565">
        <v>2.67</v>
      </c>
      <c r="J9" s="565">
        <v>9</v>
      </c>
      <c r="K9" s="566">
        <v>24.03</v>
      </c>
    </row>
    <row r="10" spans="1:11" ht="14.4" customHeight="1" x14ac:dyDescent="0.3">
      <c r="A10" s="547" t="s">
        <v>513</v>
      </c>
      <c r="B10" s="548" t="s">
        <v>635</v>
      </c>
      <c r="C10" s="551" t="s">
        <v>518</v>
      </c>
      <c r="D10" s="579" t="s">
        <v>1435</v>
      </c>
      <c r="E10" s="551" t="s">
        <v>1438</v>
      </c>
      <c r="F10" s="579" t="s">
        <v>1439</v>
      </c>
      <c r="G10" s="551" t="s">
        <v>940</v>
      </c>
      <c r="H10" s="551" t="s">
        <v>941</v>
      </c>
      <c r="I10" s="565">
        <v>0.48</v>
      </c>
      <c r="J10" s="565">
        <v>100</v>
      </c>
      <c r="K10" s="566">
        <v>48</v>
      </c>
    </row>
    <row r="11" spans="1:11" ht="14.4" customHeight="1" x14ac:dyDescent="0.3">
      <c r="A11" s="547" t="s">
        <v>513</v>
      </c>
      <c r="B11" s="548" t="s">
        <v>635</v>
      </c>
      <c r="C11" s="551" t="s">
        <v>518</v>
      </c>
      <c r="D11" s="579" t="s">
        <v>1435</v>
      </c>
      <c r="E11" s="551" t="s">
        <v>1438</v>
      </c>
      <c r="F11" s="579" t="s">
        <v>1439</v>
      </c>
      <c r="G11" s="551" t="s">
        <v>942</v>
      </c>
      <c r="H11" s="551" t="s">
        <v>943</v>
      </c>
      <c r="I11" s="565">
        <v>0.61636363636363634</v>
      </c>
      <c r="J11" s="565">
        <v>21600</v>
      </c>
      <c r="K11" s="566">
        <v>13300.4</v>
      </c>
    </row>
    <row r="12" spans="1:11" ht="14.4" customHeight="1" x14ac:dyDescent="0.3">
      <c r="A12" s="547" t="s">
        <v>513</v>
      </c>
      <c r="B12" s="548" t="s">
        <v>635</v>
      </c>
      <c r="C12" s="551" t="s">
        <v>518</v>
      </c>
      <c r="D12" s="579" t="s">
        <v>1435</v>
      </c>
      <c r="E12" s="551" t="s">
        <v>1438</v>
      </c>
      <c r="F12" s="579" t="s">
        <v>1439</v>
      </c>
      <c r="G12" s="551" t="s">
        <v>944</v>
      </c>
      <c r="H12" s="551" t="s">
        <v>945</v>
      </c>
      <c r="I12" s="565">
        <v>748.99</v>
      </c>
      <c r="J12" s="565">
        <v>11</v>
      </c>
      <c r="K12" s="566">
        <v>8238.89</v>
      </c>
    </row>
    <row r="13" spans="1:11" ht="14.4" customHeight="1" x14ac:dyDescent="0.3">
      <c r="A13" s="547" t="s">
        <v>513</v>
      </c>
      <c r="B13" s="548" t="s">
        <v>635</v>
      </c>
      <c r="C13" s="551" t="s">
        <v>518</v>
      </c>
      <c r="D13" s="579" t="s">
        <v>1435</v>
      </c>
      <c r="E13" s="551" t="s">
        <v>1438</v>
      </c>
      <c r="F13" s="579" t="s">
        <v>1439</v>
      </c>
      <c r="G13" s="551" t="s">
        <v>946</v>
      </c>
      <c r="H13" s="551" t="s">
        <v>947</v>
      </c>
      <c r="I13" s="565">
        <v>2.46</v>
      </c>
      <c r="J13" s="565">
        <v>200</v>
      </c>
      <c r="K13" s="566">
        <v>492.2</v>
      </c>
    </row>
    <row r="14" spans="1:11" ht="14.4" customHeight="1" x14ac:dyDescent="0.3">
      <c r="A14" s="547" t="s">
        <v>513</v>
      </c>
      <c r="B14" s="548" t="s">
        <v>635</v>
      </c>
      <c r="C14" s="551" t="s">
        <v>518</v>
      </c>
      <c r="D14" s="579" t="s">
        <v>1435</v>
      </c>
      <c r="E14" s="551" t="s">
        <v>1438</v>
      </c>
      <c r="F14" s="579" t="s">
        <v>1439</v>
      </c>
      <c r="G14" s="551" t="s">
        <v>948</v>
      </c>
      <c r="H14" s="551" t="s">
        <v>949</v>
      </c>
      <c r="I14" s="565">
        <v>0.30375000000000002</v>
      </c>
      <c r="J14" s="565">
        <v>17000</v>
      </c>
      <c r="K14" s="566">
        <v>5186.79</v>
      </c>
    </row>
    <row r="15" spans="1:11" ht="14.4" customHeight="1" x14ac:dyDescent="0.3">
      <c r="A15" s="547" t="s">
        <v>513</v>
      </c>
      <c r="B15" s="548" t="s">
        <v>635</v>
      </c>
      <c r="C15" s="551" t="s">
        <v>518</v>
      </c>
      <c r="D15" s="579" t="s">
        <v>1435</v>
      </c>
      <c r="E15" s="551" t="s">
        <v>1438</v>
      </c>
      <c r="F15" s="579" t="s">
        <v>1439</v>
      </c>
      <c r="G15" s="551" t="s">
        <v>950</v>
      </c>
      <c r="H15" s="551" t="s">
        <v>951</v>
      </c>
      <c r="I15" s="565">
        <v>0.30375000000000002</v>
      </c>
      <c r="J15" s="565">
        <v>12000</v>
      </c>
      <c r="K15" s="566">
        <v>3672.5899999999997</v>
      </c>
    </row>
    <row r="16" spans="1:11" ht="14.4" customHeight="1" x14ac:dyDescent="0.3">
      <c r="A16" s="547" t="s">
        <v>513</v>
      </c>
      <c r="B16" s="548" t="s">
        <v>635</v>
      </c>
      <c r="C16" s="551" t="s">
        <v>518</v>
      </c>
      <c r="D16" s="579" t="s">
        <v>1435</v>
      </c>
      <c r="E16" s="551" t="s">
        <v>1438</v>
      </c>
      <c r="F16" s="579" t="s">
        <v>1439</v>
      </c>
      <c r="G16" s="551" t="s">
        <v>952</v>
      </c>
      <c r="H16" s="551" t="s">
        <v>953</v>
      </c>
      <c r="I16" s="565">
        <v>2.5099999999999998</v>
      </c>
      <c r="J16" s="565">
        <v>50</v>
      </c>
      <c r="K16" s="566">
        <v>125.5</v>
      </c>
    </row>
    <row r="17" spans="1:11" ht="14.4" customHeight="1" x14ac:dyDescent="0.3">
      <c r="A17" s="547" t="s">
        <v>513</v>
      </c>
      <c r="B17" s="548" t="s">
        <v>635</v>
      </c>
      <c r="C17" s="551" t="s">
        <v>518</v>
      </c>
      <c r="D17" s="579" t="s">
        <v>1435</v>
      </c>
      <c r="E17" s="551" t="s">
        <v>1438</v>
      </c>
      <c r="F17" s="579" t="s">
        <v>1439</v>
      </c>
      <c r="G17" s="551" t="s">
        <v>954</v>
      </c>
      <c r="H17" s="551" t="s">
        <v>955</v>
      </c>
      <c r="I17" s="565">
        <v>0.52</v>
      </c>
      <c r="J17" s="565">
        <v>16000</v>
      </c>
      <c r="K17" s="566">
        <v>8324.7999999999993</v>
      </c>
    </row>
    <row r="18" spans="1:11" ht="14.4" customHeight="1" x14ac:dyDescent="0.3">
      <c r="A18" s="547" t="s">
        <v>513</v>
      </c>
      <c r="B18" s="548" t="s">
        <v>635</v>
      </c>
      <c r="C18" s="551" t="s">
        <v>518</v>
      </c>
      <c r="D18" s="579" t="s">
        <v>1435</v>
      </c>
      <c r="E18" s="551" t="s">
        <v>1440</v>
      </c>
      <c r="F18" s="579" t="s">
        <v>1441</v>
      </c>
      <c r="G18" s="551" t="s">
        <v>956</v>
      </c>
      <c r="H18" s="551" t="s">
        <v>957</v>
      </c>
      <c r="I18" s="565">
        <v>0.25</v>
      </c>
      <c r="J18" s="565">
        <v>1000</v>
      </c>
      <c r="K18" s="566">
        <v>254.1</v>
      </c>
    </row>
    <row r="19" spans="1:11" ht="14.4" customHeight="1" x14ac:dyDescent="0.3">
      <c r="A19" s="547" t="s">
        <v>513</v>
      </c>
      <c r="B19" s="548" t="s">
        <v>635</v>
      </c>
      <c r="C19" s="551" t="s">
        <v>518</v>
      </c>
      <c r="D19" s="579" t="s">
        <v>1435</v>
      </c>
      <c r="E19" s="551" t="s">
        <v>1440</v>
      </c>
      <c r="F19" s="579" t="s">
        <v>1441</v>
      </c>
      <c r="G19" s="551" t="s">
        <v>958</v>
      </c>
      <c r="H19" s="551" t="s">
        <v>959</v>
      </c>
      <c r="I19" s="565">
        <v>0.26875000000000004</v>
      </c>
      <c r="J19" s="565">
        <v>43000</v>
      </c>
      <c r="K19" s="566">
        <v>11484.600000000002</v>
      </c>
    </row>
    <row r="20" spans="1:11" ht="14.4" customHeight="1" x14ac:dyDescent="0.3">
      <c r="A20" s="547" t="s">
        <v>513</v>
      </c>
      <c r="B20" s="548" t="s">
        <v>635</v>
      </c>
      <c r="C20" s="551" t="s">
        <v>518</v>
      </c>
      <c r="D20" s="579" t="s">
        <v>1435</v>
      </c>
      <c r="E20" s="551" t="s">
        <v>1440</v>
      </c>
      <c r="F20" s="579" t="s">
        <v>1441</v>
      </c>
      <c r="G20" s="551" t="s">
        <v>960</v>
      </c>
      <c r="H20" s="551" t="s">
        <v>961</v>
      </c>
      <c r="I20" s="565">
        <v>0.33</v>
      </c>
      <c r="J20" s="565">
        <v>19000</v>
      </c>
      <c r="K20" s="566">
        <v>6207.2999999999993</v>
      </c>
    </row>
    <row r="21" spans="1:11" ht="14.4" customHeight="1" x14ac:dyDescent="0.3">
      <c r="A21" s="547" t="s">
        <v>513</v>
      </c>
      <c r="B21" s="548" t="s">
        <v>635</v>
      </c>
      <c r="C21" s="551" t="s">
        <v>518</v>
      </c>
      <c r="D21" s="579" t="s">
        <v>1435</v>
      </c>
      <c r="E21" s="551" t="s">
        <v>1440</v>
      </c>
      <c r="F21" s="579" t="s">
        <v>1441</v>
      </c>
      <c r="G21" s="551" t="s">
        <v>962</v>
      </c>
      <c r="H21" s="551" t="s">
        <v>963</v>
      </c>
      <c r="I21" s="565">
        <v>6.3599999999999994</v>
      </c>
      <c r="J21" s="565">
        <v>400</v>
      </c>
      <c r="K21" s="566">
        <v>2526.4799999999996</v>
      </c>
    </row>
    <row r="22" spans="1:11" ht="14.4" customHeight="1" x14ac:dyDescent="0.3">
      <c r="A22" s="547" t="s">
        <v>513</v>
      </c>
      <c r="B22" s="548" t="s">
        <v>635</v>
      </c>
      <c r="C22" s="551" t="s">
        <v>518</v>
      </c>
      <c r="D22" s="579" t="s">
        <v>1435</v>
      </c>
      <c r="E22" s="551" t="s">
        <v>1440</v>
      </c>
      <c r="F22" s="579" t="s">
        <v>1441</v>
      </c>
      <c r="G22" s="551" t="s">
        <v>964</v>
      </c>
      <c r="H22" s="551" t="s">
        <v>965</v>
      </c>
      <c r="I22" s="565">
        <v>0.62</v>
      </c>
      <c r="J22" s="565">
        <v>6000</v>
      </c>
      <c r="K22" s="566">
        <v>3702.6</v>
      </c>
    </row>
    <row r="23" spans="1:11" ht="14.4" customHeight="1" x14ac:dyDescent="0.3">
      <c r="A23" s="547" t="s">
        <v>513</v>
      </c>
      <c r="B23" s="548" t="s">
        <v>635</v>
      </c>
      <c r="C23" s="551" t="s">
        <v>518</v>
      </c>
      <c r="D23" s="579" t="s">
        <v>1435</v>
      </c>
      <c r="E23" s="551" t="s">
        <v>1440</v>
      </c>
      <c r="F23" s="579" t="s">
        <v>1441</v>
      </c>
      <c r="G23" s="551" t="s">
        <v>966</v>
      </c>
      <c r="H23" s="551" t="s">
        <v>967</v>
      </c>
      <c r="I23" s="565">
        <v>3.6</v>
      </c>
      <c r="J23" s="565">
        <v>150</v>
      </c>
      <c r="K23" s="566">
        <v>539.96</v>
      </c>
    </row>
    <row r="24" spans="1:11" ht="14.4" customHeight="1" x14ac:dyDescent="0.3">
      <c r="A24" s="547" t="s">
        <v>513</v>
      </c>
      <c r="B24" s="548" t="s">
        <v>635</v>
      </c>
      <c r="C24" s="551" t="s">
        <v>518</v>
      </c>
      <c r="D24" s="579" t="s">
        <v>1435</v>
      </c>
      <c r="E24" s="551" t="s">
        <v>1442</v>
      </c>
      <c r="F24" s="579" t="s">
        <v>1443</v>
      </c>
      <c r="G24" s="551" t="s">
        <v>968</v>
      </c>
      <c r="H24" s="551" t="s">
        <v>969</v>
      </c>
      <c r="I24" s="565">
        <v>0.71</v>
      </c>
      <c r="J24" s="565">
        <v>15600</v>
      </c>
      <c r="K24" s="566">
        <v>11076</v>
      </c>
    </row>
    <row r="25" spans="1:11" ht="14.4" customHeight="1" x14ac:dyDescent="0.3">
      <c r="A25" s="547" t="s">
        <v>513</v>
      </c>
      <c r="B25" s="548" t="s">
        <v>635</v>
      </c>
      <c r="C25" s="551" t="s">
        <v>518</v>
      </c>
      <c r="D25" s="579" t="s">
        <v>1435</v>
      </c>
      <c r="E25" s="551" t="s">
        <v>1442</v>
      </c>
      <c r="F25" s="579" t="s">
        <v>1443</v>
      </c>
      <c r="G25" s="551" t="s">
        <v>970</v>
      </c>
      <c r="H25" s="551" t="s">
        <v>971</v>
      </c>
      <c r="I25" s="565">
        <v>0.71</v>
      </c>
      <c r="J25" s="565">
        <v>5400</v>
      </c>
      <c r="K25" s="566">
        <v>3834</v>
      </c>
    </row>
    <row r="26" spans="1:11" ht="14.4" customHeight="1" x14ac:dyDescent="0.3">
      <c r="A26" s="547" t="s">
        <v>513</v>
      </c>
      <c r="B26" s="548" t="s">
        <v>635</v>
      </c>
      <c r="C26" s="551" t="s">
        <v>518</v>
      </c>
      <c r="D26" s="579" t="s">
        <v>1435</v>
      </c>
      <c r="E26" s="551" t="s">
        <v>1442</v>
      </c>
      <c r="F26" s="579" t="s">
        <v>1443</v>
      </c>
      <c r="G26" s="551" t="s">
        <v>972</v>
      </c>
      <c r="H26" s="551" t="s">
        <v>973</v>
      </c>
      <c r="I26" s="565">
        <v>0.71</v>
      </c>
      <c r="J26" s="565">
        <v>2400</v>
      </c>
      <c r="K26" s="566">
        <v>1704</v>
      </c>
    </row>
    <row r="27" spans="1:11" ht="14.4" customHeight="1" x14ac:dyDescent="0.3">
      <c r="A27" s="547" t="s">
        <v>513</v>
      </c>
      <c r="B27" s="548" t="s">
        <v>635</v>
      </c>
      <c r="C27" s="551" t="s">
        <v>518</v>
      </c>
      <c r="D27" s="579" t="s">
        <v>1435</v>
      </c>
      <c r="E27" s="551" t="s">
        <v>1444</v>
      </c>
      <c r="F27" s="579" t="s">
        <v>1445</v>
      </c>
      <c r="G27" s="551" t="s">
        <v>974</v>
      </c>
      <c r="H27" s="551" t="s">
        <v>975</v>
      </c>
      <c r="I27" s="565">
        <v>321.86000000000007</v>
      </c>
      <c r="J27" s="565">
        <v>40</v>
      </c>
      <c r="K27" s="566">
        <v>12874.409999999998</v>
      </c>
    </row>
    <row r="28" spans="1:11" ht="14.4" customHeight="1" x14ac:dyDescent="0.3">
      <c r="A28" s="547" t="s">
        <v>513</v>
      </c>
      <c r="B28" s="548" t="s">
        <v>635</v>
      </c>
      <c r="C28" s="551" t="s">
        <v>518</v>
      </c>
      <c r="D28" s="579" t="s">
        <v>1435</v>
      </c>
      <c r="E28" s="551" t="s">
        <v>1444</v>
      </c>
      <c r="F28" s="579" t="s">
        <v>1445</v>
      </c>
      <c r="G28" s="551" t="s">
        <v>976</v>
      </c>
      <c r="H28" s="551" t="s">
        <v>977</v>
      </c>
      <c r="I28" s="565">
        <v>319.44</v>
      </c>
      <c r="J28" s="565">
        <v>8</v>
      </c>
      <c r="K28" s="566">
        <v>2555.52</v>
      </c>
    </row>
    <row r="29" spans="1:11" ht="14.4" customHeight="1" x14ac:dyDescent="0.3">
      <c r="A29" s="547" t="s">
        <v>513</v>
      </c>
      <c r="B29" s="548" t="s">
        <v>635</v>
      </c>
      <c r="C29" s="551" t="s">
        <v>518</v>
      </c>
      <c r="D29" s="579" t="s">
        <v>1435</v>
      </c>
      <c r="E29" s="551" t="s">
        <v>1444</v>
      </c>
      <c r="F29" s="579" t="s">
        <v>1445</v>
      </c>
      <c r="G29" s="551" t="s">
        <v>978</v>
      </c>
      <c r="H29" s="551" t="s">
        <v>979</v>
      </c>
      <c r="I29" s="565">
        <v>3913.0200000000004</v>
      </c>
      <c r="J29" s="565">
        <v>3</v>
      </c>
      <c r="K29" s="566">
        <v>11739.050000000001</v>
      </c>
    </row>
    <row r="30" spans="1:11" ht="14.4" customHeight="1" x14ac:dyDescent="0.3">
      <c r="A30" s="547" t="s">
        <v>513</v>
      </c>
      <c r="B30" s="548" t="s">
        <v>635</v>
      </c>
      <c r="C30" s="551" t="s">
        <v>518</v>
      </c>
      <c r="D30" s="579" t="s">
        <v>1435</v>
      </c>
      <c r="E30" s="551" t="s">
        <v>1444</v>
      </c>
      <c r="F30" s="579" t="s">
        <v>1445</v>
      </c>
      <c r="G30" s="551" t="s">
        <v>980</v>
      </c>
      <c r="H30" s="551" t="s">
        <v>981</v>
      </c>
      <c r="I30" s="565">
        <v>320.65000000000003</v>
      </c>
      <c r="J30" s="565">
        <v>8</v>
      </c>
      <c r="K30" s="566">
        <v>2565.2000000000003</v>
      </c>
    </row>
    <row r="31" spans="1:11" ht="14.4" customHeight="1" x14ac:dyDescent="0.3">
      <c r="A31" s="547" t="s">
        <v>513</v>
      </c>
      <c r="B31" s="548" t="s">
        <v>635</v>
      </c>
      <c r="C31" s="551" t="s">
        <v>518</v>
      </c>
      <c r="D31" s="579" t="s">
        <v>1435</v>
      </c>
      <c r="E31" s="551" t="s">
        <v>1444</v>
      </c>
      <c r="F31" s="579" t="s">
        <v>1445</v>
      </c>
      <c r="G31" s="551" t="s">
        <v>982</v>
      </c>
      <c r="H31" s="551" t="s">
        <v>983</v>
      </c>
      <c r="I31" s="565">
        <v>1400.3812500000004</v>
      </c>
      <c r="J31" s="565">
        <v>8</v>
      </c>
      <c r="K31" s="566">
        <v>11203.050000000003</v>
      </c>
    </row>
    <row r="32" spans="1:11" ht="14.4" customHeight="1" x14ac:dyDescent="0.3">
      <c r="A32" s="547" t="s">
        <v>513</v>
      </c>
      <c r="B32" s="548" t="s">
        <v>635</v>
      </c>
      <c r="C32" s="551" t="s">
        <v>518</v>
      </c>
      <c r="D32" s="579" t="s">
        <v>1435</v>
      </c>
      <c r="E32" s="551" t="s">
        <v>1444</v>
      </c>
      <c r="F32" s="579" t="s">
        <v>1445</v>
      </c>
      <c r="G32" s="551" t="s">
        <v>984</v>
      </c>
      <c r="H32" s="551" t="s">
        <v>985</v>
      </c>
      <c r="I32" s="565">
        <v>2427.91</v>
      </c>
      <c r="J32" s="565">
        <v>8</v>
      </c>
      <c r="K32" s="566">
        <v>19423.28</v>
      </c>
    </row>
    <row r="33" spans="1:11" ht="14.4" customHeight="1" x14ac:dyDescent="0.3">
      <c r="A33" s="547" t="s">
        <v>513</v>
      </c>
      <c r="B33" s="548" t="s">
        <v>635</v>
      </c>
      <c r="C33" s="551" t="s">
        <v>518</v>
      </c>
      <c r="D33" s="579" t="s">
        <v>1435</v>
      </c>
      <c r="E33" s="551" t="s">
        <v>1444</v>
      </c>
      <c r="F33" s="579" t="s">
        <v>1445</v>
      </c>
      <c r="G33" s="551" t="s">
        <v>986</v>
      </c>
      <c r="H33" s="551" t="s">
        <v>987</v>
      </c>
      <c r="I33" s="565">
        <v>329.11999999999995</v>
      </c>
      <c r="J33" s="565">
        <v>40</v>
      </c>
      <c r="K33" s="566">
        <v>13164.87</v>
      </c>
    </row>
    <row r="34" spans="1:11" ht="14.4" customHeight="1" x14ac:dyDescent="0.3">
      <c r="A34" s="547" t="s">
        <v>513</v>
      </c>
      <c r="B34" s="548" t="s">
        <v>635</v>
      </c>
      <c r="C34" s="551" t="s">
        <v>518</v>
      </c>
      <c r="D34" s="579" t="s">
        <v>1435</v>
      </c>
      <c r="E34" s="551" t="s">
        <v>1444</v>
      </c>
      <c r="F34" s="579" t="s">
        <v>1445</v>
      </c>
      <c r="G34" s="551" t="s">
        <v>988</v>
      </c>
      <c r="H34" s="551" t="s">
        <v>989</v>
      </c>
      <c r="I34" s="565">
        <v>3088.1587499999996</v>
      </c>
      <c r="J34" s="565">
        <v>8</v>
      </c>
      <c r="K34" s="566">
        <v>24705.269999999997</v>
      </c>
    </row>
    <row r="35" spans="1:11" ht="14.4" customHeight="1" x14ac:dyDescent="0.3">
      <c r="A35" s="547" t="s">
        <v>513</v>
      </c>
      <c r="B35" s="548" t="s">
        <v>635</v>
      </c>
      <c r="C35" s="551" t="s">
        <v>518</v>
      </c>
      <c r="D35" s="579" t="s">
        <v>1435</v>
      </c>
      <c r="E35" s="551" t="s">
        <v>1444</v>
      </c>
      <c r="F35" s="579" t="s">
        <v>1445</v>
      </c>
      <c r="G35" s="551" t="s">
        <v>990</v>
      </c>
      <c r="H35" s="551" t="s">
        <v>991</v>
      </c>
      <c r="I35" s="565">
        <v>1374.1949999999999</v>
      </c>
      <c r="J35" s="565">
        <v>13</v>
      </c>
      <c r="K35" s="566">
        <v>17864.55</v>
      </c>
    </row>
    <row r="36" spans="1:11" ht="14.4" customHeight="1" x14ac:dyDescent="0.3">
      <c r="A36" s="547" t="s">
        <v>513</v>
      </c>
      <c r="B36" s="548" t="s">
        <v>635</v>
      </c>
      <c r="C36" s="551" t="s">
        <v>518</v>
      </c>
      <c r="D36" s="579" t="s">
        <v>1435</v>
      </c>
      <c r="E36" s="551" t="s">
        <v>1444</v>
      </c>
      <c r="F36" s="579" t="s">
        <v>1445</v>
      </c>
      <c r="G36" s="551" t="s">
        <v>992</v>
      </c>
      <c r="H36" s="551" t="s">
        <v>993</v>
      </c>
      <c r="I36" s="565">
        <v>1426.8087499999999</v>
      </c>
      <c r="J36" s="565">
        <v>16</v>
      </c>
      <c r="K36" s="566">
        <v>22828.94</v>
      </c>
    </row>
    <row r="37" spans="1:11" ht="14.4" customHeight="1" x14ac:dyDescent="0.3">
      <c r="A37" s="547" t="s">
        <v>513</v>
      </c>
      <c r="B37" s="548" t="s">
        <v>635</v>
      </c>
      <c r="C37" s="551" t="s">
        <v>518</v>
      </c>
      <c r="D37" s="579" t="s">
        <v>1435</v>
      </c>
      <c r="E37" s="551" t="s">
        <v>1444</v>
      </c>
      <c r="F37" s="579" t="s">
        <v>1445</v>
      </c>
      <c r="G37" s="551" t="s">
        <v>994</v>
      </c>
      <c r="H37" s="551" t="s">
        <v>995</v>
      </c>
      <c r="I37" s="565">
        <v>1582.3500000000001</v>
      </c>
      <c r="J37" s="565">
        <v>8</v>
      </c>
      <c r="K37" s="566">
        <v>12658.800000000001</v>
      </c>
    </row>
    <row r="38" spans="1:11" ht="14.4" customHeight="1" x14ac:dyDescent="0.3">
      <c r="A38" s="547" t="s">
        <v>513</v>
      </c>
      <c r="B38" s="548" t="s">
        <v>635</v>
      </c>
      <c r="C38" s="551" t="s">
        <v>518</v>
      </c>
      <c r="D38" s="579" t="s">
        <v>1435</v>
      </c>
      <c r="E38" s="551" t="s">
        <v>1444</v>
      </c>
      <c r="F38" s="579" t="s">
        <v>1445</v>
      </c>
      <c r="G38" s="551" t="s">
        <v>996</v>
      </c>
      <c r="H38" s="551" t="s">
        <v>997</v>
      </c>
      <c r="I38" s="565">
        <v>376.67750000000001</v>
      </c>
      <c r="J38" s="565">
        <v>16</v>
      </c>
      <c r="K38" s="566">
        <v>6026.84</v>
      </c>
    </row>
    <row r="39" spans="1:11" ht="14.4" customHeight="1" x14ac:dyDescent="0.3">
      <c r="A39" s="547" t="s">
        <v>513</v>
      </c>
      <c r="B39" s="548" t="s">
        <v>635</v>
      </c>
      <c r="C39" s="551" t="s">
        <v>518</v>
      </c>
      <c r="D39" s="579" t="s">
        <v>1435</v>
      </c>
      <c r="E39" s="551" t="s">
        <v>1444</v>
      </c>
      <c r="F39" s="579" t="s">
        <v>1445</v>
      </c>
      <c r="G39" s="551" t="s">
        <v>998</v>
      </c>
      <c r="H39" s="551" t="s">
        <v>999</v>
      </c>
      <c r="I39" s="565">
        <v>1617.7550000000001</v>
      </c>
      <c r="J39" s="565">
        <v>5</v>
      </c>
      <c r="K39" s="566">
        <v>8088.84</v>
      </c>
    </row>
    <row r="40" spans="1:11" ht="14.4" customHeight="1" x14ac:dyDescent="0.3">
      <c r="A40" s="547" t="s">
        <v>513</v>
      </c>
      <c r="B40" s="548" t="s">
        <v>635</v>
      </c>
      <c r="C40" s="551" t="s">
        <v>518</v>
      </c>
      <c r="D40" s="579" t="s">
        <v>1435</v>
      </c>
      <c r="E40" s="551" t="s">
        <v>1444</v>
      </c>
      <c r="F40" s="579" t="s">
        <v>1445</v>
      </c>
      <c r="G40" s="551" t="s">
        <v>1000</v>
      </c>
      <c r="H40" s="551" t="s">
        <v>1001</v>
      </c>
      <c r="I40" s="565">
        <v>414</v>
      </c>
      <c r="J40" s="565">
        <v>18</v>
      </c>
      <c r="K40" s="566">
        <v>7452</v>
      </c>
    </row>
    <row r="41" spans="1:11" ht="14.4" customHeight="1" x14ac:dyDescent="0.3">
      <c r="A41" s="547" t="s">
        <v>513</v>
      </c>
      <c r="B41" s="548" t="s">
        <v>635</v>
      </c>
      <c r="C41" s="551" t="s">
        <v>518</v>
      </c>
      <c r="D41" s="579" t="s">
        <v>1435</v>
      </c>
      <c r="E41" s="551" t="s">
        <v>1444</v>
      </c>
      <c r="F41" s="579" t="s">
        <v>1445</v>
      </c>
      <c r="G41" s="551" t="s">
        <v>1002</v>
      </c>
      <c r="H41" s="551" t="s">
        <v>1003</v>
      </c>
      <c r="I41" s="565">
        <v>2520</v>
      </c>
      <c r="J41" s="565">
        <v>9</v>
      </c>
      <c r="K41" s="566">
        <v>22680</v>
      </c>
    </row>
    <row r="42" spans="1:11" ht="14.4" customHeight="1" x14ac:dyDescent="0.3">
      <c r="A42" s="547" t="s">
        <v>513</v>
      </c>
      <c r="B42" s="548" t="s">
        <v>635</v>
      </c>
      <c r="C42" s="551" t="s">
        <v>518</v>
      </c>
      <c r="D42" s="579" t="s">
        <v>1435</v>
      </c>
      <c r="E42" s="551" t="s">
        <v>1444</v>
      </c>
      <c r="F42" s="579" t="s">
        <v>1445</v>
      </c>
      <c r="G42" s="551" t="s">
        <v>1004</v>
      </c>
      <c r="H42" s="551" t="s">
        <v>1005</v>
      </c>
      <c r="I42" s="565">
        <v>1391.5</v>
      </c>
      <c r="J42" s="565">
        <v>4</v>
      </c>
      <c r="K42" s="566">
        <v>5566</v>
      </c>
    </row>
    <row r="43" spans="1:11" ht="14.4" customHeight="1" x14ac:dyDescent="0.3">
      <c r="A43" s="547" t="s">
        <v>513</v>
      </c>
      <c r="B43" s="548" t="s">
        <v>635</v>
      </c>
      <c r="C43" s="551" t="s">
        <v>518</v>
      </c>
      <c r="D43" s="579" t="s">
        <v>1435</v>
      </c>
      <c r="E43" s="551" t="s">
        <v>1444</v>
      </c>
      <c r="F43" s="579" t="s">
        <v>1445</v>
      </c>
      <c r="G43" s="551" t="s">
        <v>1006</v>
      </c>
      <c r="H43" s="551" t="s">
        <v>1007</v>
      </c>
      <c r="I43" s="565">
        <v>1391.5</v>
      </c>
      <c r="J43" s="565">
        <v>5</v>
      </c>
      <c r="K43" s="566">
        <v>6957.5</v>
      </c>
    </row>
    <row r="44" spans="1:11" ht="14.4" customHeight="1" x14ac:dyDescent="0.3">
      <c r="A44" s="547" t="s">
        <v>513</v>
      </c>
      <c r="B44" s="548" t="s">
        <v>635</v>
      </c>
      <c r="C44" s="551" t="s">
        <v>518</v>
      </c>
      <c r="D44" s="579" t="s">
        <v>1435</v>
      </c>
      <c r="E44" s="551" t="s">
        <v>1444</v>
      </c>
      <c r="F44" s="579" t="s">
        <v>1445</v>
      </c>
      <c r="G44" s="551" t="s">
        <v>1008</v>
      </c>
      <c r="H44" s="551" t="s">
        <v>1009</v>
      </c>
      <c r="I44" s="565">
        <v>1083.48</v>
      </c>
      <c r="J44" s="565">
        <v>4</v>
      </c>
      <c r="K44" s="566">
        <v>4333.93</v>
      </c>
    </row>
    <row r="45" spans="1:11" ht="14.4" customHeight="1" x14ac:dyDescent="0.3">
      <c r="A45" s="547" t="s">
        <v>513</v>
      </c>
      <c r="B45" s="548" t="s">
        <v>635</v>
      </c>
      <c r="C45" s="551" t="s">
        <v>518</v>
      </c>
      <c r="D45" s="579" t="s">
        <v>1435</v>
      </c>
      <c r="E45" s="551" t="s">
        <v>1444</v>
      </c>
      <c r="F45" s="579" t="s">
        <v>1445</v>
      </c>
      <c r="G45" s="551" t="s">
        <v>1010</v>
      </c>
      <c r="H45" s="551" t="s">
        <v>1011</v>
      </c>
      <c r="I45" s="565">
        <v>2035.5</v>
      </c>
      <c r="J45" s="565">
        <v>2</v>
      </c>
      <c r="K45" s="566">
        <v>4071</v>
      </c>
    </row>
    <row r="46" spans="1:11" ht="14.4" customHeight="1" x14ac:dyDescent="0.3">
      <c r="A46" s="547" t="s">
        <v>513</v>
      </c>
      <c r="B46" s="548" t="s">
        <v>635</v>
      </c>
      <c r="C46" s="551" t="s">
        <v>518</v>
      </c>
      <c r="D46" s="579" t="s">
        <v>1435</v>
      </c>
      <c r="E46" s="551" t="s">
        <v>1444</v>
      </c>
      <c r="F46" s="579" t="s">
        <v>1445</v>
      </c>
      <c r="G46" s="551" t="s">
        <v>1012</v>
      </c>
      <c r="H46" s="551" t="s">
        <v>1013</v>
      </c>
      <c r="I46" s="565">
        <v>1876.8</v>
      </c>
      <c r="J46" s="565">
        <v>1</v>
      </c>
      <c r="K46" s="566">
        <v>1876.8</v>
      </c>
    </row>
    <row r="47" spans="1:11" ht="14.4" customHeight="1" x14ac:dyDescent="0.3">
      <c r="A47" s="547" t="s">
        <v>513</v>
      </c>
      <c r="B47" s="548" t="s">
        <v>635</v>
      </c>
      <c r="C47" s="551" t="s">
        <v>518</v>
      </c>
      <c r="D47" s="579" t="s">
        <v>1435</v>
      </c>
      <c r="E47" s="551" t="s">
        <v>1444</v>
      </c>
      <c r="F47" s="579" t="s">
        <v>1445</v>
      </c>
      <c r="G47" s="551" t="s">
        <v>1014</v>
      </c>
      <c r="H47" s="551" t="s">
        <v>1015</v>
      </c>
      <c r="I47" s="565">
        <v>5460.7</v>
      </c>
      <c r="J47" s="565">
        <v>2</v>
      </c>
      <c r="K47" s="566">
        <v>10921.41</v>
      </c>
    </row>
    <row r="48" spans="1:11" ht="14.4" customHeight="1" x14ac:dyDescent="0.3">
      <c r="A48" s="547" t="s">
        <v>513</v>
      </c>
      <c r="B48" s="548" t="s">
        <v>635</v>
      </c>
      <c r="C48" s="551" t="s">
        <v>518</v>
      </c>
      <c r="D48" s="579" t="s">
        <v>1435</v>
      </c>
      <c r="E48" s="551" t="s">
        <v>1444</v>
      </c>
      <c r="F48" s="579" t="s">
        <v>1445</v>
      </c>
      <c r="G48" s="551" t="s">
        <v>1016</v>
      </c>
      <c r="H48" s="551" t="s">
        <v>1017</v>
      </c>
      <c r="I48" s="565">
        <v>297.5</v>
      </c>
      <c r="J48" s="565">
        <v>2</v>
      </c>
      <c r="K48" s="566">
        <v>595</v>
      </c>
    </row>
    <row r="49" spans="1:11" ht="14.4" customHeight="1" x14ac:dyDescent="0.3">
      <c r="A49" s="547" t="s">
        <v>513</v>
      </c>
      <c r="B49" s="548" t="s">
        <v>635</v>
      </c>
      <c r="C49" s="551" t="s">
        <v>518</v>
      </c>
      <c r="D49" s="579" t="s">
        <v>1435</v>
      </c>
      <c r="E49" s="551" t="s">
        <v>1444</v>
      </c>
      <c r="F49" s="579" t="s">
        <v>1445</v>
      </c>
      <c r="G49" s="551" t="s">
        <v>1018</v>
      </c>
      <c r="H49" s="551" t="s">
        <v>1019</v>
      </c>
      <c r="I49" s="565">
        <v>255.37249906679054</v>
      </c>
      <c r="J49" s="565">
        <v>36</v>
      </c>
      <c r="K49" s="566">
        <v>9193.4099664044606</v>
      </c>
    </row>
    <row r="50" spans="1:11" ht="14.4" customHeight="1" x14ac:dyDescent="0.3">
      <c r="A50" s="547" t="s">
        <v>513</v>
      </c>
      <c r="B50" s="548" t="s">
        <v>635</v>
      </c>
      <c r="C50" s="551" t="s">
        <v>518</v>
      </c>
      <c r="D50" s="579" t="s">
        <v>1435</v>
      </c>
      <c r="E50" s="551" t="s">
        <v>1444</v>
      </c>
      <c r="F50" s="579" t="s">
        <v>1445</v>
      </c>
      <c r="G50" s="551" t="s">
        <v>1020</v>
      </c>
      <c r="H50" s="551" t="s">
        <v>1021</v>
      </c>
      <c r="I50" s="565">
        <v>2035.5</v>
      </c>
      <c r="J50" s="565">
        <v>1</v>
      </c>
      <c r="K50" s="566">
        <v>2035.5</v>
      </c>
    </row>
    <row r="51" spans="1:11" ht="14.4" customHeight="1" x14ac:dyDescent="0.3">
      <c r="A51" s="547" t="s">
        <v>513</v>
      </c>
      <c r="B51" s="548" t="s">
        <v>635</v>
      </c>
      <c r="C51" s="551" t="s">
        <v>518</v>
      </c>
      <c r="D51" s="579" t="s">
        <v>1435</v>
      </c>
      <c r="E51" s="551" t="s">
        <v>1444</v>
      </c>
      <c r="F51" s="579" t="s">
        <v>1445</v>
      </c>
      <c r="G51" s="551" t="s">
        <v>1022</v>
      </c>
      <c r="H51" s="551" t="s">
        <v>1023</v>
      </c>
      <c r="I51" s="565">
        <v>1322.5</v>
      </c>
      <c r="J51" s="565">
        <v>6</v>
      </c>
      <c r="K51" s="566">
        <v>7935</v>
      </c>
    </row>
    <row r="52" spans="1:11" ht="14.4" customHeight="1" x14ac:dyDescent="0.3">
      <c r="A52" s="547" t="s">
        <v>513</v>
      </c>
      <c r="B52" s="548" t="s">
        <v>635</v>
      </c>
      <c r="C52" s="551" t="s">
        <v>518</v>
      </c>
      <c r="D52" s="579" t="s">
        <v>1435</v>
      </c>
      <c r="E52" s="551" t="s">
        <v>1444</v>
      </c>
      <c r="F52" s="579" t="s">
        <v>1445</v>
      </c>
      <c r="G52" s="551" t="s">
        <v>1024</v>
      </c>
      <c r="H52" s="551" t="s">
        <v>1025</v>
      </c>
      <c r="I52" s="565">
        <v>4882.45</v>
      </c>
      <c r="J52" s="565">
        <v>5</v>
      </c>
      <c r="K52" s="566">
        <v>24412.260000000002</v>
      </c>
    </row>
    <row r="53" spans="1:11" ht="14.4" customHeight="1" x14ac:dyDescent="0.3">
      <c r="A53" s="547" t="s">
        <v>513</v>
      </c>
      <c r="B53" s="548" t="s">
        <v>635</v>
      </c>
      <c r="C53" s="551" t="s">
        <v>518</v>
      </c>
      <c r="D53" s="579" t="s">
        <v>1435</v>
      </c>
      <c r="E53" s="551" t="s">
        <v>1444</v>
      </c>
      <c r="F53" s="579" t="s">
        <v>1445</v>
      </c>
      <c r="G53" s="551" t="s">
        <v>1026</v>
      </c>
      <c r="H53" s="551" t="s">
        <v>1027</v>
      </c>
      <c r="I53" s="565">
        <v>6253.33</v>
      </c>
      <c r="J53" s="565">
        <v>2</v>
      </c>
      <c r="K53" s="566">
        <v>12506.66</v>
      </c>
    </row>
    <row r="54" spans="1:11" ht="14.4" customHeight="1" x14ac:dyDescent="0.3">
      <c r="A54" s="547" t="s">
        <v>513</v>
      </c>
      <c r="B54" s="548" t="s">
        <v>635</v>
      </c>
      <c r="C54" s="551" t="s">
        <v>518</v>
      </c>
      <c r="D54" s="579" t="s">
        <v>1435</v>
      </c>
      <c r="E54" s="551" t="s">
        <v>1444</v>
      </c>
      <c r="F54" s="579" t="s">
        <v>1445</v>
      </c>
      <c r="G54" s="551" t="s">
        <v>1028</v>
      </c>
      <c r="H54" s="551" t="s">
        <v>1029</v>
      </c>
      <c r="I54" s="565">
        <v>8971.98</v>
      </c>
      <c r="J54" s="565">
        <v>4</v>
      </c>
      <c r="K54" s="566">
        <v>35887.919999999998</v>
      </c>
    </row>
    <row r="55" spans="1:11" ht="14.4" customHeight="1" x14ac:dyDescent="0.3">
      <c r="A55" s="547" t="s">
        <v>513</v>
      </c>
      <c r="B55" s="548" t="s">
        <v>635</v>
      </c>
      <c r="C55" s="551" t="s">
        <v>518</v>
      </c>
      <c r="D55" s="579" t="s">
        <v>1435</v>
      </c>
      <c r="E55" s="551" t="s">
        <v>1444</v>
      </c>
      <c r="F55" s="579" t="s">
        <v>1445</v>
      </c>
      <c r="G55" s="551" t="s">
        <v>1030</v>
      </c>
      <c r="H55" s="551" t="s">
        <v>1031</v>
      </c>
      <c r="I55" s="565">
        <v>229.60499999999999</v>
      </c>
      <c r="J55" s="565">
        <v>25</v>
      </c>
      <c r="K55" s="566">
        <v>6262</v>
      </c>
    </row>
    <row r="56" spans="1:11" ht="14.4" customHeight="1" x14ac:dyDescent="0.3">
      <c r="A56" s="547" t="s">
        <v>513</v>
      </c>
      <c r="B56" s="548" t="s">
        <v>635</v>
      </c>
      <c r="C56" s="551" t="s">
        <v>518</v>
      </c>
      <c r="D56" s="579" t="s">
        <v>1435</v>
      </c>
      <c r="E56" s="551" t="s">
        <v>1444</v>
      </c>
      <c r="F56" s="579" t="s">
        <v>1445</v>
      </c>
      <c r="G56" s="551" t="s">
        <v>1032</v>
      </c>
      <c r="H56" s="551" t="s">
        <v>1033</v>
      </c>
      <c r="I56" s="565">
        <v>2271.15</v>
      </c>
      <c r="J56" s="565">
        <v>18</v>
      </c>
      <c r="K56" s="566">
        <v>40880.800000000003</v>
      </c>
    </row>
    <row r="57" spans="1:11" ht="14.4" customHeight="1" x14ac:dyDescent="0.3">
      <c r="A57" s="547" t="s">
        <v>513</v>
      </c>
      <c r="B57" s="548" t="s">
        <v>635</v>
      </c>
      <c r="C57" s="551" t="s">
        <v>518</v>
      </c>
      <c r="D57" s="579" t="s">
        <v>1435</v>
      </c>
      <c r="E57" s="551" t="s">
        <v>1444</v>
      </c>
      <c r="F57" s="579" t="s">
        <v>1445</v>
      </c>
      <c r="G57" s="551" t="s">
        <v>1034</v>
      </c>
      <c r="H57" s="551" t="s">
        <v>1035</v>
      </c>
      <c r="I57" s="565">
        <v>1844.01</v>
      </c>
      <c r="J57" s="565">
        <v>2</v>
      </c>
      <c r="K57" s="566">
        <v>3688.02</v>
      </c>
    </row>
    <row r="58" spans="1:11" ht="14.4" customHeight="1" x14ac:dyDescent="0.3">
      <c r="A58" s="547" t="s">
        <v>513</v>
      </c>
      <c r="B58" s="548" t="s">
        <v>635</v>
      </c>
      <c r="C58" s="551" t="s">
        <v>518</v>
      </c>
      <c r="D58" s="579" t="s">
        <v>1435</v>
      </c>
      <c r="E58" s="551" t="s">
        <v>1444</v>
      </c>
      <c r="F58" s="579" t="s">
        <v>1445</v>
      </c>
      <c r="G58" s="551" t="s">
        <v>1036</v>
      </c>
      <c r="H58" s="551" t="s">
        <v>1037</v>
      </c>
      <c r="I58" s="565">
        <v>1138.5</v>
      </c>
      <c r="J58" s="565">
        <v>14</v>
      </c>
      <c r="K58" s="566">
        <v>15939</v>
      </c>
    </row>
    <row r="59" spans="1:11" ht="14.4" customHeight="1" x14ac:dyDescent="0.3">
      <c r="A59" s="547" t="s">
        <v>513</v>
      </c>
      <c r="B59" s="548" t="s">
        <v>635</v>
      </c>
      <c r="C59" s="551" t="s">
        <v>518</v>
      </c>
      <c r="D59" s="579" t="s">
        <v>1435</v>
      </c>
      <c r="E59" s="551" t="s">
        <v>1444</v>
      </c>
      <c r="F59" s="579" t="s">
        <v>1445</v>
      </c>
      <c r="G59" s="551" t="s">
        <v>1038</v>
      </c>
      <c r="H59" s="551" t="s">
        <v>1039</v>
      </c>
      <c r="I59" s="565">
        <v>371.47</v>
      </c>
      <c r="J59" s="565">
        <v>1</v>
      </c>
      <c r="K59" s="566">
        <v>371.47</v>
      </c>
    </row>
    <row r="60" spans="1:11" ht="14.4" customHeight="1" x14ac:dyDescent="0.3">
      <c r="A60" s="547" t="s">
        <v>513</v>
      </c>
      <c r="B60" s="548" t="s">
        <v>635</v>
      </c>
      <c r="C60" s="551" t="s">
        <v>518</v>
      </c>
      <c r="D60" s="579" t="s">
        <v>1435</v>
      </c>
      <c r="E60" s="551" t="s">
        <v>1444</v>
      </c>
      <c r="F60" s="579" t="s">
        <v>1445</v>
      </c>
      <c r="G60" s="551" t="s">
        <v>1040</v>
      </c>
      <c r="H60" s="551" t="s">
        <v>1041</v>
      </c>
      <c r="I60" s="565">
        <v>4766.1149999999998</v>
      </c>
      <c r="J60" s="565">
        <v>7</v>
      </c>
      <c r="K60" s="566">
        <v>33362.730000000003</v>
      </c>
    </row>
    <row r="61" spans="1:11" ht="14.4" customHeight="1" x14ac:dyDescent="0.3">
      <c r="A61" s="547" t="s">
        <v>513</v>
      </c>
      <c r="B61" s="548" t="s">
        <v>635</v>
      </c>
      <c r="C61" s="551" t="s">
        <v>518</v>
      </c>
      <c r="D61" s="579" t="s">
        <v>1435</v>
      </c>
      <c r="E61" s="551" t="s">
        <v>1444</v>
      </c>
      <c r="F61" s="579" t="s">
        <v>1445</v>
      </c>
      <c r="G61" s="551" t="s">
        <v>1042</v>
      </c>
      <c r="H61" s="551" t="s">
        <v>1043</v>
      </c>
      <c r="I61" s="565">
        <v>1837.98</v>
      </c>
      <c r="J61" s="565">
        <v>1</v>
      </c>
      <c r="K61" s="566">
        <v>1837.98</v>
      </c>
    </row>
    <row r="62" spans="1:11" ht="14.4" customHeight="1" x14ac:dyDescent="0.3">
      <c r="A62" s="547" t="s">
        <v>513</v>
      </c>
      <c r="B62" s="548" t="s">
        <v>635</v>
      </c>
      <c r="C62" s="551" t="s">
        <v>518</v>
      </c>
      <c r="D62" s="579" t="s">
        <v>1435</v>
      </c>
      <c r="E62" s="551" t="s">
        <v>1444</v>
      </c>
      <c r="F62" s="579" t="s">
        <v>1445</v>
      </c>
      <c r="G62" s="551" t="s">
        <v>1044</v>
      </c>
      <c r="H62" s="551" t="s">
        <v>1045</v>
      </c>
      <c r="I62" s="565">
        <v>2351.02</v>
      </c>
      <c r="J62" s="565">
        <v>1</v>
      </c>
      <c r="K62" s="566">
        <v>2351.02</v>
      </c>
    </row>
    <row r="63" spans="1:11" ht="14.4" customHeight="1" x14ac:dyDescent="0.3">
      <c r="A63" s="547" t="s">
        <v>513</v>
      </c>
      <c r="B63" s="548" t="s">
        <v>635</v>
      </c>
      <c r="C63" s="551" t="s">
        <v>518</v>
      </c>
      <c r="D63" s="579" t="s">
        <v>1435</v>
      </c>
      <c r="E63" s="551" t="s">
        <v>1444</v>
      </c>
      <c r="F63" s="579" t="s">
        <v>1445</v>
      </c>
      <c r="G63" s="551" t="s">
        <v>1046</v>
      </c>
      <c r="H63" s="551" t="s">
        <v>1047</v>
      </c>
      <c r="I63" s="565">
        <v>2027.93</v>
      </c>
      <c r="J63" s="565">
        <v>1</v>
      </c>
      <c r="K63" s="566">
        <v>2027.93</v>
      </c>
    </row>
    <row r="64" spans="1:11" ht="14.4" customHeight="1" x14ac:dyDescent="0.3">
      <c r="A64" s="547" t="s">
        <v>513</v>
      </c>
      <c r="B64" s="548" t="s">
        <v>635</v>
      </c>
      <c r="C64" s="551" t="s">
        <v>518</v>
      </c>
      <c r="D64" s="579" t="s">
        <v>1435</v>
      </c>
      <c r="E64" s="551" t="s">
        <v>1444</v>
      </c>
      <c r="F64" s="579" t="s">
        <v>1445</v>
      </c>
      <c r="G64" s="551" t="s">
        <v>1048</v>
      </c>
      <c r="H64" s="551" t="s">
        <v>1049</v>
      </c>
      <c r="I64" s="565">
        <v>343.85</v>
      </c>
      <c r="J64" s="565">
        <v>3</v>
      </c>
      <c r="K64" s="566">
        <v>1031.5500000000002</v>
      </c>
    </row>
    <row r="65" spans="1:11" ht="14.4" customHeight="1" x14ac:dyDescent="0.3">
      <c r="A65" s="547" t="s">
        <v>513</v>
      </c>
      <c r="B65" s="548" t="s">
        <v>635</v>
      </c>
      <c r="C65" s="551" t="s">
        <v>518</v>
      </c>
      <c r="D65" s="579" t="s">
        <v>1435</v>
      </c>
      <c r="E65" s="551" t="s">
        <v>1444</v>
      </c>
      <c r="F65" s="579" t="s">
        <v>1445</v>
      </c>
      <c r="G65" s="551" t="s">
        <v>1050</v>
      </c>
      <c r="H65" s="551" t="s">
        <v>1051</v>
      </c>
      <c r="I65" s="565">
        <v>2548.4</v>
      </c>
      <c r="J65" s="565">
        <v>1</v>
      </c>
      <c r="K65" s="566">
        <v>2548.4</v>
      </c>
    </row>
    <row r="66" spans="1:11" ht="14.4" customHeight="1" x14ac:dyDescent="0.3">
      <c r="A66" s="547" t="s">
        <v>513</v>
      </c>
      <c r="B66" s="548" t="s">
        <v>635</v>
      </c>
      <c r="C66" s="551" t="s">
        <v>518</v>
      </c>
      <c r="D66" s="579" t="s">
        <v>1435</v>
      </c>
      <c r="E66" s="551" t="s">
        <v>1444</v>
      </c>
      <c r="F66" s="579" t="s">
        <v>1445</v>
      </c>
      <c r="G66" s="551" t="s">
        <v>1052</v>
      </c>
      <c r="H66" s="551" t="s">
        <v>1053</v>
      </c>
      <c r="I66" s="565">
        <v>322</v>
      </c>
      <c r="J66" s="565">
        <v>2</v>
      </c>
      <c r="K66" s="566">
        <v>644</v>
      </c>
    </row>
    <row r="67" spans="1:11" ht="14.4" customHeight="1" x14ac:dyDescent="0.3">
      <c r="A67" s="547" t="s">
        <v>513</v>
      </c>
      <c r="B67" s="548" t="s">
        <v>635</v>
      </c>
      <c r="C67" s="551" t="s">
        <v>518</v>
      </c>
      <c r="D67" s="579" t="s">
        <v>1435</v>
      </c>
      <c r="E67" s="551" t="s">
        <v>1444</v>
      </c>
      <c r="F67" s="579" t="s">
        <v>1445</v>
      </c>
      <c r="G67" s="551" t="s">
        <v>1054</v>
      </c>
      <c r="H67" s="551" t="s">
        <v>1055</v>
      </c>
      <c r="I67" s="565">
        <v>1887.7750000000001</v>
      </c>
      <c r="J67" s="565">
        <v>2</v>
      </c>
      <c r="K67" s="566">
        <v>3775.55</v>
      </c>
    </row>
    <row r="68" spans="1:11" ht="14.4" customHeight="1" x14ac:dyDescent="0.3">
      <c r="A68" s="547" t="s">
        <v>513</v>
      </c>
      <c r="B68" s="548" t="s">
        <v>635</v>
      </c>
      <c r="C68" s="551" t="s">
        <v>518</v>
      </c>
      <c r="D68" s="579" t="s">
        <v>1435</v>
      </c>
      <c r="E68" s="551" t="s">
        <v>1444</v>
      </c>
      <c r="F68" s="579" t="s">
        <v>1445</v>
      </c>
      <c r="G68" s="551" t="s">
        <v>1056</v>
      </c>
      <c r="H68" s="551" t="s">
        <v>1057</v>
      </c>
      <c r="I68" s="565">
        <v>1909</v>
      </c>
      <c r="J68" s="565">
        <v>1</v>
      </c>
      <c r="K68" s="566">
        <v>1909</v>
      </c>
    </row>
    <row r="69" spans="1:11" ht="14.4" customHeight="1" x14ac:dyDescent="0.3">
      <c r="A69" s="547" t="s">
        <v>513</v>
      </c>
      <c r="B69" s="548" t="s">
        <v>635</v>
      </c>
      <c r="C69" s="551" t="s">
        <v>518</v>
      </c>
      <c r="D69" s="579" t="s">
        <v>1435</v>
      </c>
      <c r="E69" s="551" t="s">
        <v>1444</v>
      </c>
      <c r="F69" s="579" t="s">
        <v>1445</v>
      </c>
      <c r="G69" s="551" t="s">
        <v>1058</v>
      </c>
      <c r="H69" s="551" t="s">
        <v>1059</v>
      </c>
      <c r="I69" s="565">
        <v>2794.5</v>
      </c>
      <c r="J69" s="565">
        <v>1</v>
      </c>
      <c r="K69" s="566">
        <v>2794.5</v>
      </c>
    </row>
    <row r="70" spans="1:11" ht="14.4" customHeight="1" x14ac:dyDescent="0.3">
      <c r="A70" s="547" t="s">
        <v>513</v>
      </c>
      <c r="B70" s="548" t="s">
        <v>635</v>
      </c>
      <c r="C70" s="551" t="s">
        <v>518</v>
      </c>
      <c r="D70" s="579" t="s">
        <v>1435</v>
      </c>
      <c r="E70" s="551" t="s">
        <v>1444</v>
      </c>
      <c r="F70" s="579" t="s">
        <v>1445</v>
      </c>
      <c r="G70" s="551" t="s">
        <v>1060</v>
      </c>
      <c r="H70" s="551" t="s">
        <v>1061</v>
      </c>
      <c r="I70" s="565">
        <v>8337.5</v>
      </c>
      <c r="J70" s="565">
        <v>1</v>
      </c>
      <c r="K70" s="566">
        <v>8337.5</v>
      </c>
    </row>
    <row r="71" spans="1:11" ht="14.4" customHeight="1" x14ac:dyDescent="0.3">
      <c r="A71" s="547" t="s">
        <v>513</v>
      </c>
      <c r="B71" s="548" t="s">
        <v>635</v>
      </c>
      <c r="C71" s="551" t="s">
        <v>518</v>
      </c>
      <c r="D71" s="579" t="s">
        <v>1435</v>
      </c>
      <c r="E71" s="551" t="s">
        <v>1444</v>
      </c>
      <c r="F71" s="579" t="s">
        <v>1445</v>
      </c>
      <c r="G71" s="551" t="s">
        <v>1062</v>
      </c>
      <c r="H71" s="551" t="s">
        <v>1063</v>
      </c>
      <c r="I71" s="565">
        <v>10062.5</v>
      </c>
      <c r="J71" s="565">
        <v>1</v>
      </c>
      <c r="K71" s="566">
        <v>10062.5</v>
      </c>
    </row>
    <row r="72" spans="1:11" ht="14.4" customHeight="1" x14ac:dyDescent="0.3">
      <c r="A72" s="547" t="s">
        <v>513</v>
      </c>
      <c r="B72" s="548" t="s">
        <v>635</v>
      </c>
      <c r="C72" s="551" t="s">
        <v>518</v>
      </c>
      <c r="D72" s="579" t="s">
        <v>1435</v>
      </c>
      <c r="E72" s="551" t="s">
        <v>1444</v>
      </c>
      <c r="F72" s="579" t="s">
        <v>1445</v>
      </c>
      <c r="G72" s="551" t="s">
        <v>1064</v>
      </c>
      <c r="H72" s="551" t="s">
        <v>1065</v>
      </c>
      <c r="I72" s="565">
        <v>1453</v>
      </c>
      <c r="J72" s="565">
        <v>1</v>
      </c>
      <c r="K72" s="566">
        <v>1453</v>
      </c>
    </row>
    <row r="73" spans="1:11" ht="14.4" customHeight="1" x14ac:dyDescent="0.3">
      <c r="A73" s="547" t="s">
        <v>513</v>
      </c>
      <c r="B73" s="548" t="s">
        <v>635</v>
      </c>
      <c r="C73" s="551" t="s">
        <v>518</v>
      </c>
      <c r="D73" s="579" t="s">
        <v>1435</v>
      </c>
      <c r="E73" s="551" t="s">
        <v>1444</v>
      </c>
      <c r="F73" s="579" t="s">
        <v>1445</v>
      </c>
      <c r="G73" s="551" t="s">
        <v>1066</v>
      </c>
      <c r="H73" s="551" t="s">
        <v>1067</v>
      </c>
      <c r="I73" s="565">
        <v>5520</v>
      </c>
      <c r="J73" s="565">
        <v>1</v>
      </c>
      <c r="K73" s="566">
        <v>5520</v>
      </c>
    </row>
    <row r="74" spans="1:11" ht="14.4" customHeight="1" x14ac:dyDescent="0.3">
      <c r="A74" s="547" t="s">
        <v>513</v>
      </c>
      <c r="B74" s="548" t="s">
        <v>635</v>
      </c>
      <c r="C74" s="551" t="s">
        <v>518</v>
      </c>
      <c r="D74" s="579" t="s">
        <v>1435</v>
      </c>
      <c r="E74" s="551" t="s">
        <v>1444</v>
      </c>
      <c r="F74" s="579" t="s">
        <v>1445</v>
      </c>
      <c r="G74" s="551" t="s">
        <v>1068</v>
      </c>
      <c r="H74" s="551" t="s">
        <v>1069</v>
      </c>
      <c r="I74" s="565">
        <v>793.5</v>
      </c>
      <c r="J74" s="565">
        <v>1</v>
      </c>
      <c r="K74" s="566">
        <v>793.5</v>
      </c>
    </row>
    <row r="75" spans="1:11" ht="14.4" customHeight="1" x14ac:dyDescent="0.3">
      <c r="A75" s="547" t="s">
        <v>513</v>
      </c>
      <c r="B75" s="548" t="s">
        <v>635</v>
      </c>
      <c r="C75" s="551" t="s">
        <v>518</v>
      </c>
      <c r="D75" s="579" t="s">
        <v>1435</v>
      </c>
      <c r="E75" s="551" t="s">
        <v>1444</v>
      </c>
      <c r="F75" s="579" t="s">
        <v>1445</v>
      </c>
      <c r="G75" s="551" t="s">
        <v>1070</v>
      </c>
      <c r="H75" s="551" t="s">
        <v>1071</v>
      </c>
      <c r="I75" s="565">
        <v>3565</v>
      </c>
      <c r="J75" s="565">
        <v>0.4</v>
      </c>
      <c r="K75" s="566">
        <v>1426</v>
      </c>
    </row>
    <row r="76" spans="1:11" ht="14.4" customHeight="1" x14ac:dyDescent="0.3">
      <c r="A76" s="547" t="s">
        <v>513</v>
      </c>
      <c r="B76" s="548" t="s">
        <v>635</v>
      </c>
      <c r="C76" s="551" t="s">
        <v>518</v>
      </c>
      <c r="D76" s="579" t="s">
        <v>1435</v>
      </c>
      <c r="E76" s="551" t="s">
        <v>1444</v>
      </c>
      <c r="F76" s="579" t="s">
        <v>1445</v>
      </c>
      <c r="G76" s="551" t="s">
        <v>1072</v>
      </c>
      <c r="H76" s="551" t="s">
        <v>1073</v>
      </c>
      <c r="I76" s="565">
        <v>1844.04</v>
      </c>
      <c r="J76" s="565">
        <v>1</v>
      </c>
      <c r="K76" s="566">
        <v>1844.04</v>
      </c>
    </row>
    <row r="77" spans="1:11" ht="14.4" customHeight="1" x14ac:dyDescent="0.3">
      <c r="A77" s="547" t="s">
        <v>513</v>
      </c>
      <c r="B77" s="548" t="s">
        <v>635</v>
      </c>
      <c r="C77" s="551" t="s">
        <v>518</v>
      </c>
      <c r="D77" s="579" t="s">
        <v>1435</v>
      </c>
      <c r="E77" s="551" t="s">
        <v>1444</v>
      </c>
      <c r="F77" s="579" t="s">
        <v>1445</v>
      </c>
      <c r="G77" s="551" t="s">
        <v>1074</v>
      </c>
      <c r="H77" s="551" t="s">
        <v>1075</v>
      </c>
      <c r="I77" s="565">
        <v>2587.5</v>
      </c>
      <c r="J77" s="565">
        <v>1</v>
      </c>
      <c r="K77" s="566">
        <v>2587.5</v>
      </c>
    </row>
    <row r="78" spans="1:11" ht="14.4" customHeight="1" x14ac:dyDescent="0.3">
      <c r="A78" s="547" t="s">
        <v>513</v>
      </c>
      <c r="B78" s="548" t="s">
        <v>635</v>
      </c>
      <c r="C78" s="551" t="s">
        <v>518</v>
      </c>
      <c r="D78" s="579" t="s">
        <v>1435</v>
      </c>
      <c r="E78" s="551" t="s">
        <v>1444</v>
      </c>
      <c r="F78" s="579" t="s">
        <v>1445</v>
      </c>
      <c r="G78" s="551" t="s">
        <v>1076</v>
      </c>
      <c r="H78" s="551" t="s">
        <v>1077</v>
      </c>
      <c r="I78" s="565">
        <v>675.16</v>
      </c>
      <c r="J78" s="565">
        <v>1</v>
      </c>
      <c r="K78" s="566">
        <v>675.16</v>
      </c>
    </row>
    <row r="79" spans="1:11" ht="14.4" customHeight="1" x14ac:dyDescent="0.3">
      <c r="A79" s="547" t="s">
        <v>513</v>
      </c>
      <c r="B79" s="548" t="s">
        <v>635</v>
      </c>
      <c r="C79" s="551" t="s">
        <v>518</v>
      </c>
      <c r="D79" s="579" t="s">
        <v>1435</v>
      </c>
      <c r="E79" s="551" t="s">
        <v>1444</v>
      </c>
      <c r="F79" s="579" t="s">
        <v>1445</v>
      </c>
      <c r="G79" s="551" t="s">
        <v>1078</v>
      </c>
      <c r="H79" s="551" t="s">
        <v>1079</v>
      </c>
      <c r="I79" s="565">
        <v>365.41</v>
      </c>
      <c r="J79" s="565">
        <v>1</v>
      </c>
      <c r="K79" s="566">
        <v>365.41</v>
      </c>
    </row>
    <row r="80" spans="1:11" ht="14.4" customHeight="1" x14ac:dyDescent="0.3">
      <c r="A80" s="547" t="s">
        <v>513</v>
      </c>
      <c r="B80" s="548" t="s">
        <v>635</v>
      </c>
      <c r="C80" s="551" t="s">
        <v>518</v>
      </c>
      <c r="D80" s="579" t="s">
        <v>1435</v>
      </c>
      <c r="E80" s="551" t="s">
        <v>1444</v>
      </c>
      <c r="F80" s="579" t="s">
        <v>1445</v>
      </c>
      <c r="G80" s="551" t="s">
        <v>1080</v>
      </c>
      <c r="H80" s="551" t="s">
        <v>1081</v>
      </c>
      <c r="I80" s="565">
        <v>1421.4</v>
      </c>
      <c r="J80" s="565">
        <v>1</v>
      </c>
      <c r="K80" s="566">
        <v>1421.4</v>
      </c>
    </row>
    <row r="81" spans="1:11" ht="14.4" customHeight="1" x14ac:dyDescent="0.3">
      <c r="A81" s="547" t="s">
        <v>513</v>
      </c>
      <c r="B81" s="548" t="s">
        <v>635</v>
      </c>
      <c r="C81" s="551" t="s">
        <v>518</v>
      </c>
      <c r="D81" s="579" t="s">
        <v>1435</v>
      </c>
      <c r="E81" s="551" t="s">
        <v>1444</v>
      </c>
      <c r="F81" s="579" t="s">
        <v>1445</v>
      </c>
      <c r="G81" s="551" t="s">
        <v>1082</v>
      </c>
      <c r="H81" s="551" t="s">
        <v>1083</v>
      </c>
      <c r="I81" s="565">
        <v>2990</v>
      </c>
      <c r="J81" s="565">
        <v>1</v>
      </c>
      <c r="K81" s="566">
        <v>2990</v>
      </c>
    </row>
    <row r="82" spans="1:11" ht="14.4" customHeight="1" x14ac:dyDescent="0.3">
      <c r="A82" s="547" t="s">
        <v>513</v>
      </c>
      <c r="B82" s="548" t="s">
        <v>635</v>
      </c>
      <c r="C82" s="551" t="s">
        <v>518</v>
      </c>
      <c r="D82" s="579" t="s">
        <v>1435</v>
      </c>
      <c r="E82" s="551" t="s">
        <v>1444</v>
      </c>
      <c r="F82" s="579" t="s">
        <v>1445</v>
      </c>
      <c r="G82" s="551" t="s">
        <v>1084</v>
      </c>
      <c r="H82" s="551" t="s">
        <v>1085</v>
      </c>
      <c r="I82" s="565">
        <v>229.04500000000004</v>
      </c>
      <c r="J82" s="565">
        <v>16</v>
      </c>
      <c r="K82" s="566">
        <v>3664.7200000000007</v>
      </c>
    </row>
    <row r="83" spans="1:11" ht="14.4" customHeight="1" x14ac:dyDescent="0.3">
      <c r="A83" s="547" t="s">
        <v>513</v>
      </c>
      <c r="B83" s="548" t="s">
        <v>635</v>
      </c>
      <c r="C83" s="551" t="s">
        <v>523</v>
      </c>
      <c r="D83" s="579" t="s">
        <v>636</v>
      </c>
      <c r="E83" s="551" t="s">
        <v>1436</v>
      </c>
      <c r="F83" s="579" t="s">
        <v>1437</v>
      </c>
      <c r="G83" s="551" t="s">
        <v>1086</v>
      </c>
      <c r="H83" s="551" t="s">
        <v>1087</v>
      </c>
      <c r="I83" s="565">
        <v>42.443750000000009</v>
      </c>
      <c r="J83" s="565">
        <v>2479</v>
      </c>
      <c r="K83" s="566">
        <v>105217.21999999999</v>
      </c>
    </row>
    <row r="84" spans="1:11" ht="14.4" customHeight="1" x14ac:dyDescent="0.3">
      <c r="A84" s="547" t="s">
        <v>513</v>
      </c>
      <c r="B84" s="548" t="s">
        <v>635</v>
      </c>
      <c r="C84" s="551" t="s">
        <v>523</v>
      </c>
      <c r="D84" s="579" t="s">
        <v>636</v>
      </c>
      <c r="E84" s="551" t="s">
        <v>1436</v>
      </c>
      <c r="F84" s="579" t="s">
        <v>1437</v>
      </c>
      <c r="G84" s="551" t="s">
        <v>1088</v>
      </c>
      <c r="H84" s="551" t="s">
        <v>1089</v>
      </c>
      <c r="I84" s="565">
        <v>4.3</v>
      </c>
      <c r="J84" s="565">
        <v>408</v>
      </c>
      <c r="K84" s="566">
        <v>1754.4</v>
      </c>
    </row>
    <row r="85" spans="1:11" ht="14.4" customHeight="1" x14ac:dyDescent="0.3">
      <c r="A85" s="547" t="s">
        <v>513</v>
      </c>
      <c r="B85" s="548" t="s">
        <v>635</v>
      </c>
      <c r="C85" s="551" t="s">
        <v>523</v>
      </c>
      <c r="D85" s="579" t="s">
        <v>636</v>
      </c>
      <c r="E85" s="551" t="s">
        <v>1436</v>
      </c>
      <c r="F85" s="579" t="s">
        <v>1437</v>
      </c>
      <c r="G85" s="551" t="s">
        <v>1090</v>
      </c>
      <c r="H85" s="551" t="s">
        <v>1091</v>
      </c>
      <c r="I85" s="565">
        <v>3.2666666666666671</v>
      </c>
      <c r="J85" s="565">
        <v>440</v>
      </c>
      <c r="K85" s="566">
        <v>1437.6000000000001</v>
      </c>
    </row>
    <row r="86" spans="1:11" ht="14.4" customHeight="1" x14ac:dyDescent="0.3">
      <c r="A86" s="547" t="s">
        <v>513</v>
      </c>
      <c r="B86" s="548" t="s">
        <v>635</v>
      </c>
      <c r="C86" s="551" t="s">
        <v>523</v>
      </c>
      <c r="D86" s="579" t="s">
        <v>636</v>
      </c>
      <c r="E86" s="551" t="s">
        <v>1436</v>
      </c>
      <c r="F86" s="579" t="s">
        <v>1437</v>
      </c>
      <c r="G86" s="551" t="s">
        <v>1092</v>
      </c>
      <c r="H86" s="551" t="s">
        <v>1093</v>
      </c>
      <c r="I86" s="565">
        <v>67.760000000000005</v>
      </c>
      <c r="J86" s="565">
        <v>85</v>
      </c>
      <c r="K86" s="566">
        <v>5759.5999999999995</v>
      </c>
    </row>
    <row r="87" spans="1:11" ht="14.4" customHeight="1" x14ac:dyDescent="0.3">
      <c r="A87" s="547" t="s">
        <v>513</v>
      </c>
      <c r="B87" s="548" t="s">
        <v>635</v>
      </c>
      <c r="C87" s="551" t="s">
        <v>523</v>
      </c>
      <c r="D87" s="579" t="s">
        <v>636</v>
      </c>
      <c r="E87" s="551" t="s">
        <v>1436</v>
      </c>
      <c r="F87" s="579" t="s">
        <v>1437</v>
      </c>
      <c r="G87" s="551" t="s">
        <v>1094</v>
      </c>
      <c r="H87" s="551" t="s">
        <v>1095</v>
      </c>
      <c r="I87" s="565">
        <v>0.42</v>
      </c>
      <c r="J87" s="565">
        <v>22000</v>
      </c>
      <c r="K87" s="566">
        <v>9240</v>
      </c>
    </row>
    <row r="88" spans="1:11" ht="14.4" customHeight="1" x14ac:dyDescent="0.3">
      <c r="A88" s="547" t="s">
        <v>513</v>
      </c>
      <c r="B88" s="548" t="s">
        <v>635</v>
      </c>
      <c r="C88" s="551" t="s">
        <v>523</v>
      </c>
      <c r="D88" s="579" t="s">
        <v>636</v>
      </c>
      <c r="E88" s="551" t="s">
        <v>1436</v>
      </c>
      <c r="F88" s="579" t="s">
        <v>1437</v>
      </c>
      <c r="G88" s="551" t="s">
        <v>930</v>
      </c>
      <c r="H88" s="551" t="s">
        <v>931</v>
      </c>
      <c r="I88" s="565">
        <v>28.733333333333334</v>
      </c>
      <c r="J88" s="565">
        <v>11</v>
      </c>
      <c r="K88" s="566">
        <v>316.07</v>
      </c>
    </row>
    <row r="89" spans="1:11" ht="14.4" customHeight="1" x14ac:dyDescent="0.3">
      <c r="A89" s="547" t="s">
        <v>513</v>
      </c>
      <c r="B89" s="548" t="s">
        <v>635</v>
      </c>
      <c r="C89" s="551" t="s">
        <v>523</v>
      </c>
      <c r="D89" s="579" t="s">
        <v>636</v>
      </c>
      <c r="E89" s="551" t="s">
        <v>1436</v>
      </c>
      <c r="F89" s="579" t="s">
        <v>1437</v>
      </c>
      <c r="G89" s="551" t="s">
        <v>1096</v>
      </c>
      <c r="H89" s="551" t="s">
        <v>1097</v>
      </c>
      <c r="I89" s="565">
        <v>1.17</v>
      </c>
      <c r="J89" s="565">
        <v>24000</v>
      </c>
      <c r="K89" s="566">
        <v>28161</v>
      </c>
    </row>
    <row r="90" spans="1:11" ht="14.4" customHeight="1" x14ac:dyDescent="0.3">
      <c r="A90" s="547" t="s">
        <v>513</v>
      </c>
      <c r="B90" s="548" t="s">
        <v>635</v>
      </c>
      <c r="C90" s="551" t="s">
        <v>523</v>
      </c>
      <c r="D90" s="579" t="s">
        <v>636</v>
      </c>
      <c r="E90" s="551" t="s">
        <v>1436</v>
      </c>
      <c r="F90" s="579" t="s">
        <v>1437</v>
      </c>
      <c r="G90" s="551" t="s">
        <v>932</v>
      </c>
      <c r="H90" s="551" t="s">
        <v>933</v>
      </c>
      <c r="I90" s="565">
        <v>8.58</v>
      </c>
      <c r="J90" s="565">
        <v>36</v>
      </c>
      <c r="K90" s="566">
        <v>308.88</v>
      </c>
    </row>
    <row r="91" spans="1:11" ht="14.4" customHeight="1" x14ac:dyDescent="0.3">
      <c r="A91" s="547" t="s">
        <v>513</v>
      </c>
      <c r="B91" s="548" t="s">
        <v>635</v>
      </c>
      <c r="C91" s="551" t="s">
        <v>523</v>
      </c>
      <c r="D91" s="579" t="s">
        <v>636</v>
      </c>
      <c r="E91" s="551" t="s">
        <v>1436</v>
      </c>
      <c r="F91" s="579" t="s">
        <v>1437</v>
      </c>
      <c r="G91" s="551" t="s">
        <v>934</v>
      </c>
      <c r="H91" s="551" t="s">
        <v>935</v>
      </c>
      <c r="I91" s="565">
        <v>13.02</v>
      </c>
      <c r="J91" s="565">
        <v>7</v>
      </c>
      <c r="K91" s="566">
        <v>91.14</v>
      </c>
    </row>
    <row r="92" spans="1:11" ht="14.4" customHeight="1" x14ac:dyDescent="0.3">
      <c r="A92" s="547" t="s">
        <v>513</v>
      </c>
      <c r="B92" s="548" t="s">
        <v>635</v>
      </c>
      <c r="C92" s="551" t="s">
        <v>523</v>
      </c>
      <c r="D92" s="579" t="s">
        <v>636</v>
      </c>
      <c r="E92" s="551" t="s">
        <v>1436</v>
      </c>
      <c r="F92" s="579" t="s">
        <v>1437</v>
      </c>
      <c r="G92" s="551" t="s">
        <v>1098</v>
      </c>
      <c r="H92" s="551" t="s">
        <v>1099</v>
      </c>
      <c r="I92" s="565">
        <v>26.37</v>
      </c>
      <c r="J92" s="565">
        <v>12</v>
      </c>
      <c r="K92" s="566">
        <v>316.44</v>
      </c>
    </row>
    <row r="93" spans="1:11" ht="14.4" customHeight="1" x14ac:dyDescent="0.3">
      <c r="A93" s="547" t="s">
        <v>513</v>
      </c>
      <c r="B93" s="548" t="s">
        <v>635</v>
      </c>
      <c r="C93" s="551" t="s">
        <v>523</v>
      </c>
      <c r="D93" s="579" t="s">
        <v>636</v>
      </c>
      <c r="E93" s="551" t="s">
        <v>1436</v>
      </c>
      <c r="F93" s="579" t="s">
        <v>1437</v>
      </c>
      <c r="G93" s="551" t="s">
        <v>1100</v>
      </c>
      <c r="H93" s="551" t="s">
        <v>1101</v>
      </c>
      <c r="I93" s="565">
        <v>0.91</v>
      </c>
      <c r="J93" s="565">
        <v>250</v>
      </c>
      <c r="K93" s="566">
        <v>227.9</v>
      </c>
    </row>
    <row r="94" spans="1:11" ht="14.4" customHeight="1" x14ac:dyDescent="0.3">
      <c r="A94" s="547" t="s">
        <v>513</v>
      </c>
      <c r="B94" s="548" t="s">
        <v>635</v>
      </c>
      <c r="C94" s="551" t="s">
        <v>523</v>
      </c>
      <c r="D94" s="579" t="s">
        <v>636</v>
      </c>
      <c r="E94" s="551" t="s">
        <v>1438</v>
      </c>
      <c r="F94" s="579" t="s">
        <v>1439</v>
      </c>
      <c r="G94" s="551" t="s">
        <v>1102</v>
      </c>
      <c r="H94" s="551" t="s">
        <v>1103</v>
      </c>
      <c r="I94" s="565">
        <v>0.25</v>
      </c>
      <c r="J94" s="565">
        <v>1000</v>
      </c>
      <c r="K94" s="566">
        <v>250</v>
      </c>
    </row>
    <row r="95" spans="1:11" ht="14.4" customHeight="1" x14ac:dyDescent="0.3">
      <c r="A95" s="547" t="s">
        <v>513</v>
      </c>
      <c r="B95" s="548" t="s">
        <v>635</v>
      </c>
      <c r="C95" s="551" t="s">
        <v>523</v>
      </c>
      <c r="D95" s="579" t="s">
        <v>636</v>
      </c>
      <c r="E95" s="551" t="s">
        <v>1438</v>
      </c>
      <c r="F95" s="579" t="s">
        <v>1439</v>
      </c>
      <c r="G95" s="551" t="s">
        <v>1104</v>
      </c>
      <c r="H95" s="551" t="s">
        <v>1105</v>
      </c>
      <c r="I95" s="565">
        <v>1.0900000000000001</v>
      </c>
      <c r="J95" s="565">
        <v>220</v>
      </c>
      <c r="K95" s="566">
        <v>239.8</v>
      </c>
    </row>
    <row r="96" spans="1:11" ht="14.4" customHeight="1" x14ac:dyDescent="0.3">
      <c r="A96" s="547" t="s">
        <v>513</v>
      </c>
      <c r="B96" s="548" t="s">
        <v>635</v>
      </c>
      <c r="C96" s="551" t="s">
        <v>523</v>
      </c>
      <c r="D96" s="579" t="s">
        <v>636</v>
      </c>
      <c r="E96" s="551" t="s">
        <v>1438</v>
      </c>
      <c r="F96" s="579" t="s">
        <v>1439</v>
      </c>
      <c r="G96" s="551" t="s">
        <v>1106</v>
      </c>
      <c r="H96" s="551" t="s">
        <v>1107</v>
      </c>
      <c r="I96" s="565">
        <v>1.67</v>
      </c>
      <c r="J96" s="565">
        <v>20</v>
      </c>
      <c r="K96" s="566">
        <v>33.4</v>
      </c>
    </row>
    <row r="97" spans="1:11" ht="14.4" customHeight="1" x14ac:dyDescent="0.3">
      <c r="A97" s="547" t="s">
        <v>513</v>
      </c>
      <c r="B97" s="548" t="s">
        <v>635</v>
      </c>
      <c r="C97" s="551" t="s">
        <v>523</v>
      </c>
      <c r="D97" s="579" t="s">
        <v>636</v>
      </c>
      <c r="E97" s="551" t="s">
        <v>1438</v>
      </c>
      <c r="F97" s="579" t="s">
        <v>1439</v>
      </c>
      <c r="G97" s="551" t="s">
        <v>1108</v>
      </c>
      <c r="H97" s="551" t="s">
        <v>1109</v>
      </c>
      <c r="I97" s="565">
        <v>0.67</v>
      </c>
      <c r="J97" s="565">
        <v>1300</v>
      </c>
      <c r="K97" s="566">
        <v>871</v>
      </c>
    </row>
    <row r="98" spans="1:11" ht="14.4" customHeight="1" x14ac:dyDescent="0.3">
      <c r="A98" s="547" t="s">
        <v>513</v>
      </c>
      <c r="B98" s="548" t="s">
        <v>635</v>
      </c>
      <c r="C98" s="551" t="s">
        <v>523</v>
      </c>
      <c r="D98" s="579" t="s">
        <v>636</v>
      </c>
      <c r="E98" s="551" t="s">
        <v>1438</v>
      </c>
      <c r="F98" s="579" t="s">
        <v>1439</v>
      </c>
      <c r="G98" s="551" t="s">
        <v>942</v>
      </c>
      <c r="H98" s="551" t="s">
        <v>943</v>
      </c>
      <c r="I98" s="565">
        <v>0.61</v>
      </c>
      <c r="J98" s="565">
        <v>4000</v>
      </c>
      <c r="K98" s="566">
        <v>2456.8000000000002</v>
      </c>
    </row>
    <row r="99" spans="1:11" ht="14.4" customHeight="1" x14ac:dyDescent="0.3">
      <c r="A99" s="547" t="s">
        <v>513</v>
      </c>
      <c r="B99" s="548" t="s">
        <v>635</v>
      </c>
      <c r="C99" s="551" t="s">
        <v>523</v>
      </c>
      <c r="D99" s="579" t="s">
        <v>636</v>
      </c>
      <c r="E99" s="551" t="s">
        <v>1438</v>
      </c>
      <c r="F99" s="579" t="s">
        <v>1439</v>
      </c>
      <c r="G99" s="551" t="s">
        <v>1110</v>
      </c>
      <c r="H99" s="551" t="s">
        <v>1111</v>
      </c>
      <c r="I99" s="565">
        <v>1.9857142857142858</v>
      </c>
      <c r="J99" s="565">
        <v>8400</v>
      </c>
      <c r="K99" s="566">
        <v>16680</v>
      </c>
    </row>
    <row r="100" spans="1:11" ht="14.4" customHeight="1" x14ac:dyDescent="0.3">
      <c r="A100" s="547" t="s">
        <v>513</v>
      </c>
      <c r="B100" s="548" t="s">
        <v>635</v>
      </c>
      <c r="C100" s="551" t="s">
        <v>523</v>
      </c>
      <c r="D100" s="579" t="s">
        <v>636</v>
      </c>
      <c r="E100" s="551" t="s">
        <v>1438</v>
      </c>
      <c r="F100" s="579" t="s">
        <v>1439</v>
      </c>
      <c r="G100" s="551" t="s">
        <v>1112</v>
      </c>
      <c r="H100" s="551" t="s">
        <v>1113</v>
      </c>
      <c r="I100" s="565">
        <v>2.0430000000000001</v>
      </c>
      <c r="J100" s="565">
        <v>57600</v>
      </c>
      <c r="K100" s="566">
        <v>117665.81</v>
      </c>
    </row>
    <row r="101" spans="1:11" ht="14.4" customHeight="1" x14ac:dyDescent="0.3">
      <c r="A101" s="547" t="s">
        <v>513</v>
      </c>
      <c r="B101" s="548" t="s">
        <v>635</v>
      </c>
      <c r="C101" s="551" t="s">
        <v>523</v>
      </c>
      <c r="D101" s="579" t="s">
        <v>636</v>
      </c>
      <c r="E101" s="551" t="s">
        <v>1438</v>
      </c>
      <c r="F101" s="579" t="s">
        <v>1439</v>
      </c>
      <c r="G101" s="551" t="s">
        <v>1114</v>
      </c>
      <c r="H101" s="551" t="s">
        <v>1115</v>
      </c>
      <c r="I101" s="565">
        <v>3.1</v>
      </c>
      <c r="J101" s="565">
        <v>50</v>
      </c>
      <c r="K101" s="566">
        <v>155</v>
      </c>
    </row>
    <row r="102" spans="1:11" ht="14.4" customHeight="1" x14ac:dyDescent="0.3">
      <c r="A102" s="547" t="s">
        <v>513</v>
      </c>
      <c r="B102" s="548" t="s">
        <v>635</v>
      </c>
      <c r="C102" s="551" t="s">
        <v>523</v>
      </c>
      <c r="D102" s="579" t="s">
        <v>636</v>
      </c>
      <c r="E102" s="551" t="s">
        <v>1438</v>
      </c>
      <c r="F102" s="579" t="s">
        <v>1439</v>
      </c>
      <c r="G102" s="551" t="s">
        <v>1116</v>
      </c>
      <c r="H102" s="551" t="s">
        <v>1117</v>
      </c>
      <c r="I102" s="565">
        <v>1.9249999999999998</v>
      </c>
      <c r="J102" s="565">
        <v>2400</v>
      </c>
      <c r="K102" s="566">
        <v>4620</v>
      </c>
    </row>
    <row r="103" spans="1:11" ht="14.4" customHeight="1" x14ac:dyDescent="0.3">
      <c r="A103" s="547" t="s">
        <v>513</v>
      </c>
      <c r="B103" s="548" t="s">
        <v>635</v>
      </c>
      <c r="C103" s="551" t="s">
        <v>523</v>
      </c>
      <c r="D103" s="579" t="s">
        <v>636</v>
      </c>
      <c r="E103" s="551" t="s">
        <v>1438</v>
      </c>
      <c r="F103" s="579" t="s">
        <v>1439</v>
      </c>
      <c r="G103" s="551" t="s">
        <v>1118</v>
      </c>
      <c r="H103" s="551" t="s">
        <v>1119</v>
      </c>
      <c r="I103" s="565">
        <v>1.2500000000000001E-2</v>
      </c>
      <c r="J103" s="565">
        <v>19200</v>
      </c>
      <c r="K103" s="566">
        <v>240</v>
      </c>
    </row>
    <row r="104" spans="1:11" ht="14.4" customHeight="1" x14ac:dyDescent="0.3">
      <c r="A104" s="547" t="s">
        <v>513</v>
      </c>
      <c r="B104" s="548" t="s">
        <v>635</v>
      </c>
      <c r="C104" s="551" t="s">
        <v>523</v>
      </c>
      <c r="D104" s="579" t="s">
        <v>636</v>
      </c>
      <c r="E104" s="551" t="s">
        <v>1438</v>
      </c>
      <c r="F104" s="579" t="s">
        <v>1439</v>
      </c>
      <c r="G104" s="551" t="s">
        <v>1120</v>
      </c>
      <c r="H104" s="551" t="s">
        <v>1121</v>
      </c>
      <c r="I104" s="565">
        <v>46.03</v>
      </c>
      <c r="J104" s="565">
        <v>1000</v>
      </c>
      <c r="K104" s="566">
        <v>46028.4</v>
      </c>
    </row>
    <row r="105" spans="1:11" ht="14.4" customHeight="1" x14ac:dyDescent="0.3">
      <c r="A105" s="547" t="s">
        <v>513</v>
      </c>
      <c r="B105" s="548" t="s">
        <v>635</v>
      </c>
      <c r="C105" s="551" t="s">
        <v>523</v>
      </c>
      <c r="D105" s="579" t="s">
        <v>636</v>
      </c>
      <c r="E105" s="551" t="s">
        <v>1438</v>
      </c>
      <c r="F105" s="579" t="s">
        <v>1439</v>
      </c>
      <c r="G105" s="551" t="s">
        <v>1122</v>
      </c>
      <c r="H105" s="551" t="s">
        <v>1123</v>
      </c>
      <c r="I105" s="565">
        <v>127.05</v>
      </c>
      <c r="J105" s="565">
        <v>20</v>
      </c>
      <c r="K105" s="566">
        <v>2541</v>
      </c>
    </row>
    <row r="106" spans="1:11" ht="14.4" customHeight="1" x14ac:dyDescent="0.3">
      <c r="A106" s="547" t="s">
        <v>513</v>
      </c>
      <c r="B106" s="548" t="s">
        <v>635</v>
      </c>
      <c r="C106" s="551" t="s">
        <v>523</v>
      </c>
      <c r="D106" s="579" t="s">
        <v>636</v>
      </c>
      <c r="E106" s="551" t="s">
        <v>1438</v>
      </c>
      <c r="F106" s="579" t="s">
        <v>1439</v>
      </c>
      <c r="G106" s="551" t="s">
        <v>1124</v>
      </c>
      <c r="H106" s="551" t="s">
        <v>1125</v>
      </c>
      <c r="I106" s="565">
        <v>12.58</v>
      </c>
      <c r="J106" s="565">
        <v>40</v>
      </c>
      <c r="K106" s="566">
        <v>503.20000000000005</v>
      </c>
    </row>
    <row r="107" spans="1:11" ht="14.4" customHeight="1" x14ac:dyDescent="0.3">
      <c r="A107" s="547" t="s">
        <v>513</v>
      </c>
      <c r="B107" s="548" t="s">
        <v>635</v>
      </c>
      <c r="C107" s="551" t="s">
        <v>523</v>
      </c>
      <c r="D107" s="579" t="s">
        <v>636</v>
      </c>
      <c r="E107" s="551" t="s">
        <v>1438</v>
      </c>
      <c r="F107" s="579" t="s">
        <v>1439</v>
      </c>
      <c r="G107" s="551" t="s">
        <v>1126</v>
      </c>
      <c r="H107" s="551" t="s">
        <v>1127</v>
      </c>
      <c r="I107" s="565">
        <v>25.53</v>
      </c>
      <c r="J107" s="565">
        <v>730</v>
      </c>
      <c r="K107" s="566">
        <v>18636.899999999998</v>
      </c>
    </row>
    <row r="108" spans="1:11" ht="14.4" customHeight="1" x14ac:dyDescent="0.3">
      <c r="A108" s="547" t="s">
        <v>513</v>
      </c>
      <c r="B108" s="548" t="s">
        <v>635</v>
      </c>
      <c r="C108" s="551" t="s">
        <v>523</v>
      </c>
      <c r="D108" s="579" t="s">
        <v>636</v>
      </c>
      <c r="E108" s="551" t="s">
        <v>1438</v>
      </c>
      <c r="F108" s="579" t="s">
        <v>1439</v>
      </c>
      <c r="G108" s="551" t="s">
        <v>952</v>
      </c>
      <c r="H108" s="551" t="s">
        <v>953</v>
      </c>
      <c r="I108" s="565">
        <v>2.5099999999999998</v>
      </c>
      <c r="J108" s="565">
        <v>50</v>
      </c>
      <c r="K108" s="566">
        <v>125.5</v>
      </c>
    </row>
    <row r="109" spans="1:11" ht="14.4" customHeight="1" x14ac:dyDescent="0.3">
      <c r="A109" s="547" t="s">
        <v>513</v>
      </c>
      <c r="B109" s="548" t="s">
        <v>635</v>
      </c>
      <c r="C109" s="551" t="s">
        <v>523</v>
      </c>
      <c r="D109" s="579" t="s">
        <v>636</v>
      </c>
      <c r="E109" s="551" t="s">
        <v>1438</v>
      </c>
      <c r="F109" s="579" t="s">
        <v>1439</v>
      </c>
      <c r="G109" s="551" t="s">
        <v>1128</v>
      </c>
      <c r="H109" s="551" t="s">
        <v>1129</v>
      </c>
      <c r="I109" s="565">
        <v>21.234999999999999</v>
      </c>
      <c r="J109" s="565">
        <v>650</v>
      </c>
      <c r="K109" s="566">
        <v>13803.5</v>
      </c>
    </row>
    <row r="110" spans="1:11" ht="14.4" customHeight="1" x14ac:dyDescent="0.3">
      <c r="A110" s="547" t="s">
        <v>513</v>
      </c>
      <c r="B110" s="548" t="s">
        <v>635</v>
      </c>
      <c r="C110" s="551" t="s">
        <v>523</v>
      </c>
      <c r="D110" s="579" t="s">
        <v>636</v>
      </c>
      <c r="E110" s="551" t="s">
        <v>1438</v>
      </c>
      <c r="F110" s="579" t="s">
        <v>1439</v>
      </c>
      <c r="G110" s="551" t="s">
        <v>1130</v>
      </c>
      <c r="H110" s="551" t="s">
        <v>1131</v>
      </c>
      <c r="I110" s="565">
        <v>2.9</v>
      </c>
      <c r="J110" s="565">
        <v>1</v>
      </c>
      <c r="K110" s="566">
        <v>2.9</v>
      </c>
    </row>
    <row r="111" spans="1:11" ht="14.4" customHeight="1" x14ac:dyDescent="0.3">
      <c r="A111" s="547" t="s">
        <v>513</v>
      </c>
      <c r="B111" s="548" t="s">
        <v>635</v>
      </c>
      <c r="C111" s="551" t="s">
        <v>523</v>
      </c>
      <c r="D111" s="579" t="s">
        <v>636</v>
      </c>
      <c r="E111" s="551" t="s">
        <v>1438</v>
      </c>
      <c r="F111" s="579" t="s">
        <v>1439</v>
      </c>
      <c r="G111" s="551" t="s">
        <v>1132</v>
      </c>
      <c r="H111" s="551" t="s">
        <v>1133</v>
      </c>
      <c r="I111" s="565">
        <v>2.9</v>
      </c>
      <c r="J111" s="565">
        <v>1</v>
      </c>
      <c r="K111" s="566">
        <v>2.9</v>
      </c>
    </row>
    <row r="112" spans="1:11" ht="14.4" customHeight="1" x14ac:dyDescent="0.3">
      <c r="A112" s="547" t="s">
        <v>513</v>
      </c>
      <c r="B112" s="548" t="s">
        <v>635</v>
      </c>
      <c r="C112" s="551" t="s">
        <v>523</v>
      </c>
      <c r="D112" s="579" t="s">
        <v>636</v>
      </c>
      <c r="E112" s="551" t="s">
        <v>1438</v>
      </c>
      <c r="F112" s="579" t="s">
        <v>1439</v>
      </c>
      <c r="G112" s="551" t="s">
        <v>1134</v>
      </c>
      <c r="H112" s="551" t="s">
        <v>1135</v>
      </c>
      <c r="I112" s="565">
        <v>0.63</v>
      </c>
      <c r="J112" s="565">
        <v>4000</v>
      </c>
      <c r="K112" s="566">
        <v>2516.8000000000002</v>
      </c>
    </row>
    <row r="113" spans="1:11" ht="14.4" customHeight="1" x14ac:dyDescent="0.3">
      <c r="A113" s="547" t="s">
        <v>513</v>
      </c>
      <c r="B113" s="548" t="s">
        <v>635</v>
      </c>
      <c r="C113" s="551" t="s">
        <v>523</v>
      </c>
      <c r="D113" s="579" t="s">
        <v>636</v>
      </c>
      <c r="E113" s="551" t="s">
        <v>1438</v>
      </c>
      <c r="F113" s="579" t="s">
        <v>1439</v>
      </c>
      <c r="G113" s="551" t="s">
        <v>1136</v>
      </c>
      <c r="H113" s="551" t="s">
        <v>1137</v>
      </c>
      <c r="I113" s="565">
        <v>3.7900000000000005</v>
      </c>
      <c r="J113" s="565">
        <v>300</v>
      </c>
      <c r="K113" s="566">
        <v>1136.19</v>
      </c>
    </row>
    <row r="114" spans="1:11" ht="14.4" customHeight="1" x14ac:dyDescent="0.3">
      <c r="A114" s="547" t="s">
        <v>513</v>
      </c>
      <c r="B114" s="548" t="s">
        <v>635</v>
      </c>
      <c r="C114" s="551" t="s">
        <v>523</v>
      </c>
      <c r="D114" s="579" t="s">
        <v>636</v>
      </c>
      <c r="E114" s="551" t="s">
        <v>1438</v>
      </c>
      <c r="F114" s="579" t="s">
        <v>1439</v>
      </c>
      <c r="G114" s="551" t="s">
        <v>1138</v>
      </c>
      <c r="H114" s="551" t="s">
        <v>1139</v>
      </c>
      <c r="I114" s="565">
        <v>815</v>
      </c>
      <c r="J114" s="565">
        <v>2</v>
      </c>
      <c r="K114" s="566">
        <v>1630</v>
      </c>
    </row>
    <row r="115" spans="1:11" ht="14.4" customHeight="1" x14ac:dyDescent="0.3">
      <c r="A115" s="547" t="s">
        <v>513</v>
      </c>
      <c r="B115" s="548" t="s">
        <v>635</v>
      </c>
      <c r="C115" s="551" t="s">
        <v>523</v>
      </c>
      <c r="D115" s="579" t="s">
        <v>636</v>
      </c>
      <c r="E115" s="551" t="s">
        <v>1438</v>
      </c>
      <c r="F115" s="579" t="s">
        <v>1439</v>
      </c>
      <c r="G115" s="551" t="s">
        <v>1140</v>
      </c>
      <c r="H115" s="551" t="s">
        <v>1141</v>
      </c>
      <c r="I115" s="565">
        <v>64.150000000000006</v>
      </c>
      <c r="J115" s="565">
        <v>2</v>
      </c>
      <c r="K115" s="566">
        <v>128.30000000000001</v>
      </c>
    </row>
    <row r="116" spans="1:11" ht="14.4" customHeight="1" x14ac:dyDescent="0.3">
      <c r="A116" s="547" t="s">
        <v>513</v>
      </c>
      <c r="B116" s="548" t="s">
        <v>635</v>
      </c>
      <c r="C116" s="551" t="s">
        <v>523</v>
      </c>
      <c r="D116" s="579" t="s">
        <v>636</v>
      </c>
      <c r="E116" s="551" t="s">
        <v>1438</v>
      </c>
      <c r="F116" s="579" t="s">
        <v>1439</v>
      </c>
      <c r="G116" s="551" t="s">
        <v>1142</v>
      </c>
      <c r="H116" s="551" t="s">
        <v>1143</v>
      </c>
      <c r="I116" s="565">
        <v>45.98</v>
      </c>
      <c r="J116" s="565">
        <v>10</v>
      </c>
      <c r="K116" s="566">
        <v>459.8</v>
      </c>
    </row>
    <row r="117" spans="1:11" ht="14.4" customHeight="1" x14ac:dyDescent="0.3">
      <c r="A117" s="547" t="s">
        <v>513</v>
      </c>
      <c r="B117" s="548" t="s">
        <v>635</v>
      </c>
      <c r="C117" s="551" t="s">
        <v>523</v>
      </c>
      <c r="D117" s="579" t="s">
        <v>636</v>
      </c>
      <c r="E117" s="551" t="s">
        <v>1440</v>
      </c>
      <c r="F117" s="579" t="s">
        <v>1441</v>
      </c>
      <c r="G117" s="551" t="s">
        <v>1144</v>
      </c>
      <c r="H117" s="551" t="s">
        <v>1145</v>
      </c>
      <c r="I117" s="565">
        <v>1.2699999999999998</v>
      </c>
      <c r="J117" s="565">
        <v>120000</v>
      </c>
      <c r="K117" s="566">
        <v>152097</v>
      </c>
    </row>
    <row r="118" spans="1:11" ht="14.4" customHeight="1" x14ac:dyDescent="0.3">
      <c r="A118" s="547" t="s">
        <v>513</v>
      </c>
      <c r="B118" s="548" t="s">
        <v>635</v>
      </c>
      <c r="C118" s="551" t="s">
        <v>523</v>
      </c>
      <c r="D118" s="579" t="s">
        <v>636</v>
      </c>
      <c r="E118" s="551" t="s">
        <v>1440</v>
      </c>
      <c r="F118" s="579" t="s">
        <v>1441</v>
      </c>
      <c r="G118" s="551" t="s">
        <v>1146</v>
      </c>
      <c r="H118" s="551" t="s">
        <v>1147</v>
      </c>
      <c r="I118" s="565">
        <v>3.38</v>
      </c>
      <c r="J118" s="565">
        <v>15000</v>
      </c>
      <c r="K118" s="566">
        <v>50694</v>
      </c>
    </row>
    <row r="119" spans="1:11" ht="14.4" customHeight="1" x14ac:dyDescent="0.3">
      <c r="A119" s="547" t="s">
        <v>513</v>
      </c>
      <c r="B119" s="548" t="s">
        <v>635</v>
      </c>
      <c r="C119" s="551" t="s">
        <v>523</v>
      </c>
      <c r="D119" s="579" t="s">
        <v>636</v>
      </c>
      <c r="E119" s="551" t="s">
        <v>1440</v>
      </c>
      <c r="F119" s="579" t="s">
        <v>1441</v>
      </c>
      <c r="G119" s="551" t="s">
        <v>1148</v>
      </c>
      <c r="H119" s="551" t="s">
        <v>1149</v>
      </c>
      <c r="I119" s="565">
        <v>10.76</v>
      </c>
      <c r="J119" s="565">
        <v>3600</v>
      </c>
      <c r="K119" s="566">
        <v>38724.839999999997</v>
      </c>
    </row>
    <row r="120" spans="1:11" ht="14.4" customHeight="1" x14ac:dyDescent="0.3">
      <c r="A120" s="547" t="s">
        <v>513</v>
      </c>
      <c r="B120" s="548" t="s">
        <v>635</v>
      </c>
      <c r="C120" s="551" t="s">
        <v>523</v>
      </c>
      <c r="D120" s="579" t="s">
        <v>636</v>
      </c>
      <c r="E120" s="551" t="s">
        <v>1446</v>
      </c>
      <c r="F120" s="579" t="s">
        <v>1447</v>
      </c>
      <c r="G120" s="551" t="s">
        <v>1150</v>
      </c>
      <c r="H120" s="551" t="s">
        <v>1151</v>
      </c>
      <c r="I120" s="565">
        <v>8.1649999999999991</v>
      </c>
      <c r="J120" s="565">
        <v>40</v>
      </c>
      <c r="K120" s="566">
        <v>326.60000000000002</v>
      </c>
    </row>
    <row r="121" spans="1:11" ht="14.4" customHeight="1" x14ac:dyDescent="0.3">
      <c r="A121" s="547" t="s">
        <v>513</v>
      </c>
      <c r="B121" s="548" t="s">
        <v>635</v>
      </c>
      <c r="C121" s="551" t="s">
        <v>523</v>
      </c>
      <c r="D121" s="579" t="s">
        <v>636</v>
      </c>
      <c r="E121" s="551" t="s">
        <v>1446</v>
      </c>
      <c r="F121" s="579" t="s">
        <v>1447</v>
      </c>
      <c r="G121" s="551" t="s">
        <v>1152</v>
      </c>
      <c r="H121" s="551" t="s">
        <v>1153</v>
      </c>
      <c r="I121" s="565">
        <v>598.94999999999993</v>
      </c>
      <c r="J121" s="565">
        <v>2184</v>
      </c>
      <c r="K121" s="566">
        <v>1308106.8</v>
      </c>
    </row>
    <row r="122" spans="1:11" ht="14.4" customHeight="1" x14ac:dyDescent="0.3">
      <c r="A122" s="547" t="s">
        <v>513</v>
      </c>
      <c r="B122" s="548" t="s">
        <v>635</v>
      </c>
      <c r="C122" s="551" t="s">
        <v>523</v>
      </c>
      <c r="D122" s="579" t="s">
        <v>636</v>
      </c>
      <c r="E122" s="551" t="s">
        <v>1446</v>
      </c>
      <c r="F122" s="579" t="s">
        <v>1447</v>
      </c>
      <c r="G122" s="551" t="s">
        <v>1152</v>
      </c>
      <c r="H122" s="551" t="s">
        <v>1154</v>
      </c>
      <c r="I122" s="565">
        <v>598.95000000000005</v>
      </c>
      <c r="J122" s="565">
        <v>984</v>
      </c>
      <c r="K122" s="566">
        <v>589366.80000000005</v>
      </c>
    </row>
    <row r="123" spans="1:11" ht="14.4" customHeight="1" x14ac:dyDescent="0.3">
      <c r="A123" s="547" t="s">
        <v>513</v>
      </c>
      <c r="B123" s="548" t="s">
        <v>635</v>
      </c>
      <c r="C123" s="551" t="s">
        <v>523</v>
      </c>
      <c r="D123" s="579" t="s">
        <v>636</v>
      </c>
      <c r="E123" s="551" t="s">
        <v>1446</v>
      </c>
      <c r="F123" s="579" t="s">
        <v>1447</v>
      </c>
      <c r="G123" s="551" t="s">
        <v>1155</v>
      </c>
      <c r="H123" s="551" t="s">
        <v>1156</v>
      </c>
      <c r="I123" s="565">
        <v>121</v>
      </c>
      <c r="J123" s="565">
        <v>1008</v>
      </c>
      <c r="K123" s="566">
        <v>121968</v>
      </c>
    </row>
    <row r="124" spans="1:11" ht="14.4" customHeight="1" x14ac:dyDescent="0.3">
      <c r="A124" s="547" t="s">
        <v>513</v>
      </c>
      <c r="B124" s="548" t="s">
        <v>635</v>
      </c>
      <c r="C124" s="551" t="s">
        <v>523</v>
      </c>
      <c r="D124" s="579" t="s">
        <v>636</v>
      </c>
      <c r="E124" s="551" t="s">
        <v>1446</v>
      </c>
      <c r="F124" s="579" t="s">
        <v>1447</v>
      </c>
      <c r="G124" s="551" t="s">
        <v>1157</v>
      </c>
      <c r="H124" s="551" t="s">
        <v>1158</v>
      </c>
      <c r="I124" s="565">
        <v>60.5</v>
      </c>
      <c r="J124" s="565">
        <v>4530</v>
      </c>
      <c r="K124" s="566">
        <v>274065</v>
      </c>
    </row>
    <row r="125" spans="1:11" ht="14.4" customHeight="1" x14ac:dyDescent="0.3">
      <c r="A125" s="547" t="s">
        <v>513</v>
      </c>
      <c r="B125" s="548" t="s">
        <v>635</v>
      </c>
      <c r="C125" s="551" t="s">
        <v>523</v>
      </c>
      <c r="D125" s="579" t="s">
        <v>636</v>
      </c>
      <c r="E125" s="551" t="s">
        <v>1446</v>
      </c>
      <c r="F125" s="579" t="s">
        <v>1447</v>
      </c>
      <c r="G125" s="551" t="s">
        <v>1159</v>
      </c>
      <c r="H125" s="551" t="s">
        <v>1160</v>
      </c>
      <c r="I125" s="565">
        <v>5445</v>
      </c>
      <c r="J125" s="565">
        <v>24</v>
      </c>
      <c r="K125" s="566">
        <v>130680</v>
      </c>
    </row>
    <row r="126" spans="1:11" ht="14.4" customHeight="1" x14ac:dyDescent="0.3">
      <c r="A126" s="547" t="s">
        <v>513</v>
      </c>
      <c r="B126" s="548" t="s">
        <v>635</v>
      </c>
      <c r="C126" s="551" t="s">
        <v>523</v>
      </c>
      <c r="D126" s="579" t="s">
        <v>636</v>
      </c>
      <c r="E126" s="551" t="s">
        <v>1446</v>
      </c>
      <c r="F126" s="579" t="s">
        <v>1447</v>
      </c>
      <c r="G126" s="551" t="s">
        <v>1161</v>
      </c>
      <c r="H126" s="551" t="s">
        <v>1162</v>
      </c>
      <c r="I126" s="565">
        <v>26.94111111111112</v>
      </c>
      <c r="J126" s="565">
        <v>9500</v>
      </c>
      <c r="K126" s="566">
        <v>255951.35</v>
      </c>
    </row>
    <row r="127" spans="1:11" ht="14.4" customHeight="1" x14ac:dyDescent="0.3">
      <c r="A127" s="547" t="s">
        <v>513</v>
      </c>
      <c r="B127" s="548" t="s">
        <v>635</v>
      </c>
      <c r="C127" s="551" t="s">
        <v>523</v>
      </c>
      <c r="D127" s="579" t="s">
        <v>636</v>
      </c>
      <c r="E127" s="551" t="s">
        <v>1446</v>
      </c>
      <c r="F127" s="579" t="s">
        <v>1447</v>
      </c>
      <c r="G127" s="551" t="s">
        <v>1163</v>
      </c>
      <c r="H127" s="551" t="s">
        <v>1164</v>
      </c>
      <c r="I127" s="565">
        <v>102.85000000000001</v>
      </c>
      <c r="J127" s="565">
        <v>4000</v>
      </c>
      <c r="K127" s="566">
        <v>411400</v>
      </c>
    </row>
    <row r="128" spans="1:11" ht="14.4" customHeight="1" x14ac:dyDescent="0.3">
      <c r="A128" s="547" t="s">
        <v>513</v>
      </c>
      <c r="B128" s="548" t="s">
        <v>635</v>
      </c>
      <c r="C128" s="551" t="s">
        <v>523</v>
      </c>
      <c r="D128" s="579" t="s">
        <v>636</v>
      </c>
      <c r="E128" s="551" t="s">
        <v>1446</v>
      </c>
      <c r="F128" s="579" t="s">
        <v>1447</v>
      </c>
      <c r="G128" s="551" t="s">
        <v>1165</v>
      </c>
      <c r="H128" s="551" t="s">
        <v>1166</v>
      </c>
      <c r="I128" s="565">
        <v>272.25</v>
      </c>
      <c r="J128" s="565">
        <v>3960</v>
      </c>
      <c r="K128" s="566">
        <v>1078110</v>
      </c>
    </row>
    <row r="129" spans="1:11" ht="14.4" customHeight="1" x14ac:dyDescent="0.3">
      <c r="A129" s="547" t="s">
        <v>513</v>
      </c>
      <c r="B129" s="548" t="s">
        <v>635</v>
      </c>
      <c r="C129" s="551" t="s">
        <v>523</v>
      </c>
      <c r="D129" s="579" t="s">
        <v>636</v>
      </c>
      <c r="E129" s="551" t="s">
        <v>1446</v>
      </c>
      <c r="F129" s="579" t="s">
        <v>1447</v>
      </c>
      <c r="G129" s="551" t="s">
        <v>1167</v>
      </c>
      <c r="H129" s="551" t="s">
        <v>1168</v>
      </c>
      <c r="I129" s="565">
        <v>5566</v>
      </c>
      <c r="J129" s="565">
        <v>486</v>
      </c>
      <c r="K129" s="566">
        <v>2705076</v>
      </c>
    </row>
    <row r="130" spans="1:11" ht="14.4" customHeight="1" x14ac:dyDescent="0.3">
      <c r="A130" s="547" t="s">
        <v>513</v>
      </c>
      <c r="B130" s="548" t="s">
        <v>635</v>
      </c>
      <c r="C130" s="551" t="s">
        <v>523</v>
      </c>
      <c r="D130" s="579" t="s">
        <v>636</v>
      </c>
      <c r="E130" s="551" t="s">
        <v>1446</v>
      </c>
      <c r="F130" s="579" t="s">
        <v>1447</v>
      </c>
      <c r="G130" s="551" t="s">
        <v>1169</v>
      </c>
      <c r="H130" s="551" t="s">
        <v>1170</v>
      </c>
      <c r="I130" s="565">
        <v>290.39999999999998</v>
      </c>
      <c r="J130" s="565">
        <v>84</v>
      </c>
      <c r="K130" s="566">
        <v>24393.599999999999</v>
      </c>
    </row>
    <row r="131" spans="1:11" ht="14.4" customHeight="1" x14ac:dyDescent="0.3">
      <c r="A131" s="547" t="s">
        <v>513</v>
      </c>
      <c r="B131" s="548" t="s">
        <v>635</v>
      </c>
      <c r="C131" s="551" t="s">
        <v>523</v>
      </c>
      <c r="D131" s="579" t="s">
        <v>636</v>
      </c>
      <c r="E131" s="551" t="s">
        <v>1446</v>
      </c>
      <c r="F131" s="579" t="s">
        <v>1447</v>
      </c>
      <c r="G131" s="551" t="s">
        <v>1171</v>
      </c>
      <c r="H131" s="551" t="s">
        <v>1172</v>
      </c>
      <c r="I131" s="565">
        <v>139.15</v>
      </c>
      <c r="J131" s="565">
        <v>4368</v>
      </c>
      <c r="K131" s="566">
        <v>607807.19999999995</v>
      </c>
    </row>
    <row r="132" spans="1:11" ht="14.4" customHeight="1" x14ac:dyDescent="0.3">
      <c r="A132" s="547" t="s">
        <v>513</v>
      </c>
      <c r="B132" s="548" t="s">
        <v>635</v>
      </c>
      <c r="C132" s="551" t="s">
        <v>523</v>
      </c>
      <c r="D132" s="579" t="s">
        <v>636</v>
      </c>
      <c r="E132" s="551" t="s">
        <v>1446</v>
      </c>
      <c r="F132" s="579" t="s">
        <v>1447</v>
      </c>
      <c r="G132" s="551" t="s">
        <v>1173</v>
      </c>
      <c r="H132" s="551" t="s">
        <v>1174</v>
      </c>
      <c r="I132" s="565">
        <v>1754.5</v>
      </c>
      <c r="J132" s="565">
        <v>88</v>
      </c>
      <c r="K132" s="566">
        <v>154396</v>
      </c>
    </row>
    <row r="133" spans="1:11" ht="14.4" customHeight="1" x14ac:dyDescent="0.3">
      <c r="A133" s="547" t="s">
        <v>513</v>
      </c>
      <c r="B133" s="548" t="s">
        <v>635</v>
      </c>
      <c r="C133" s="551" t="s">
        <v>523</v>
      </c>
      <c r="D133" s="579" t="s">
        <v>636</v>
      </c>
      <c r="E133" s="551" t="s">
        <v>1446</v>
      </c>
      <c r="F133" s="579" t="s">
        <v>1447</v>
      </c>
      <c r="G133" s="551" t="s">
        <v>1175</v>
      </c>
      <c r="H133" s="551" t="s">
        <v>1176</v>
      </c>
      <c r="I133" s="565">
        <v>145.19999999999999</v>
      </c>
      <c r="J133" s="565">
        <v>160</v>
      </c>
      <c r="K133" s="566">
        <v>23232</v>
      </c>
    </row>
    <row r="134" spans="1:11" ht="14.4" customHeight="1" x14ac:dyDescent="0.3">
      <c r="A134" s="547" t="s">
        <v>513</v>
      </c>
      <c r="B134" s="548" t="s">
        <v>635</v>
      </c>
      <c r="C134" s="551" t="s">
        <v>523</v>
      </c>
      <c r="D134" s="579" t="s">
        <v>636</v>
      </c>
      <c r="E134" s="551" t="s">
        <v>1446</v>
      </c>
      <c r="F134" s="579" t="s">
        <v>1447</v>
      </c>
      <c r="G134" s="551" t="s">
        <v>1177</v>
      </c>
      <c r="H134" s="551" t="s">
        <v>1178</v>
      </c>
      <c r="I134" s="565">
        <v>689.7</v>
      </c>
      <c r="J134" s="565">
        <v>500</v>
      </c>
      <c r="K134" s="566">
        <v>344850</v>
      </c>
    </row>
    <row r="135" spans="1:11" ht="14.4" customHeight="1" x14ac:dyDescent="0.3">
      <c r="A135" s="547" t="s">
        <v>513</v>
      </c>
      <c r="B135" s="548" t="s">
        <v>635</v>
      </c>
      <c r="C135" s="551" t="s">
        <v>523</v>
      </c>
      <c r="D135" s="579" t="s">
        <v>636</v>
      </c>
      <c r="E135" s="551" t="s">
        <v>1446</v>
      </c>
      <c r="F135" s="579" t="s">
        <v>1447</v>
      </c>
      <c r="G135" s="551" t="s">
        <v>1179</v>
      </c>
      <c r="H135" s="551" t="s">
        <v>1180</v>
      </c>
      <c r="I135" s="565">
        <v>84.7</v>
      </c>
      <c r="J135" s="565">
        <v>150</v>
      </c>
      <c r="K135" s="566">
        <v>12705</v>
      </c>
    </row>
    <row r="136" spans="1:11" ht="14.4" customHeight="1" x14ac:dyDescent="0.3">
      <c r="A136" s="547" t="s">
        <v>513</v>
      </c>
      <c r="B136" s="548" t="s">
        <v>635</v>
      </c>
      <c r="C136" s="551" t="s">
        <v>523</v>
      </c>
      <c r="D136" s="579" t="s">
        <v>636</v>
      </c>
      <c r="E136" s="551" t="s">
        <v>1446</v>
      </c>
      <c r="F136" s="579" t="s">
        <v>1447</v>
      </c>
      <c r="G136" s="551" t="s">
        <v>1181</v>
      </c>
      <c r="H136" s="551" t="s">
        <v>1182</v>
      </c>
      <c r="I136" s="565">
        <v>136.72999999999999</v>
      </c>
      <c r="J136" s="565">
        <v>12000</v>
      </c>
      <c r="K136" s="566">
        <v>1640760</v>
      </c>
    </row>
    <row r="137" spans="1:11" ht="14.4" customHeight="1" x14ac:dyDescent="0.3">
      <c r="A137" s="547" t="s">
        <v>513</v>
      </c>
      <c r="B137" s="548" t="s">
        <v>635</v>
      </c>
      <c r="C137" s="551" t="s">
        <v>523</v>
      </c>
      <c r="D137" s="579" t="s">
        <v>636</v>
      </c>
      <c r="E137" s="551" t="s">
        <v>1446</v>
      </c>
      <c r="F137" s="579" t="s">
        <v>1447</v>
      </c>
      <c r="G137" s="551" t="s">
        <v>1183</v>
      </c>
      <c r="H137" s="551" t="s">
        <v>1184</v>
      </c>
      <c r="I137" s="565">
        <v>726</v>
      </c>
      <c r="J137" s="565">
        <v>660</v>
      </c>
      <c r="K137" s="566">
        <v>479160</v>
      </c>
    </row>
    <row r="138" spans="1:11" ht="14.4" customHeight="1" x14ac:dyDescent="0.3">
      <c r="A138" s="547" t="s">
        <v>513</v>
      </c>
      <c r="B138" s="548" t="s">
        <v>635</v>
      </c>
      <c r="C138" s="551" t="s">
        <v>523</v>
      </c>
      <c r="D138" s="579" t="s">
        <v>636</v>
      </c>
      <c r="E138" s="551" t="s">
        <v>1446</v>
      </c>
      <c r="F138" s="579" t="s">
        <v>1447</v>
      </c>
      <c r="G138" s="551" t="s">
        <v>1185</v>
      </c>
      <c r="H138" s="551" t="s">
        <v>1186</v>
      </c>
      <c r="I138" s="565">
        <v>20.900000000000002</v>
      </c>
      <c r="J138" s="565">
        <v>7000</v>
      </c>
      <c r="K138" s="566">
        <v>146300</v>
      </c>
    </row>
    <row r="139" spans="1:11" ht="14.4" customHeight="1" x14ac:dyDescent="0.3">
      <c r="A139" s="547" t="s">
        <v>513</v>
      </c>
      <c r="B139" s="548" t="s">
        <v>635</v>
      </c>
      <c r="C139" s="551" t="s">
        <v>523</v>
      </c>
      <c r="D139" s="579" t="s">
        <v>636</v>
      </c>
      <c r="E139" s="551" t="s">
        <v>1446</v>
      </c>
      <c r="F139" s="579" t="s">
        <v>1447</v>
      </c>
      <c r="G139" s="551" t="s">
        <v>1187</v>
      </c>
      <c r="H139" s="551" t="s">
        <v>1188</v>
      </c>
      <c r="I139" s="565">
        <v>4235</v>
      </c>
      <c r="J139" s="565">
        <v>88</v>
      </c>
      <c r="K139" s="566">
        <v>372680</v>
      </c>
    </row>
    <row r="140" spans="1:11" ht="14.4" customHeight="1" x14ac:dyDescent="0.3">
      <c r="A140" s="547" t="s">
        <v>513</v>
      </c>
      <c r="B140" s="548" t="s">
        <v>635</v>
      </c>
      <c r="C140" s="551" t="s">
        <v>523</v>
      </c>
      <c r="D140" s="579" t="s">
        <v>636</v>
      </c>
      <c r="E140" s="551" t="s">
        <v>1446</v>
      </c>
      <c r="F140" s="579" t="s">
        <v>1447</v>
      </c>
      <c r="G140" s="551" t="s">
        <v>1189</v>
      </c>
      <c r="H140" s="551" t="s">
        <v>1190</v>
      </c>
      <c r="I140" s="565">
        <v>3872</v>
      </c>
      <c r="J140" s="565">
        <v>40</v>
      </c>
      <c r="K140" s="566">
        <v>154880</v>
      </c>
    </row>
    <row r="141" spans="1:11" ht="14.4" customHeight="1" x14ac:dyDescent="0.3">
      <c r="A141" s="547" t="s">
        <v>513</v>
      </c>
      <c r="B141" s="548" t="s">
        <v>635</v>
      </c>
      <c r="C141" s="551" t="s">
        <v>523</v>
      </c>
      <c r="D141" s="579" t="s">
        <v>636</v>
      </c>
      <c r="E141" s="551" t="s">
        <v>1446</v>
      </c>
      <c r="F141" s="579" t="s">
        <v>1447</v>
      </c>
      <c r="G141" s="551" t="s">
        <v>1191</v>
      </c>
      <c r="H141" s="551" t="s">
        <v>1192</v>
      </c>
      <c r="I141" s="565">
        <v>226.27</v>
      </c>
      <c r="J141" s="565">
        <v>580</v>
      </c>
      <c r="K141" s="566">
        <v>131236.59999999998</v>
      </c>
    </row>
    <row r="142" spans="1:11" ht="14.4" customHeight="1" x14ac:dyDescent="0.3">
      <c r="A142" s="547" t="s">
        <v>513</v>
      </c>
      <c r="B142" s="548" t="s">
        <v>635</v>
      </c>
      <c r="C142" s="551" t="s">
        <v>523</v>
      </c>
      <c r="D142" s="579" t="s">
        <v>636</v>
      </c>
      <c r="E142" s="551" t="s">
        <v>1446</v>
      </c>
      <c r="F142" s="579" t="s">
        <v>1447</v>
      </c>
      <c r="G142" s="551" t="s">
        <v>1193</v>
      </c>
      <c r="H142" s="551" t="s">
        <v>1194</v>
      </c>
      <c r="I142" s="565">
        <v>226.27</v>
      </c>
      <c r="J142" s="565">
        <v>580</v>
      </c>
      <c r="K142" s="566">
        <v>131236.6</v>
      </c>
    </row>
    <row r="143" spans="1:11" ht="14.4" customHeight="1" x14ac:dyDescent="0.3">
      <c r="A143" s="547" t="s">
        <v>513</v>
      </c>
      <c r="B143" s="548" t="s">
        <v>635</v>
      </c>
      <c r="C143" s="551" t="s">
        <v>523</v>
      </c>
      <c r="D143" s="579" t="s">
        <v>636</v>
      </c>
      <c r="E143" s="551" t="s">
        <v>1446</v>
      </c>
      <c r="F143" s="579" t="s">
        <v>1447</v>
      </c>
      <c r="G143" s="551" t="s">
        <v>1195</v>
      </c>
      <c r="H143" s="551" t="s">
        <v>1196</v>
      </c>
      <c r="I143" s="565">
        <v>919.60000000000014</v>
      </c>
      <c r="J143" s="565">
        <v>360</v>
      </c>
      <c r="K143" s="566">
        <v>331056</v>
      </c>
    </row>
    <row r="144" spans="1:11" ht="14.4" customHeight="1" x14ac:dyDescent="0.3">
      <c r="A144" s="547" t="s">
        <v>513</v>
      </c>
      <c r="B144" s="548" t="s">
        <v>635</v>
      </c>
      <c r="C144" s="551" t="s">
        <v>523</v>
      </c>
      <c r="D144" s="579" t="s">
        <v>636</v>
      </c>
      <c r="E144" s="551" t="s">
        <v>1446</v>
      </c>
      <c r="F144" s="579" t="s">
        <v>1447</v>
      </c>
      <c r="G144" s="551" t="s">
        <v>1197</v>
      </c>
      <c r="H144" s="551" t="s">
        <v>1198</v>
      </c>
      <c r="I144" s="565">
        <v>3388</v>
      </c>
      <c r="J144" s="565">
        <v>30</v>
      </c>
      <c r="K144" s="566">
        <v>101640</v>
      </c>
    </row>
    <row r="145" spans="1:11" ht="14.4" customHeight="1" x14ac:dyDescent="0.3">
      <c r="A145" s="547" t="s">
        <v>513</v>
      </c>
      <c r="B145" s="548" t="s">
        <v>635</v>
      </c>
      <c r="C145" s="551" t="s">
        <v>523</v>
      </c>
      <c r="D145" s="579" t="s">
        <v>636</v>
      </c>
      <c r="E145" s="551" t="s">
        <v>1446</v>
      </c>
      <c r="F145" s="579" t="s">
        <v>1447</v>
      </c>
      <c r="G145" s="551" t="s">
        <v>1199</v>
      </c>
      <c r="H145" s="551" t="s">
        <v>1200</v>
      </c>
      <c r="I145" s="565">
        <v>56.87</v>
      </c>
      <c r="J145" s="565">
        <v>67</v>
      </c>
      <c r="K145" s="566">
        <v>3810.29</v>
      </c>
    </row>
    <row r="146" spans="1:11" ht="14.4" customHeight="1" x14ac:dyDescent="0.3">
      <c r="A146" s="547" t="s">
        <v>513</v>
      </c>
      <c r="B146" s="548" t="s">
        <v>635</v>
      </c>
      <c r="C146" s="551" t="s">
        <v>523</v>
      </c>
      <c r="D146" s="579" t="s">
        <v>636</v>
      </c>
      <c r="E146" s="551" t="s">
        <v>1446</v>
      </c>
      <c r="F146" s="579" t="s">
        <v>1447</v>
      </c>
      <c r="G146" s="551" t="s">
        <v>1201</v>
      </c>
      <c r="H146" s="551" t="s">
        <v>1202</v>
      </c>
      <c r="I146" s="565">
        <v>722.04</v>
      </c>
      <c r="J146" s="565">
        <v>300</v>
      </c>
      <c r="K146" s="566">
        <v>216612.99000000002</v>
      </c>
    </row>
    <row r="147" spans="1:11" ht="14.4" customHeight="1" x14ac:dyDescent="0.3">
      <c r="A147" s="547" t="s">
        <v>513</v>
      </c>
      <c r="B147" s="548" t="s">
        <v>635</v>
      </c>
      <c r="C147" s="551" t="s">
        <v>523</v>
      </c>
      <c r="D147" s="579" t="s">
        <v>636</v>
      </c>
      <c r="E147" s="551" t="s">
        <v>1446</v>
      </c>
      <c r="F147" s="579" t="s">
        <v>1447</v>
      </c>
      <c r="G147" s="551" t="s">
        <v>1203</v>
      </c>
      <c r="H147" s="551" t="s">
        <v>1204</v>
      </c>
      <c r="I147" s="565">
        <v>68.970000000000013</v>
      </c>
      <c r="J147" s="565">
        <v>4560</v>
      </c>
      <c r="K147" s="566">
        <v>314503.2</v>
      </c>
    </row>
    <row r="148" spans="1:11" ht="14.4" customHeight="1" x14ac:dyDescent="0.3">
      <c r="A148" s="547" t="s">
        <v>513</v>
      </c>
      <c r="B148" s="548" t="s">
        <v>635</v>
      </c>
      <c r="C148" s="551" t="s">
        <v>523</v>
      </c>
      <c r="D148" s="579" t="s">
        <v>636</v>
      </c>
      <c r="E148" s="551" t="s">
        <v>1446</v>
      </c>
      <c r="F148" s="579" t="s">
        <v>1447</v>
      </c>
      <c r="G148" s="551" t="s">
        <v>1205</v>
      </c>
      <c r="H148" s="551" t="s">
        <v>1206</v>
      </c>
      <c r="I148" s="565">
        <v>56.87</v>
      </c>
      <c r="J148" s="565">
        <v>581</v>
      </c>
      <c r="K148" s="566">
        <v>33041.47</v>
      </c>
    </row>
    <row r="149" spans="1:11" ht="14.4" customHeight="1" x14ac:dyDescent="0.3">
      <c r="A149" s="547" t="s">
        <v>513</v>
      </c>
      <c r="B149" s="548" t="s">
        <v>635</v>
      </c>
      <c r="C149" s="551" t="s">
        <v>523</v>
      </c>
      <c r="D149" s="579" t="s">
        <v>636</v>
      </c>
      <c r="E149" s="551" t="s">
        <v>1446</v>
      </c>
      <c r="F149" s="579" t="s">
        <v>1447</v>
      </c>
      <c r="G149" s="551" t="s">
        <v>1207</v>
      </c>
      <c r="H149" s="551" t="s">
        <v>1208</v>
      </c>
      <c r="I149" s="565">
        <v>102.85000000000001</v>
      </c>
      <c r="J149" s="565">
        <v>4400</v>
      </c>
      <c r="K149" s="566">
        <v>452540</v>
      </c>
    </row>
    <row r="150" spans="1:11" ht="14.4" customHeight="1" x14ac:dyDescent="0.3">
      <c r="A150" s="547" t="s">
        <v>513</v>
      </c>
      <c r="B150" s="548" t="s">
        <v>635</v>
      </c>
      <c r="C150" s="551" t="s">
        <v>523</v>
      </c>
      <c r="D150" s="579" t="s">
        <v>636</v>
      </c>
      <c r="E150" s="551" t="s">
        <v>1446</v>
      </c>
      <c r="F150" s="579" t="s">
        <v>1447</v>
      </c>
      <c r="G150" s="551" t="s">
        <v>1209</v>
      </c>
      <c r="H150" s="551" t="s">
        <v>1210</v>
      </c>
      <c r="I150" s="565">
        <v>248.04999999999998</v>
      </c>
      <c r="J150" s="565">
        <v>4320</v>
      </c>
      <c r="K150" s="566">
        <v>1071576</v>
      </c>
    </row>
    <row r="151" spans="1:11" ht="14.4" customHeight="1" x14ac:dyDescent="0.3">
      <c r="A151" s="547" t="s">
        <v>513</v>
      </c>
      <c r="B151" s="548" t="s">
        <v>635</v>
      </c>
      <c r="C151" s="551" t="s">
        <v>523</v>
      </c>
      <c r="D151" s="579" t="s">
        <v>636</v>
      </c>
      <c r="E151" s="551" t="s">
        <v>1446</v>
      </c>
      <c r="F151" s="579" t="s">
        <v>1447</v>
      </c>
      <c r="G151" s="551" t="s">
        <v>1211</v>
      </c>
      <c r="H151" s="551" t="s">
        <v>1212</v>
      </c>
      <c r="I151" s="565">
        <v>133.1</v>
      </c>
      <c r="J151" s="565">
        <v>4320</v>
      </c>
      <c r="K151" s="566">
        <v>574992</v>
      </c>
    </row>
    <row r="152" spans="1:11" ht="14.4" customHeight="1" x14ac:dyDescent="0.3">
      <c r="A152" s="547" t="s">
        <v>513</v>
      </c>
      <c r="B152" s="548" t="s">
        <v>635</v>
      </c>
      <c r="C152" s="551" t="s">
        <v>523</v>
      </c>
      <c r="D152" s="579" t="s">
        <v>636</v>
      </c>
      <c r="E152" s="551" t="s">
        <v>1446</v>
      </c>
      <c r="F152" s="579" t="s">
        <v>1447</v>
      </c>
      <c r="G152" s="551" t="s">
        <v>1213</v>
      </c>
      <c r="H152" s="551" t="s">
        <v>1214</v>
      </c>
      <c r="I152" s="565">
        <v>6255.7</v>
      </c>
      <c r="J152" s="565">
        <v>18</v>
      </c>
      <c r="K152" s="566">
        <v>112602.59999999999</v>
      </c>
    </row>
    <row r="153" spans="1:11" ht="14.4" customHeight="1" x14ac:dyDescent="0.3">
      <c r="A153" s="547" t="s">
        <v>513</v>
      </c>
      <c r="B153" s="548" t="s">
        <v>635</v>
      </c>
      <c r="C153" s="551" t="s">
        <v>523</v>
      </c>
      <c r="D153" s="579" t="s">
        <v>636</v>
      </c>
      <c r="E153" s="551" t="s">
        <v>1446</v>
      </c>
      <c r="F153" s="579" t="s">
        <v>1447</v>
      </c>
      <c r="G153" s="551" t="s">
        <v>1215</v>
      </c>
      <c r="H153" s="551" t="s">
        <v>1216</v>
      </c>
      <c r="I153" s="565">
        <v>5203</v>
      </c>
      <c r="J153" s="565">
        <v>36</v>
      </c>
      <c r="K153" s="566">
        <v>187308</v>
      </c>
    </row>
    <row r="154" spans="1:11" ht="14.4" customHeight="1" x14ac:dyDescent="0.3">
      <c r="A154" s="547" t="s">
        <v>513</v>
      </c>
      <c r="B154" s="548" t="s">
        <v>635</v>
      </c>
      <c r="C154" s="551" t="s">
        <v>523</v>
      </c>
      <c r="D154" s="579" t="s">
        <v>636</v>
      </c>
      <c r="E154" s="551" t="s">
        <v>1446</v>
      </c>
      <c r="F154" s="579" t="s">
        <v>1447</v>
      </c>
      <c r="G154" s="551" t="s">
        <v>1217</v>
      </c>
      <c r="H154" s="551" t="s">
        <v>1218</v>
      </c>
      <c r="I154" s="565">
        <v>6050</v>
      </c>
      <c r="J154" s="565">
        <v>18</v>
      </c>
      <c r="K154" s="566">
        <v>108900</v>
      </c>
    </row>
    <row r="155" spans="1:11" ht="14.4" customHeight="1" x14ac:dyDescent="0.3">
      <c r="A155" s="547" t="s">
        <v>513</v>
      </c>
      <c r="B155" s="548" t="s">
        <v>635</v>
      </c>
      <c r="C155" s="551" t="s">
        <v>523</v>
      </c>
      <c r="D155" s="579" t="s">
        <v>636</v>
      </c>
      <c r="E155" s="551" t="s">
        <v>1446</v>
      </c>
      <c r="F155" s="579" t="s">
        <v>1447</v>
      </c>
      <c r="G155" s="551" t="s">
        <v>1219</v>
      </c>
      <c r="H155" s="551" t="s">
        <v>1220</v>
      </c>
      <c r="I155" s="565">
        <v>217.8</v>
      </c>
      <c r="J155" s="565">
        <v>80</v>
      </c>
      <c r="K155" s="566">
        <v>17424</v>
      </c>
    </row>
    <row r="156" spans="1:11" ht="14.4" customHeight="1" x14ac:dyDescent="0.3">
      <c r="A156" s="547" t="s">
        <v>513</v>
      </c>
      <c r="B156" s="548" t="s">
        <v>635</v>
      </c>
      <c r="C156" s="551" t="s">
        <v>523</v>
      </c>
      <c r="D156" s="579" t="s">
        <v>636</v>
      </c>
      <c r="E156" s="551" t="s">
        <v>1448</v>
      </c>
      <c r="F156" s="579" t="s">
        <v>1449</v>
      </c>
      <c r="G156" s="551" t="s">
        <v>1221</v>
      </c>
      <c r="H156" s="551" t="s">
        <v>1222</v>
      </c>
      <c r="I156" s="565">
        <v>0.3</v>
      </c>
      <c r="J156" s="565">
        <v>200</v>
      </c>
      <c r="K156" s="566">
        <v>60</v>
      </c>
    </row>
    <row r="157" spans="1:11" ht="14.4" customHeight="1" x14ac:dyDescent="0.3">
      <c r="A157" s="547" t="s">
        <v>513</v>
      </c>
      <c r="B157" s="548" t="s">
        <v>635</v>
      </c>
      <c r="C157" s="551" t="s">
        <v>523</v>
      </c>
      <c r="D157" s="579" t="s">
        <v>636</v>
      </c>
      <c r="E157" s="551" t="s">
        <v>1448</v>
      </c>
      <c r="F157" s="579" t="s">
        <v>1449</v>
      </c>
      <c r="G157" s="551" t="s">
        <v>1223</v>
      </c>
      <c r="H157" s="551" t="s">
        <v>1224</v>
      </c>
      <c r="I157" s="565">
        <v>0.3</v>
      </c>
      <c r="J157" s="565">
        <v>100</v>
      </c>
      <c r="K157" s="566">
        <v>30</v>
      </c>
    </row>
    <row r="158" spans="1:11" ht="14.4" customHeight="1" x14ac:dyDescent="0.3">
      <c r="A158" s="547" t="s">
        <v>513</v>
      </c>
      <c r="B158" s="548" t="s">
        <v>635</v>
      </c>
      <c r="C158" s="551" t="s">
        <v>523</v>
      </c>
      <c r="D158" s="579" t="s">
        <v>636</v>
      </c>
      <c r="E158" s="551" t="s">
        <v>1448</v>
      </c>
      <c r="F158" s="579" t="s">
        <v>1449</v>
      </c>
      <c r="G158" s="551" t="s">
        <v>1225</v>
      </c>
      <c r="H158" s="551" t="s">
        <v>1226</v>
      </c>
      <c r="I158" s="565">
        <v>0.48749999999999999</v>
      </c>
      <c r="J158" s="565">
        <v>2200</v>
      </c>
      <c r="K158" s="566">
        <v>1068</v>
      </c>
    </row>
    <row r="159" spans="1:11" ht="14.4" customHeight="1" x14ac:dyDescent="0.3">
      <c r="A159" s="547" t="s">
        <v>513</v>
      </c>
      <c r="B159" s="548" t="s">
        <v>635</v>
      </c>
      <c r="C159" s="551" t="s">
        <v>523</v>
      </c>
      <c r="D159" s="579" t="s">
        <v>636</v>
      </c>
      <c r="E159" s="551" t="s">
        <v>1448</v>
      </c>
      <c r="F159" s="579" t="s">
        <v>1449</v>
      </c>
      <c r="G159" s="551" t="s">
        <v>1227</v>
      </c>
      <c r="H159" s="551" t="s">
        <v>1228</v>
      </c>
      <c r="I159" s="565">
        <v>1.8012500000000002</v>
      </c>
      <c r="J159" s="565">
        <v>19200</v>
      </c>
      <c r="K159" s="566">
        <v>34584</v>
      </c>
    </row>
    <row r="160" spans="1:11" ht="14.4" customHeight="1" x14ac:dyDescent="0.3">
      <c r="A160" s="547" t="s">
        <v>513</v>
      </c>
      <c r="B160" s="548" t="s">
        <v>635</v>
      </c>
      <c r="C160" s="551" t="s">
        <v>523</v>
      </c>
      <c r="D160" s="579" t="s">
        <v>636</v>
      </c>
      <c r="E160" s="551" t="s">
        <v>1442</v>
      </c>
      <c r="F160" s="579" t="s">
        <v>1443</v>
      </c>
      <c r="G160" s="551" t="s">
        <v>968</v>
      </c>
      <c r="H160" s="551" t="s">
        <v>969</v>
      </c>
      <c r="I160" s="565">
        <v>0.71</v>
      </c>
      <c r="J160" s="565">
        <v>80000</v>
      </c>
      <c r="K160" s="566">
        <v>56800</v>
      </c>
    </row>
    <row r="161" spans="1:11" ht="14.4" customHeight="1" x14ac:dyDescent="0.3">
      <c r="A161" s="547" t="s">
        <v>513</v>
      </c>
      <c r="B161" s="548" t="s">
        <v>635</v>
      </c>
      <c r="C161" s="551" t="s">
        <v>523</v>
      </c>
      <c r="D161" s="579" t="s">
        <v>636</v>
      </c>
      <c r="E161" s="551" t="s">
        <v>1442</v>
      </c>
      <c r="F161" s="579" t="s">
        <v>1443</v>
      </c>
      <c r="G161" s="551" t="s">
        <v>970</v>
      </c>
      <c r="H161" s="551" t="s">
        <v>971</v>
      </c>
      <c r="I161" s="565">
        <v>0.71</v>
      </c>
      <c r="J161" s="565">
        <v>13000</v>
      </c>
      <c r="K161" s="566">
        <v>9230</v>
      </c>
    </row>
    <row r="162" spans="1:11" ht="14.4" customHeight="1" x14ac:dyDescent="0.3">
      <c r="A162" s="547" t="s">
        <v>513</v>
      </c>
      <c r="B162" s="548" t="s">
        <v>635</v>
      </c>
      <c r="C162" s="551" t="s">
        <v>523</v>
      </c>
      <c r="D162" s="579" t="s">
        <v>636</v>
      </c>
      <c r="E162" s="551" t="s">
        <v>1442</v>
      </c>
      <c r="F162" s="579" t="s">
        <v>1443</v>
      </c>
      <c r="G162" s="551" t="s">
        <v>972</v>
      </c>
      <c r="H162" s="551" t="s">
        <v>973</v>
      </c>
      <c r="I162" s="565">
        <v>0.71</v>
      </c>
      <c r="J162" s="565">
        <v>1000</v>
      </c>
      <c r="K162" s="566">
        <v>710</v>
      </c>
    </row>
    <row r="163" spans="1:11" ht="14.4" customHeight="1" x14ac:dyDescent="0.3">
      <c r="A163" s="547" t="s">
        <v>513</v>
      </c>
      <c r="B163" s="548" t="s">
        <v>635</v>
      </c>
      <c r="C163" s="551" t="s">
        <v>523</v>
      </c>
      <c r="D163" s="579" t="s">
        <v>636</v>
      </c>
      <c r="E163" s="551" t="s">
        <v>1444</v>
      </c>
      <c r="F163" s="579" t="s">
        <v>1445</v>
      </c>
      <c r="G163" s="551" t="s">
        <v>1229</v>
      </c>
      <c r="H163" s="551" t="s">
        <v>1230</v>
      </c>
      <c r="I163" s="565">
        <v>12.308888888888891</v>
      </c>
      <c r="J163" s="565">
        <v>280</v>
      </c>
      <c r="K163" s="566">
        <v>3445.54</v>
      </c>
    </row>
    <row r="164" spans="1:11" ht="14.4" customHeight="1" x14ac:dyDescent="0.3">
      <c r="A164" s="547" t="s">
        <v>513</v>
      </c>
      <c r="B164" s="548" t="s">
        <v>635</v>
      </c>
      <c r="C164" s="551" t="s">
        <v>523</v>
      </c>
      <c r="D164" s="579" t="s">
        <v>636</v>
      </c>
      <c r="E164" s="551" t="s">
        <v>1444</v>
      </c>
      <c r="F164" s="579" t="s">
        <v>1445</v>
      </c>
      <c r="G164" s="551" t="s">
        <v>1231</v>
      </c>
      <c r="H164" s="551" t="s">
        <v>1232</v>
      </c>
      <c r="I164" s="565">
        <v>196.02</v>
      </c>
      <c r="J164" s="565">
        <v>1</v>
      </c>
      <c r="K164" s="566">
        <v>196.02</v>
      </c>
    </row>
    <row r="165" spans="1:11" ht="14.4" customHeight="1" x14ac:dyDescent="0.3">
      <c r="A165" s="547" t="s">
        <v>513</v>
      </c>
      <c r="B165" s="548" t="s">
        <v>635</v>
      </c>
      <c r="C165" s="551" t="s">
        <v>523</v>
      </c>
      <c r="D165" s="579" t="s">
        <v>636</v>
      </c>
      <c r="E165" s="551" t="s">
        <v>1444</v>
      </c>
      <c r="F165" s="579" t="s">
        <v>1445</v>
      </c>
      <c r="G165" s="551" t="s">
        <v>1233</v>
      </c>
      <c r="H165" s="551" t="s">
        <v>1234</v>
      </c>
      <c r="I165" s="565">
        <v>17.544999999999998</v>
      </c>
      <c r="J165" s="565">
        <v>340</v>
      </c>
      <c r="K165" s="566">
        <v>5965.2599999999993</v>
      </c>
    </row>
    <row r="166" spans="1:11" ht="14.4" customHeight="1" x14ac:dyDescent="0.3">
      <c r="A166" s="547" t="s">
        <v>513</v>
      </c>
      <c r="B166" s="548" t="s">
        <v>635</v>
      </c>
      <c r="C166" s="551" t="s">
        <v>523</v>
      </c>
      <c r="D166" s="579" t="s">
        <v>636</v>
      </c>
      <c r="E166" s="551" t="s">
        <v>1444</v>
      </c>
      <c r="F166" s="579" t="s">
        <v>1445</v>
      </c>
      <c r="G166" s="551" t="s">
        <v>1235</v>
      </c>
      <c r="H166" s="551" t="s">
        <v>1236</v>
      </c>
      <c r="I166" s="565">
        <v>51425</v>
      </c>
      <c r="J166" s="565">
        <v>15</v>
      </c>
      <c r="K166" s="566">
        <v>771375</v>
      </c>
    </row>
    <row r="167" spans="1:11" ht="14.4" customHeight="1" x14ac:dyDescent="0.3">
      <c r="A167" s="547" t="s">
        <v>513</v>
      </c>
      <c r="B167" s="548" t="s">
        <v>635</v>
      </c>
      <c r="C167" s="551" t="s">
        <v>523</v>
      </c>
      <c r="D167" s="579" t="s">
        <v>636</v>
      </c>
      <c r="E167" s="551" t="s">
        <v>1444</v>
      </c>
      <c r="F167" s="579" t="s">
        <v>1445</v>
      </c>
      <c r="G167" s="551" t="s">
        <v>1237</v>
      </c>
      <c r="H167" s="551" t="s">
        <v>1238</v>
      </c>
      <c r="I167" s="565">
        <v>1988.0300000000002</v>
      </c>
      <c r="J167" s="565">
        <v>15</v>
      </c>
      <c r="K167" s="566">
        <v>29820.450000000004</v>
      </c>
    </row>
    <row r="168" spans="1:11" ht="14.4" customHeight="1" x14ac:dyDescent="0.3">
      <c r="A168" s="547" t="s">
        <v>513</v>
      </c>
      <c r="B168" s="548" t="s">
        <v>635</v>
      </c>
      <c r="C168" s="551" t="s">
        <v>523</v>
      </c>
      <c r="D168" s="579" t="s">
        <v>636</v>
      </c>
      <c r="E168" s="551" t="s">
        <v>1444</v>
      </c>
      <c r="F168" s="579" t="s">
        <v>1445</v>
      </c>
      <c r="G168" s="551" t="s">
        <v>1239</v>
      </c>
      <c r="H168" s="551" t="s">
        <v>1240</v>
      </c>
      <c r="I168" s="565">
        <v>4247.1000000000004</v>
      </c>
      <c r="J168" s="565">
        <v>4</v>
      </c>
      <c r="K168" s="566">
        <v>16988.400000000001</v>
      </c>
    </row>
    <row r="169" spans="1:11" ht="14.4" customHeight="1" x14ac:dyDescent="0.3">
      <c r="A169" s="547" t="s">
        <v>513</v>
      </c>
      <c r="B169" s="548" t="s">
        <v>635</v>
      </c>
      <c r="C169" s="551" t="s">
        <v>523</v>
      </c>
      <c r="D169" s="579" t="s">
        <v>636</v>
      </c>
      <c r="E169" s="551" t="s">
        <v>1444</v>
      </c>
      <c r="F169" s="579" t="s">
        <v>1445</v>
      </c>
      <c r="G169" s="551" t="s">
        <v>1241</v>
      </c>
      <c r="H169" s="551" t="s">
        <v>1242</v>
      </c>
      <c r="I169" s="565">
        <v>37824.6</v>
      </c>
      <c r="J169" s="565">
        <v>14</v>
      </c>
      <c r="K169" s="566">
        <v>529544.39999999991</v>
      </c>
    </row>
    <row r="170" spans="1:11" ht="14.4" customHeight="1" x14ac:dyDescent="0.3">
      <c r="A170" s="547" t="s">
        <v>513</v>
      </c>
      <c r="B170" s="548" t="s">
        <v>635</v>
      </c>
      <c r="C170" s="551" t="s">
        <v>523</v>
      </c>
      <c r="D170" s="579" t="s">
        <v>636</v>
      </c>
      <c r="E170" s="551" t="s">
        <v>1444</v>
      </c>
      <c r="F170" s="579" t="s">
        <v>1445</v>
      </c>
      <c r="G170" s="551" t="s">
        <v>1243</v>
      </c>
      <c r="H170" s="551" t="s">
        <v>1244</v>
      </c>
      <c r="I170" s="565">
        <v>12.58</v>
      </c>
      <c r="J170" s="565">
        <v>320</v>
      </c>
      <c r="K170" s="566">
        <v>4026.88</v>
      </c>
    </row>
    <row r="171" spans="1:11" ht="14.4" customHeight="1" x14ac:dyDescent="0.3">
      <c r="A171" s="547" t="s">
        <v>513</v>
      </c>
      <c r="B171" s="548" t="s">
        <v>635</v>
      </c>
      <c r="C171" s="551" t="s">
        <v>523</v>
      </c>
      <c r="D171" s="579" t="s">
        <v>636</v>
      </c>
      <c r="E171" s="551" t="s">
        <v>1444</v>
      </c>
      <c r="F171" s="579" t="s">
        <v>1445</v>
      </c>
      <c r="G171" s="551" t="s">
        <v>1245</v>
      </c>
      <c r="H171" s="551" t="s">
        <v>1246</v>
      </c>
      <c r="I171" s="565">
        <v>10.89</v>
      </c>
      <c r="J171" s="565">
        <v>1650</v>
      </c>
      <c r="K171" s="566">
        <v>17968.25</v>
      </c>
    </row>
    <row r="172" spans="1:11" ht="14.4" customHeight="1" x14ac:dyDescent="0.3">
      <c r="A172" s="547" t="s">
        <v>513</v>
      </c>
      <c r="B172" s="548" t="s">
        <v>635</v>
      </c>
      <c r="C172" s="551" t="s">
        <v>523</v>
      </c>
      <c r="D172" s="579" t="s">
        <v>636</v>
      </c>
      <c r="E172" s="551" t="s">
        <v>1444</v>
      </c>
      <c r="F172" s="579" t="s">
        <v>1445</v>
      </c>
      <c r="G172" s="551" t="s">
        <v>1247</v>
      </c>
      <c r="H172" s="551" t="s">
        <v>1248</v>
      </c>
      <c r="I172" s="565">
        <v>22656.924999999999</v>
      </c>
      <c r="J172" s="565">
        <v>4</v>
      </c>
      <c r="K172" s="566">
        <v>90627.7</v>
      </c>
    </row>
    <row r="173" spans="1:11" ht="14.4" customHeight="1" x14ac:dyDescent="0.3">
      <c r="A173" s="547" t="s">
        <v>513</v>
      </c>
      <c r="B173" s="548" t="s">
        <v>635</v>
      </c>
      <c r="C173" s="551" t="s">
        <v>523</v>
      </c>
      <c r="D173" s="579" t="s">
        <v>636</v>
      </c>
      <c r="E173" s="551" t="s">
        <v>1444</v>
      </c>
      <c r="F173" s="579" t="s">
        <v>1445</v>
      </c>
      <c r="G173" s="551" t="s">
        <v>1249</v>
      </c>
      <c r="H173" s="551" t="s">
        <v>1250</v>
      </c>
      <c r="I173" s="565">
        <v>5521.2300000000005</v>
      </c>
      <c r="J173" s="565">
        <v>22</v>
      </c>
      <c r="K173" s="566">
        <v>121467.06</v>
      </c>
    </row>
    <row r="174" spans="1:11" ht="14.4" customHeight="1" x14ac:dyDescent="0.3">
      <c r="A174" s="547" t="s">
        <v>513</v>
      </c>
      <c r="B174" s="548" t="s">
        <v>635</v>
      </c>
      <c r="C174" s="551" t="s">
        <v>523</v>
      </c>
      <c r="D174" s="579" t="s">
        <v>636</v>
      </c>
      <c r="E174" s="551" t="s">
        <v>1444</v>
      </c>
      <c r="F174" s="579" t="s">
        <v>1445</v>
      </c>
      <c r="G174" s="551" t="s">
        <v>1251</v>
      </c>
      <c r="H174" s="551" t="s">
        <v>1252</v>
      </c>
      <c r="I174" s="565">
        <v>5115.88</v>
      </c>
      <c r="J174" s="565">
        <v>8</v>
      </c>
      <c r="K174" s="566">
        <v>40927.040000000001</v>
      </c>
    </row>
    <row r="175" spans="1:11" ht="14.4" customHeight="1" x14ac:dyDescent="0.3">
      <c r="A175" s="547" t="s">
        <v>513</v>
      </c>
      <c r="B175" s="548" t="s">
        <v>635</v>
      </c>
      <c r="C175" s="551" t="s">
        <v>523</v>
      </c>
      <c r="D175" s="579" t="s">
        <v>636</v>
      </c>
      <c r="E175" s="551" t="s">
        <v>1444</v>
      </c>
      <c r="F175" s="579" t="s">
        <v>1445</v>
      </c>
      <c r="G175" s="551" t="s">
        <v>1253</v>
      </c>
      <c r="H175" s="551" t="s">
        <v>1254</v>
      </c>
      <c r="I175" s="565">
        <v>9.0728571428571421</v>
      </c>
      <c r="J175" s="565">
        <v>2600</v>
      </c>
      <c r="K175" s="566">
        <v>23594.63</v>
      </c>
    </row>
    <row r="176" spans="1:11" ht="14.4" customHeight="1" x14ac:dyDescent="0.3">
      <c r="A176" s="547" t="s">
        <v>513</v>
      </c>
      <c r="B176" s="548" t="s">
        <v>635</v>
      </c>
      <c r="C176" s="551" t="s">
        <v>523</v>
      </c>
      <c r="D176" s="579" t="s">
        <v>636</v>
      </c>
      <c r="E176" s="551" t="s">
        <v>1444</v>
      </c>
      <c r="F176" s="579" t="s">
        <v>1445</v>
      </c>
      <c r="G176" s="551" t="s">
        <v>1255</v>
      </c>
      <c r="H176" s="551" t="s">
        <v>1256</v>
      </c>
      <c r="I176" s="565">
        <v>9952.25</v>
      </c>
      <c r="J176" s="565">
        <v>60</v>
      </c>
      <c r="K176" s="566">
        <v>597135</v>
      </c>
    </row>
    <row r="177" spans="1:11" ht="14.4" customHeight="1" x14ac:dyDescent="0.3">
      <c r="A177" s="547" t="s">
        <v>513</v>
      </c>
      <c r="B177" s="548" t="s">
        <v>635</v>
      </c>
      <c r="C177" s="551" t="s">
        <v>523</v>
      </c>
      <c r="D177" s="579" t="s">
        <v>636</v>
      </c>
      <c r="E177" s="551" t="s">
        <v>1444</v>
      </c>
      <c r="F177" s="579" t="s">
        <v>1445</v>
      </c>
      <c r="G177" s="551" t="s">
        <v>1257</v>
      </c>
      <c r="H177" s="551" t="s">
        <v>1258</v>
      </c>
      <c r="I177" s="565">
        <v>5754.76</v>
      </c>
      <c r="J177" s="565">
        <v>2</v>
      </c>
      <c r="K177" s="566">
        <v>11509.52</v>
      </c>
    </row>
    <row r="178" spans="1:11" ht="14.4" customHeight="1" x14ac:dyDescent="0.3">
      <c r="A178" s="547" t="s">
        <v>513</v>
      </c>
      <c r="B178" s="548" t="s">
        <v>635</v>
      </c>
      <c r="C178" s="551" t="s">
        <v>523</v>
      </c>
      <c r="D178" s="579" t="s">
        <v>636</v>
      </c>
      <c r="E178" s="551" t="s">
        <v>1444</v>
      </c>
      <c r="F178" s="579" t="s">
        <v>1445</v>
      </c>
      <c r="G178" s="551" t="s">
        <v>1259</v>
      </c>
      <c r="H178" s="551" t="s">
        <v>1260</v>
      </c>
      <c r="I178" s="565">
        <v>1161.6000000000001</v>
      </c>
      <c r="J178" s="565">
        <v>110</v>
      </c>
      <c r="K178" s="566">
        <v>127776</v>
      </c>
    </row>
    <row r="179" spans="1:11" ht="14.4" customHeight="1" x14ac:dyDescent="0.3">
      <c r="A179" s="547" t="s">
        <v>513</v>
      </c>
      <c r="B179" s="548" t="s">
        <v>635</v>
      </c>
      <c r="C179" s="551" t="s">
        <v>523</v>
      </c>
      <c r="D179" s="579" t="s">
        <v>636</v>
      </c>
      <c r="E179" s="551" t="s">
        <v>1444</v>
      </c>
      <c r="F179" s="579" t="s">
        <v>1445</v>
      </c>
      <c r="G179" s="551" t="s">
        <v>1261</v>
      </c>
      <c r="H179" s="551" t="s">
        <v>1262</v>
      </c>
      <c r="I179" s="565">
        <v>6877.9199999999992</v>
      </c>
      <c r="J179" s="565">
        <v>12</v>
      </c>
      <c r="K179" s="566">
        <v>82535.039999999994</v>
      </c>
    </row>
    <row r="180" spans="1:11" ht="14.4" customHeight="1" x14ac:dyDescent="0.3">
      <c r="A180" s="547" t="s">
        <v>513</v>
      </c>
      <c r="B180" s="548" t="s">
        <v>635</v>
      </c>
      <c r="C180" s="551" t="s">
        <v>523</v>
      </c>
      <c r="D180" s="579" t="s">
        <v>636</v>
      </c>
      <c r="E180" s="551" t="s">
        <v>1444</v>
      </c>
      <c r="F180" s="579" t="s">
        <v>1445</v>
      </c>
      <c r="G180" s="551" t="s">
        <v>1263</v>
      </c>
      <c r="H180" s="551" t="s">
        <v>1264</v>
      </c>
      <c r="I180" s="565">
        <v>1896.3099999999997</v>
      </c>
      <c r="J180" s="565">
        <v>45</v>
      </c>
      <c r="K180" s="566">
        <v>85334.04</v>
      </c>
    </row>
    <row r="181" spans="1:11" ht="14.4" customHeight="1" x14ac:dyDescent="0.3">
      <c r="A181" s="547" t="s">
        <v>513</v>
      </c>
      <c r="B181" s="548" t="s">
        <v>635</v>
      </c>
      <c r="C181" s="551" t="s">
        <v>523</v>
      </c>
      <c r="D181" s="579" t="s">
        <v>636</v>
      </c>
      <c r="E181" s="551" t="s">
        <v>1444</v>
      </c>
      <c r="F181" s="579" t="s">
        <v>1445</v>
      </c>
      <c r="G181" s="551" t="s">
        <v>1265</v>
      </c>
      <c r="H181" s="551" t="s">
        <v>1266</v>
      </c>
      <c r="I181" s="565">
        <v>3462.5400000000004</v>
      </c>
      <c r="J181" s="565">
        <v>97</v>
      </c>
      <c r="K181" s="566">
        <v>335865.99</v>
      </c>
    </row>
    <row r="182" spans="1:11" ht="14.4" customHeight="1" x14ac:dyDescent="0.3">
      <c r="A182" s="547" t="s">
        <v>513</v>
      </c>
      <c r="B182" s="548" t="s">
        <v>635</v>
      </c>
      <c r="C182" s="551" t="s">
        <v>523</v>
      </c>
      <c r="D182" s="579" t="s">
        <v>636</v>
      </c>
      <c r="E182" s="551" t="s">
        <v>1444</v>
      </c>
      <c r="F182" s="579" t="s">
        <v>1445</v>
      </c>
      <c r="G182" s="551" t="s">
        <v>978</v>
      </c>
      <c r="H182" s="551" t="s">
        <v>979</v>
      </c>
      <c r="I182" s="565">
        <v>3919.6</v>
      </c>
      <c r="J182" s="565">
        <v>3</v>
      </c>
      <c r="K182" s="566">
        <v>11765.4</v>
      </c>
    </row>
    <row r="183" spans="1:11" ht="14.4" customHeight="1" x14ac:dyDescent="0.3">
      <c r="A183" s="547" t="s">
        <v>513</v>
      </c>
      <c r="B183" s="548" t="s">
        <v>635</v>
      </c>
      <c r="C183" s="551" t="s">
        <v>523</v>
      </c>
      <c r="D183" s="579" t="s">
        <v>636</v>
      </c>
      <c r="E183" s="551" t="s">
        <v>1444</v>
      </c>
      <c r="F183" s="579" t="s">
        <v>1445</v>
      </c>
      <c r="G183" s="551" t="s">
        <v>990</v>
      </c>
      <c r="H183" s="551" t="s">
        <v>991</v>
      </c>
      <c r="I183" s="565">
        <v>1374.1916666666668</v>
      </c>
      <c r="J183" s="565">
        <v>13</v>
      </c>
      <c r="K183" s="566">
        <v>17864.54</v>
      </c>
    </row>
    <row r="184" spans="1:11" ht="14.4" customHeight="1" x14ac:dyDescent="0.3">
      <c r="A184" s="547" t="s">
        <v>513</v>
      </c>
      <c r="B184" s="548" t="s">
        <v>635</v>
      </c>
      <c r="C184" s="551" t="s">
        <v>523</v>
      </c>
      <c r="D184" s="579" t="s">
        <v>636</v>
      </c>
      <c r="E184" s="551" t="s">
        <v>1444</v>
      </c>
      <c r="F184" s="579" t="s">
        <v>1445</v>
      </c>
      <c r="G184" s="551" t="s">
        <v>1267</v>
      </c>
      <c r="H184" s="551" t="s">
        <v>1268</v>
      </c>
      <c r="I184" s="565">
        <v>4904.13</v>
      </c>
      <c r="J184" s="565">
        <v>2</v>
      </c>
      <c r="K184" s="566">
        <v>9808.26</v>
      </c>
    </row>
    <row r="185" spans="1:11" ht="14.4" customHeight="1" x14ac:dyDescent="0.3">
      <c r="A185" s="547" t="s">
        <v>513</v>
      </c>
      <c r="B185" s="548" t="s">
        <v>635</v>
      </c>
      <c r="C185" s="551" t="s">
        <v>523</v>
      </c>
      <c r="D185" s="579" t="s">
        <v>636</v>
      </c>
      <c r="E185" s="551" t="s">
        <v>1444</v>
      </c>
      <c r="F185" s="579" t="s">
        <v>1445</v>
      </c>
      <c r="G185" s="551" t="s">
        <v>1269</v>
      </c>
      <c r="H185" s="551" t="s">
        <v>1270</v>
      </c>
      <c r="I185" s="565">
        <v>1724.2983333333334</v>
      </c>
      <c r="J185" s="565">
        <v>50</v>
      </c>
      <c r="K185" s="566">
        <v>86215.06</v>
      </c>
    </row>
    <row r="186" spans="1:11" ht="14.4" customHeight="1" x14ac:dyDescent="0.3">
      <c r="A186" s="547" t="s">
        <v>513</v>
      </c>
      <c r="B186" s="548" t="s">
        <v>635</v>
      </c>
      <c r="C186" s="551" t="s">
        <v>523</v>
      </c>
      <c r="D186" s="579" t="s">
        <v>636</v>
      </c>
      <c r="E186" s="551" t="s">
        <v>1444</v>
      </c>
      <c r="F186" s="579" t="s">
        <v>1445</v>
      </c>
      <c r="G186" s="551" t="s">
        <v>1271</v>
      </c>
      <c r="H186" s="551" t="s">
        <v>1272</v>
      </c>
      <c r="I186" s="565">
        <v>1815.3049999999998</v>
      </c>
      <c r="J186" s="565">
        <v>4</v>
      </c>
      <c r="K186" s="566">
        <v>7261.21</v>
      </c>
    </row>
    <row r="187" spans="1:11" ht="14.4" customHeight="1" x14ac:dyDescent="0.3">
      <c r="A187" s="547" t="s">
        <v>513</v>
      </c>
      <c r="B187" s="548" t="s">
        <v>635</v>
      </c>
      <c r="C187" s="551" t="s">
        <v>523</v>
      </c>
      <c r="D187" s="579" t="s">
        <v>636</v>
      </c>
      <c r="E187" s="551" t="s">
        <v>1444</v>
      </c>
      <c r="F187" s="579" t="s">
        <v>1445</v>
      </c>
      <c r="G187" s="551" t="s">
        <v>1273</v>
      </c>
      <c r="H187" s="551" t="s">
        <v>1274</v>
      </c>
      <c r="I187" s="565">
        <v>1576.54</v>
      </c>
      <c r="J187" s="565">
        <v>2</v>
      </c>
      <c r="K187" s="566">
        <v>3153.08</v>
      </c>
    </row>
    <row r="188" spans="1:11" ht="14.4" customHeight="1" x14ac:dyDescent="0.3">
      <c r="A188" s="547" t="s">
        <v>513</v>
      </c>
      <c r="B188" s="548" t="s">
        <v>635</v>
      </c>
      <c r="C188" s="551" t="s">
        <v>523</v>
      </c>
      <c r="D188" s="579" t="s">
        <v>636</v>
      </c>
      <c r="E188" s="551" t="s">
        <v>1444</v>
      </c>
      <c r="F188" s="579" t="s">
        <v>1445</v>
      </c>
      <c r="G188" s="551" t="s">
        <v>1275</v>
      </c>
      <c r="H188" s="551" t="s">
        <v>1276</v>
      </c>
      <c r="I188" s="565">
        <v>2571.75</v>
      </c>
      <c r="J188" s="565">
        <v>3</v>
      </c>
      <c r="K188" s="566">
        <v>7715.25</v>
      </c>
    </row>
    <row r="189" spans="1:11" ht="14.4" customHeight="1" x14ac:dyDescent="0.3">
      <c r="A189" s="547" t="s">
        <v>513</v>
      </c>
      <c r="B189" s="548" t="s">
        <v>635</v>
      </c>
      <c r="C189" s="551" t="s">
        <v>523</v>
      </c>
      <c r="D189" s="579" t="s">
        <v>636</v>
      </c>
      <c r="E189" s="551" t="s">
        <v>1444</v>
      </c>
      <c r="F189" s="579" t="s">
        <v>1445</v>
      </c>
      <c r="G189" s="551" t="s">
        <v>1277</v>
      </c>
      <c r="H189" s="551" t="s">
        <v>1278</v>
      </c>
      <c r="I189" s="565">
        <v>2288.9588888888884</v>
      </c>
      <c r="J189" s="565">
        <v>17</v>
      </c>
      <c r="K189" s="566">
        <v>38912.31</v>
      </c>
    </row>
    <row r="190" spans="1:11" ht="14.4" customHeight="1" x14ac:dyDescent="0.3">
      <c r="A190" s="547" t="s">
        <v>513</v>
      </c>
      <c r="B190" s="548" t="s">
        <v>635</v>
      </c>
      <c r="C190" s="551" t="s">
        <v>523</v>
      </c>
      <c r="D190" s="579" t="s">
        <v>636</v>
      </c>
      <c r="E190" s="551" t="s">
        <v>1444</v>
      </c>
      <c r="F190" s="579" t="s">
        <v>1445</v>
      </c>
      <c r="G190" s="551" t="s">
        <v>1279</v>
      </c>
      <c r="H190" s="551" t="s">
        <v>1280</v>
      </c>
      <c r="I190" s="565">
        <v>405.38714285714286</v>
      </c>
      <c r="J190" s="565">
        <v>28</v>
      </c>
      <c r="K190" s="566">
        <v>11350.78</v>
      </c>
    </row>
    <row r="191" spans="1:11" ht="14.4" customHeight="1" x14ac:dyDescent="0.3">
      <c r="A191" s="547" t="s">
        <v>513</v>
      </c>
      <c r="B191" s="548" t="s">
        <v>635</v>
      </c>
      <c r="C191" s="551" t="s">
        <v>523</v>
      </c>
      <c r="D191" s="579" t="s">
        <v>636</v>
      </c>
      <c r="E191" s="551" t="s">
        <v>1444</v>
      </c>
      <c r="F191" s="579" t="s">
        <v>1445</v>
      </c>
      <c r="G191" s="551" t="s">
        <v>1281</v>
      </c>
      <c r="H191" s="551" t="s">
        <v>1282</v>
      </c>
      <c r="I191" s="565">
        <v>3318.7875000000004</v>
      </c>
      <c r="J191" s="565">
        <v>4</v>
      </c>
      <c r="K191" s="566">
        <v>13275.150000000001</v>
      </c>
    </row>
    <row r="192" spans="1:11" ht="14.4" customHeight="1" x14ac:dyDescent="0.3">
      <c r="A192" s="547" t="s">
        <v>513</v>
      </c>
      <c r="B192" s="548" t="s">
        <v>635</v>
      </c>
      <c r="C192" s="551" t="s">
        <v>523</v>
      </c>
      <c r="D192" s="579" t="s">
        <v>636</v>
      </c>
      <c r="E192" s="551" t="s">
        <v>1444</v>
      </c>
      <c r="F192" s="579" t="s">
        <v>1445</v>
      </c>
      <c r="G192" s="551" t="s">
        <v>1283</v>
      </c>
      <c r="H192" s="551" t="s">
        <v>1284</v>
      </c>
      <c r="I192" s="565">
        <v>4719</v>
      </c>
      <c r="J192" s="565">
        <v>5</v>
      </c>
      <c r="K192" s="566">
        <v>23595</v>
      </c>
    </row>
    <row r="193" spans="1:11" ht="14.4" customHeight="1" x14ac:dyDescent="0.3">
      <c r="A193" s="547" t="s">
        <v>513</v>
      </c>
      <c r="B193" s="548" t="s">
        <v>635</v>
      </c>
      <c r="C193" s="551" t="s">
        <v>523</v>
      </c>
      <c r="D193" s="579" t="s">
        <v>636</v>
      </c>
      <c r="E193" s="551" t="s">
        <v>1444</v>
      </c>
      <c r="F193" s="579" t="s">
        <v>1445</v>
      </c>
      <c r="G193" s="551" t="s">
        <v>1285</v>
      </c>
      <c r="H193" s="551" t="s">
        <v>1286</v>
      </c>
      <c r="I193" s="565">
        <v>6823.4679999999989</v>
      </c>
      <c r="J193" s="565">
        <v>17</v>
      </c>
      <c r="K193" s="566">
        <v>115998.59999999999</v>
      </c>
    </row>
    <row r="194" spans="1:11" ht="14.4" customHeight="1" x14ac:dyDescent="0.3">
      <c r="A194" s="547" t="s">
        <v>513</v>
      </c>
      <c r="B194" s="548" t="s">
        <v>635</v>
      </c>
      <c r="C194" s="551" t="s">
        <v>523</v>
      </c>
      <c r="D194" s="579" t="s">
        <v>636</v>
      </c>
      <c r="E194" s="551" t="s">
        <v>1444</v>
      </c>
      <c r="F194" s="579" t="s">
        <v>1445</v>
      </c>
      <c r="G194" s="551" t="s">
        <v>1287</v>
      </c>
      <c r="H194" s="551" t="s">
        <v>1288</v>
      </c>
      <c r="I194" s="565">
        <v>3182.0022222222224</v>
      </c>
      <c r="J194" s="565">
        <v>41</v>
      </c>
      <c r="K194" s="566">
        <v>143185.33999999997</v>
      </c>
    </row>
    <row r="195" spans="1:11" ht="14.4" customHeight="1" x14ac:dyDescent="0.3">
      <c r="A195" s="547" t="s">
        <v>513</v>
      </c>
      <c r="B195" s="548" t="s">
        <v>635</v>
      </c>
      <c r="C195" s="551" t="s">
        <v>523</v>
      </c>
      <c r="D195" s="579" t="s">
        <v>636</v>
      </c>
      <c r="E195" s="551" t="s">
        <v>1444</v>
      </c>
      <c r="F195" s="579" t="s">
        <v>1445</v>
      </c>
      <c r="G195" s="551" t="s">
        <v>1289</v>
      </c>
      <c r="H195" s="551" t="s">
        <v>1290</v>
      </c>
      <c r="I195" s="565">
        <v>82026.280000000013</v>
      </c>
      <c r="J195" s="565">
        <v>8</v>
      </c>
      <c r="K195" s="566">
        <v>656210.24</v>
      </c>
    </row>
    <row r="196" spans="1:11" ht="14.4" customHeight="1" x14ac:dyDescent="0.3">
      <c r="A196" s="547" t="s">
        <v>513</v>
      </c>
      <c r="B196" s="548" t="s">
        <v>635</v>
      </c>
      <c r="C196" s="551" t="s">
        <v>523</v>
      </c>
      <c r="D196" s="579" t="s">
        <v>636</v>
      </c>
      <c r="E196" s="551" t="s">
        <v>1444</v>
      </c>
      <c r="F196" s="579" t="s">
        <v>1445</v>
      </c>
      <c r="G196" s="551" t="s">
        <v>1291</v>
      </c>
      <c r="H196" s="551" t="s">
        <v>1292</v>
      </c>
      <c r="I196" s="565">
        <v>1087.31</v>
      </c>
      <c r="J196" s="565">
        <v>170</v>
      </c>
      <c r="K196" s="566">
        <v>199024.34999999998</v>
      </c>
    </row>
    <row r="197" spans="1:11" ht="14.4" customHeight="1" x14ac:dyDescent="0.3">
      <c r="A197" s="547" t="s">
        <v>513</v>
      </c>
      <c r="B197" s="548" t="s">
        <v>635</v>
      </c>
      <c r="C197" s="551" t="s">
        <v>523</v>
      </c>
      <c r="D197" s="579" t="s">
        <v>636</v>
      </c>
      <c r="E197" s="551" t="s">
        <v>1444</v>
      </c>
      <c r="F197" s="579" t="s">
        <v>1445</v>
      </c>
      <c r="G197" s="551" t="s">
        <v>1293</v>
      </c>
      <c r="H197" s="551" t="s">
        <v>1294</v>
      </c>
      <c r="I197" s="565">
        <v>2288.9588888888884</v>
      </c>
      <c r="J197" s="565">
        <v>17</v>
      </c>
      <c r="K197" s="566">
        <v>38912.31</v>
      </c>
    </row>
    <row r="198" spans="1:11" ht="14.4" customHeight="1" x14ac:dyDescent="0.3">
      <c r="A198" s="547" t="s">
        <v>513</v>
      </c>
      <c r="B198" s="548" t="s">
        <v>635</v>
      </c>
      <c r="C198" s="551" t="s">
        <v>523</v>
      </c>
      <c r="D198" s="579" t="s">
        <v>636</v>
      </c>
      <c r="E198" s="551" t="s">
        <v>1444</v>
      </c>
      <c r="F198" s="579" t="s">
        <v>1445</v>
      </c>
      <c r="G198" s="551" t="s">
        <v>1295</v>
      </c>
      <c r="H198" s="551" t="s">
        <v>1296</v>
      </c>
      <c r="I198" s="565">
        <v>0.48</v>
      </c>
      <c r="J198" s="565">
        <v>5000</v>
      </c>
      <c r="K198" s="566">
        <v>2378.0699999999997</v>
      </c>
    </row>
    <row r="199" spans="1:11" ht="14.4" customHeight="1" x14ac:dyDescent="0.3">
      <c r="A199" s="547" t="s">
        <v>513</v>
      </c>
      <c r="B199" s="548" t="s">
        <v>635</v>
      </c>
      <c r="C199" s="551" t="s">
        <v>523</v>
      </c>
      <c r="D199" s="579" t="s">
        <v>636</v>
      </c>
      <c r="E199" s="551" t="s">
        <v>1444</v>
      </c>
      <c r="F199" s="579" t="s">
        <v>1445</v>
      </c>
      <c r="G199" s="551" t="s">
        <v>1297</v>
      </c>
      <c r="H199" s="551" t="s">
        <v>1298</v>
      </c>
      <c r="I199" s="565">
        <v>1106.2450000000003</v>
      </c>
      <c r="J199" s="565">
        <v>170</v>
      </c>
      <c r="K199" s="566">
        <v>202490.77000000002</v>
      </c>
    </row>
    <row r="200" spans="1:11" ht="14.4" customHeight="1" x14ac:dyDescent="0.3">
      <c r="A200" s="547" t="s">
        <v>513</v>
      </c>
      <c r="B200" s="548" t="s">
        <v>635</v>
      </c>
      <c r="C200" s="551" t="s">
        <v>523</v>
      </c>
      <c r="D200" s="579" t="s">
        <v>636</v>
      </c>
      <c r="E200" s="551" t="s">
        <v>1444</v>
      </c>
      <c r="F200" s="579" t="s">
        <v>1445</v>
      </c>
      <c r="G200" s="551" t="s">
        <v>1004</v>
      </c>
      <c r="H200" s="551" t="s">
        <v>1005</v>
      </c>
      <c r="I200" s="565">
        <v>1391.5</v>
      </c>
      <c r="J200" s="565">
        <v>4</v>
      </c>
      <c r="K200" s="566">
        <v>5566</v>
      </c>
    </row>
    <row r="201" spans="1:11" ht="14.4" customHeight="1" x14ac:dyDescent="0.3">
      <c r="A201" s="547" t="s">
        <v>513</v>
      </c>
      <c r="B201" s="548" t="s">
        <v>635</v>
      </c>
      <c r="C201" s="551" t="s">
        <v>523</v>
      </c>
      <c r="D201" s="579" t="s">
        <v>636</v>
      </c>
      <c r="E201" s="551" t="s">
        <v>1444</v>
      </c>
      <c r="F201" s="579" t="s">
        <v>1445</v>
      </c>
      <c r="G201" s="551" t="s">
        <v>1006</v>
      </c>
      <c r="H201" s="551" t="s">
        <v>1007</v>
      </c>
      <c r="I201" s="565">
        <v>1391.5</v>
      </c>
      <c r="J201" s="565">
        <v>4</v>
      </c>
      <c r="K201" s="566">
        <v>5566</v>
      </c>
    </row>
    <row r="202" spans="1:11" ht="14.4" customHeight="1" x14ac:dyDescent="0.3">
      <c r="A202" s="547" t="s">
        <v>513</v>
      </c>
      <c r="B202" s="548" t="s">
        <v>635</v>
      </c>
      <c r="C202" s="551" t="s">
        <v>523</v>
      </c>
      <c r="D202" s="579" t="s">
        <v>636</v>
      </c>
      <c r="E202" s="551" t="s">
        <v>1444</v>
      </c>
      <c r="F202" s="579" t="s">
        <v>1445</v>
      </c>
      <c r="G202" s="551" t="s">
        <v>1299</v>
      </c>
      <c r="H202" s="551" t="s">
        <v>1300</v>
      </c>
      <c r="I202" s="565">
        <v>1144.4799999999998</v>
      </c>
      <c r="J202" s="565">
        <v>56</v>
      </c>
      <c r="K202" s="566">
        <v>64090.86</v>
      </c>
    </row>
    <row r="203" spans="1:11" ht="14.4" customHeight="1" x14ac:dyDescent="0.3">
      <c r="A203" s="547" t="s">
        <v>513</v>
      </c>
      <c r="B203" s="548" t="s">
        <v>635</v>
      </c>
      <c r="C203" s="551" t="s">
        <v>523</v>
      </c>
      <c r="D203" s="579" t="s">
        <v>636</v>
      </c>
      <c r="E203" s="551" t="s">
        <v>1444</v>
      </c>
      <c r="F203" s="579" t="s">
        <v>1445</v>
      </c>
      <c r="G203" s="551" t="s">
        <v>1301</v>
      </c>
      <c r="H203" s="551" t="s">
        <v>1302</v>
      </c>
      <c r="I203" s="565">
        <v>344.08</v>
      </c>
      <c r="J203" s="565">
        <v>97</v>
      </c>
      <c r="K203" s="566">
        <v>33375.75</v>
      </c>
    </row>
    <row r="204" spans="1:11" ht="14.4" customHeight="1" x14ac:dyDescent="0.3">
      <c r="A204" s="547" t="s">
        <v>513</v>
      </c>
      <c r="B204" s="548" t="s">
        <v>635</v>
      </c>
      <c r="C204" s="551" t="s">
        <v>523</v>
      </c>
      <c r="D204" s="579" t="s">
        <v>636</v>
      </c>
      <c r="E204" s="551" t="s">
        <v>1444</v>
      </c>
      <c r="F204" s="579" t="s">
        <v>1445</v>
      </c>
      <c r="G204" s="551" t="s">
        <v>1303</v>
      </c>
      <c r="H204" s="551" t="s">
        <v>1304</v>
      </c>
      <c r="I204" s="565">
        <v>2405.0766666666664</v>
      </c>
      <c r="J204" s="565">
        <v>10</v>
      </c>
      <c r="K204" s="566">
        <v>23228.37</v>
      </c>
    </row>
    <row r="205" spans="1:11" ht="14.4" customHeight="1" x14ac:dyDescent="0.3">
      <c r="A205" s="547" t="s">
        <v>513</v>
      </c>
      <c r="B205" s="548" t="s">
        <v>635</v>
      </c>
      <c r="C205" s="551" t="s">
        <v>523</v>
      </c>
      <c r="D205" s="579" t="s">
        <v>636</v>
      </c>
      <c r="E205" s="551" t="s">
        <v>1444</v>
      </c>
      <c r="F205" s="579" t="s">
        <v>1445</v>
      </c>
      <c r="G205" s="551" t="s">
        <v>1008</v>
      </c>
      <c r="H205" s="551" t="s">
        <v>1009</v>
      </c>
      <c r="I205" s="565">
        <v>1083.48</v>
      </c>
      <c r="J205" s="565">
        <v>6</v>
      </c>
      <c r="K205" s="566">
        <v>6500.89</v>
      </c>
    </row>
    <row r="206" spans="1:11" ht="14.4" customHeight="1" x14ac:dyDescent="0.3">
      <c r="A206" s="547" t="s">
        <v>513</v>
      </c>
      <c r="B206" s="548" t="s">
        <v>635</v>
      </c>
      <c r="C206" s="551" t="s">
        <v>523</v>
      </c>
      <c r="D206" s="579" t="s">
        <v>636</v>
      </c>
      <c r="E206" s="551" t="s">
        <v>1444</v>
      </c>
      <c r="F206" s="579" t="s">
        <v>1445</v>
      </c>
      <c r="G206" s="551" t="s">
        <v>1305</v>
      </c>
      <c r="H206" s="551" t="s">
        <v>1306</v>
      </c>
      <c r="I206" s="565">
        <v>4643.9799999999996</v>
      </c>
      <c r="J206" s="565">
        <v>3</v>
      </c>
      <c r="K206" s="566">
        <v>13931.939999999999</v>
      </c>
    </row>
    <row r="207" spans="1:11" ht="14.4" customHeight="1" x14ac:dyDescent="0.3">
      <c r="A207" s="547" t="s">
        <v>513</v>
      </c>
      <c r="B207" s="548" t="s">
        <v>635</v>
      </c>
      <c r="C207" s="551" t="s">
        <v>523</v>
      </c>
      <c r="D207" s="579" t="s">
        <v>636</v>
      </c>
      <c r="E207" s="551" t="s">
        <v>1444</v>
      </c>
      <c r="F207" s="579" t="s">
        <v>1445</v>
      </c>
      <c r="G207" s="551" t="s">
        <v>1012</v>
      </c>
      <c r="H207" s="551" t="s">
        <v>1013</v>
      </c>
      <c r="I207" s="565">
        <v>1876.8</v>
      </c>
      <c r="J207" s="565">
        <v>2</v>
      </c>
      <c r="K207" s="566">
        <v>3753.6</v>
      </c>
    </row>
    <row r="208" spans="1:11" ht="14.4" customHeight="1" x14ac:dyDescent="0.3">
      <c r="A208" s="547" t="s">
        <v>513</v>
      </c>
      <c r="B208" s="548" t="s">
        <v>635</v>
      </c>
      <c r="C208" s="551" t="s">
        <v>523</v>
      </c>
      <c r="D208" s="579" t="s">
        <v>636</v>
      </c>
      <c r="E208" s="551" t="s">
        <v>1444</v>
      </c>
      <c r="F208" s="579" t="s">
        <v>1445</v>
      </c>
      <c r="G208" s="551" t="s">
        <v>1014</v>
      </c>
      <c r="H208" s="551" t="s">
        <v>1015</v>
      </c>
      <c r="I208" s="565">
        <v>5460.7062500000002</v>
      </c>
      <c r="J208" s="565">
        <v>15</v>
      </c>
      <c r="K208" s="566">
        <v>81910.600000000006</v>
      </c>
    </row>
    <row r="209" spans="1:11" ht="14.4" customHeight="1" x14ac:dyDescent="0.3">
      <c r="A209" s="547" t="s">
        <v>513</v>
      </c>
      <c r="B209" s="548" t="s">
        <v>635</v>
      </c>
      <c r="C209" s="551" t="s">
        <v>523</v>
      </c>
      <c r="D209" s="579" t="s">
        <v>636</v>
      </c>
      <c r="E209" s="551" t="s">
        <v>1444</v>
      </c>
      <c r="F209" s="579" t="s">
        <v>1445</v>
      </c>
      <c r="G209" s="551" t="s">
        <v>1307</v>
      </c>
      <c r="H209" s="551" t="s">
        <v>1308</v>
      </c>
      <c r="I209" s="565">
        <v>2480.5</v>
      </c>
      <c r="J209" s="565">
        <v>2</v>
      </c>
      <c r="K209" s="566">
        <v>4961</v>
      </c>
    </row>
    <row r="210" spans="1:11" ht="14.4" customHeight="1" x14ac:dyDescent="0.3">
      <c r="A210" s="547" t="s">
        <v>513</v>
      </c>
      <c r="B210" s="548" t="s">
        <v>635</v>
      </c>
      <c r="C210" s="551" t="s">
        <v>523</v>
      </c>
      <c r="D210" s="579" t="s">
        <v>636</v>
      </c>
      <c r="E210" s="551" t="s">
        <v>1444</v>
      </c>
      <c r="F210" s="579" t="s">
        <v>1445</v>
      </c>
      <c r="G210" s="551" t="s">
        <v>1309</v>
      </c>
      <c r="H210" s="551" t="s">
        <v>1310</v>
      </c>
      <c r="I210" s="565">
        <v>7659.3</v>
      </c>
      <c r="J210" s="565">
        <v>3</v>
      </c>
      <c r="K210" s="566">
        <v>22977.9</v>
      </c>
    </row>
    <row r="211" spans="1:11" ht="14.4" customHeight="1" x14ac:dyDescent="0.3">
      <c r="A211" s="547" t="s">
        <v>513</v>
      </c>
      <c r="B211" s="548" t="s">
        <v>635</v>
      </c>
      <c r="C211" s="551" t="s">
        <v>523</v>
      </c>
      <c r="D211" s="579" t="s">
        <v>636</v>
      </c>
      <c r="E211" s="551" t="s">
        <v>1444</v>
      </c>
      <c r="F211" s="579" t="s">
        <v>1445</v>
      </c>
      <c r="G211" s="551" t="s">
        <v>1016</v>
      </c>
      <c r="H211" s="551" t="s">
        <v>1017</v>
      </c>
      <c r="I211" s="565">
        <v>291.48</v>
      </c>
      <c r="J211" s="565">
        <v>10</v>
      </c>
      <c r="K211" s="566">
        <v>2914.7799999999997</v>
      </c>
    </row>
    <row r="212" spans="1:11" ht="14.4" customHeight="1" x14ac:dyDescent="0.3">
      <c r="A212" s="547" t="s">
        <v>513</v>
      </c>
      <c r="B212" s="548" t="s">
        <v>635</v>
      </c>
      <c r="C212" s="551" t="s">
        <v>523</v>
      </c>
      <c r="D212" s="579" t="s">
        <v>636</v>
      </c>
      <c r="E212" s="551" t="s">
        <v>1444</v>
      </c>
      <c r="F212" s="579" t="s">
        <v>1445</v>
      </c>
      <c r="G212" s="551" t="s">
        <v>1311</v>
      </c>
      <c r="H212" s="551" t="s">
        <v>1312</v>
      </c>
      <c r="I212" s="565">
        <v>23159.399999999998</v>
      </c>
      <c r="J212" s="565">
        <v>24</v>
      </c>
      <c r="K212" s="566">
        <v>555825.6</v>
      </c>
    </row>
    <row r="213" spans="1:11" ht="14.4" customHeight="1" x14ac:dyDescent="0.3">
      <c r="A213" s="547" t="s">
        <v>513</v>
      </c>
      <c r="B213" s="548" t="s">
        <v>635</v>
      </c>
      <c r="C213" s="551" t="s">
        <v>523</v>
      </c>
      <c r="D213" s="579" t="s">
        <v>636</v>
      </c>
      <c r="E213" s="551" t="s">
        <v>1444</v>
      </c>
      <c r="F213" s="579" t="s">
        <v>1445</v>
      </c>
      <c r="G213" s="551" t="s">
        <v>1018</v>
      </c>
      <c r="H213" s="551" t="s">
        <v>1019</v>
      </c>
      <c r="I213" s="565">
        <v>255.89434646582171</v>
      </c>
      <c r="J213" s="565">
        <v>12</v>
      </c>
      <c r="K213" s="566">
        <v>3070.7321575898604</v>
      </c>
    </row>
    <row r="214" spans="1:11" ht="14.4" customHeight="1" x14ac:dyDescent="0.3">
      <c r="A214" s="547" t="s">
        <v>513</v>
      </c>
      <c r="B214" s="548" t="s">
        <v>635</v>
      </c>
      <c r="C214" s="551" t="s">
        <v>523</v>
      </c>
      <c r="D214" s="579" t="s">
        <v>636</v>
      </c>
      <c r="E214" s="551" t="s">
        <v>1444</v>
      </c>
      <c r="F214" s="579" t="s">
        <v>1445</v>
      </c>
      <c r="G214" s="551" t="s">
        <v>1313</v>
      </c>
      <c r="H214" s="551" t="s">
        <v>1314</v>
      </c>
      <c r="I214" s="565">
        <v>1254.53</v>
      </c>
      <c r="J214" s="565">
        <v>22</v>
      </c>
      <c r="K214" s="566">
        <v>27599.620000000003</v>
      </c>
    </row>
    <row r="215" spans="1:11" ht="14.4" customHeight="1" x14ac:dyDescent="0.3">
      <c r="A215" s="547" t="s">
        <v>513</v>
      </c>
      <c r="B215" s="548" t="s">
        <v>635</v>
      </c>
      <c r="C215" s="551" t="s">
        <v>523</v>
      </c>
      <c r="D215" s="579" t="s">
        <v>636</v>
      </c>
      <c r="E215" s="551" t="s">
        <v>1444</v>
      </c>
      <c r="F215" s="579" t="s">
        <v>1445</v>
      </c>
      <c r="G215" s="551" t="s">
        <v>1315</v>
      </c>
      <c r="H215" s="551" t="s">
        <v>1316</v>
      </c>
      <c r="I215" s="565">
        <v>792.55</v>
      </c>
      <c r="J215" s="565">
        <v>2</v>
      </c>
      <c r="K215" s="566">
        <v>1585.1</v>
      </c>
    </row>
    <row r="216" spans="1:11" ht="14.4" customHeight="1" x14ac:dyDescent="0.3">
      <c r="A216" s="547" t="s">
        <v>513</v>
      </c>
      <c r="B216" s="548" t="s">
        <v>635</v>
      </c>
      <c r="C216" s="551" t="s">
        <v>523</v>
      </c>
      <c r="D216" s="579" t="s">
        <v>636</v>
      </c>
      <c r="E216" s="551" t="s">
        <v>1444</v>
      </c>
      <c r="F216" s="579" t="s">
        <v>1445</v>
      </c>
      <c r="G216" s="551" t="s">
        <v>1317</v>
      </c>
      <c r="H216" s="551" t="s">
        <v>1318</v>
      </c>
      <c r="I216" s="565">
        <v>1888.93</v>
      </c>
      <c r="J216" s="565">
        <v>1</v>
      </c>
      <c r="K216" s="566">
        <v>1888.93</v>
      </c>
    </row>
    <row r="217" spans="1:11" ht="14.4" customHeight="1" x14ac:dyDescent="0.3">
      <c r="A217" s="547" t="s">
        <v>513</v>
      </c>
      <c r="B217" s="548" t="s">
        <v>635</v>
      </c>
      <c r="C217" s="551" t="s">
        <v>523</v>
      </c>
      <c r="D217" s="579" t="s">
        <v>636</v>
      </c>
      <c r="E217" s="551" t="s">
        <v>1444</v>
      </c>
      <c r="F217" s="579" t="s">
        <v>1445</v>
      </c>
      <c r="G217" s="551" t="s">
        <v>1319</v>
      </c>
      <c r="H217" s="551" t="s">
        <v>1320</v>
      </c>
      <c r="I217" s="565">
        <v>1343.1</v>
      </c>
      <c r="J217" s="565">
        <v>2</v>
      </c>
      <c r="K217" s="566">
        <v>2686.2</v>
      </c>
    </row>
    <row r="218" spans="1:11" ht="14.4" customHeight="1" x14ac:dyDescent="0.3">
      <c r="A218" s="547" t="s">
        <v>513</v>
      </c>
      <c r="B218" s="548" t="s">
        <v>635</v>
      </c>
      <c r="C218" s="551" t="s">
        <v>523</v>
      </c>
      <c r="D218" s="579" t="s">
        <v>636</v>
      </c>
      <c r="E218" s="551" t="s">
        <v>1444</v>
      </c>
      <c r="F218" s="579" t="s">
        <v>1445</v>
      </c>
      <c r="G218" s="551" t="s">
        <v>1321</v>
      </c>
      <c r="H218" s="551" t="s">
        <v>1322</v>
      </c>
      <c r="I218" s="565">
        <v>2415</v>
      </c>
      <c r="J218" s="565">
        <v>2</v>
      </c>
      <c r="K218" s="566">
        <v>4830</v>
      </c>
    </row>
    <row r="219" spans="1:11" ht="14.4" customHeight="1" x14ac:dyDescent="0.3">
      <c r="A219" s="547" t="s">
        <v>513</v>
      </c>
      <c r="B219" s="548" t="s">
        <v>635</v>
      </c>
      <c r="C219" s="551" t="s">
        <v>523</v>
      </c>
      <c r="D219" s="579" t="s">
        <v>636</v>
      </c>
      <c r="E219" s="551" t="s">
        <v>1444</v>
      </c>
      <c r="F219" s="579" t="s">
        <v>1445</v>
      </c>
      <c r="G219" s="551" t="s">
        <v>1323</v>
      </c>
      <c r="H219" s="551" t="s">
        <v>1324</v>
      </c>
      <c r="I219" s="565">
        <v>3550.62</v>
      </c>
      <c r="J219" s="565">
        <v>1</v>
      </c>
      <c r="K219" s="566">
        <v>3550.62</v>
      </c>
    </row>
    <row r="220" spans="1:11" ht="14.4" customHeight="1" x14ac:dyDescent="0.3">
      <c r="A220" s="547" t="s">
        <v>513</v>
      </c>
      <c r="B220" s="548" t="s">
        <v>635</v>
      </c>
      <c r="C220" s="551" t="s">
        <v>523</v>
      </c>
      <c r="D220" s="579" t="s">
        <v>636</v>
      </c>
      <c r="E220" s="551" t="s">
        <v>1444</v>
      </c>
      <c r="F220" s="579" t="s">
        <v>1445</v>
      </c>
      <c r="G220" s="551" t="s">
        <v>1325</v>
      </c>
      <c r="H220" s="551" t="s">
        <v>1326</v>
      </c>
      <c r="I220" s="565">
        <v>2070</v>
      </c>
      <c r="J220" s="565">
        <v>2</v>
      </c>
      <c r="K220" s="566">
        <v>4140</v>
      </c>
    </row>
    <row r="221" spans="1:11" ht="14.4" customHeight="1" x14ac:dyDescent="0.3">
      <c r="A221" s="547" t="s">
        <v>513</v>
      </c>
      <c r="B221" s="548" t="s">
        <v>635</v>
      </c>
      <c r="C221" s="551" t="s">
        <v>523</v>
      </c>
      <c r="D221" s="579" t="s">
        <v>636</v>
      </c>
      <c r="E221" s="551" t="s">
        <v>1444</v>
      </c>
      <c r="F221" s="579" t="s">
        <v>1445</v>
      </c>
      <c r="G221" s="551" t="s">
        <v>1327</v>
      </c>
      <c r="H221" s="551" t="s">
        <v>1328</v>
      </c>
      <c r="I221" s="565">
        <v>157300</v>
      </c>
      <c r="J221" s="565">
        <v>14</v>
      </c>
      <c r="K221" s="566">
        <v>2202200</v>
      </c>
    </row>
    <row r="222" spans="1:11" ht="14.4" customHeight="1" x14ac:dyDescent="0.3">
      <c r="A222" s="547" t="s">
        <v>513</v>
      </c>
      <c r="B222" s="548" t="s">
        <v>635</v>
      </c>
      <c r="C222" s="551" t="s">
        <v>523</v>
      </c>
      <c r="D222" s="579" t="s">
        <v>636</v>
      </c>
      <c r="E222" s="551" t="s">
        <v>1444</v>
      </c>
      <c r="F222" s="579" t="s">
        <v>1445</v>
      </c>
      <c r="G222" s="551" t="s">
        <v>1329</v>
      </c>
      <c r="H222" s="551" t="s">
        <v>1330</v>
      </c>
      <c r="I222" s="565">
        <v>3194.38</v>
      </c>
      <c r="J222" s="565">
        <v>2</v>
      </c>
      <c r="K222" s="566">
        <v>6388.76</v>
      </c>
    </row>
    <row r="223" spans="1:11" ht="14.4" customHeight="1" x14ac:dyDescent="0.3">
      <c r="A223" s="547" t="s">
        <v>513</v>
      </c>
      <c r="B223" s="548" t="s">
        <v>635</v>
      </c>
      <c r="C223" s="551" t="s">
        <v>523</v>
      </c>
      <c r="D223" s="579" t="s">
        <v>636</v>
      </c>
      <c r="E223" s="551" t="s">
        <v>1444</v>
      </c>
      <c r="F223" s="579" t="s">
        <v>1445</v>
      </c>
      <c r="G223" s="551" t="s">
        <v>1020</v>
      </c>
      <c r="H223" s="551" t="s">
        <v>1021</v>
      </c>
      <c r="I223" s="565">
        <v>2035.5</v>
      </c>
      <c r="J223" s="565">
        <v>1</v>
      </c>
      <c r="K223" s="566">
        <v>2035.5</v>
      </c>
    </row>
    <row r="224" spans="1:11" ht="14.4" customHeight="1" x14ac:dyDescent="0.3">
      <c r="A224" s="547" t="s">
        <v>513</v>
      </c>
      <c r="B224" s="548" t="s">
        <v>635</v>
      </c>
      <c r="C224" s="551" t="s">
        <v>523</v>
      </c>
      <c r="D224" s="579" t="s">
        <v>636</v>
      </c>
      <c r="E224" s="551" t="s">
        <v>1444</v>
      </c>
      <c r="F224" s="579" t="s">
        <v>1445</v>
      </c>
      <c r="G224" s="551" t="s">
        <v>1331</v>
      </c>
      <c r="H224" s="551" t="s">
        <v>1332</v>
      </c>
      <c r="I224" s="565">
        <v>1101.0999999999999</v>
      </c>
      <c r="J224" s="565">
        <v>1</v>
      </c>
      <c r="K224" s="566">
        <v>1101.0999999999999</v>
      </c>
    </row>
    <row r="225" spans="1:11" ht="14.4" customHeight="1" x14ac:dyDescent="0.3">
      <c r="A225" s="547" t="s">
        <v>513</v>
      </c>
      <c r="B225" s="548" t="s">
        <v>635</v>
      </c>
      <c r="C225" s="551" t="s">
        <v>523</v>
      </c>
      <c r="D225" s="579" t="s">
        <v>636</v>
      </c>
      <c r="E225" s="551" t="s">
        <v>1444</v>
      </c>
      <c r="F225" s="579" t="s">
        <v>1445</v>
      </c>
      <c r="G225" s="551" t="s">
        <v>1333</v>
      </c>
      <c r="H225" s="551" t="s">
        <v>1334</v>
      </c>
      <c r="I225" s="565">
        <v>3010.94</v>
      </c>
      <c r="J225" s="565">
        <v>1</v>
      </c>
      <c r="K225" s="566">
        <v>3010.94</v>
      </c>
    </row>
    <row r="226" spans="1:11" ht="14.4" customHeight="1" x14ac:dyDescent="0.3">
      <c r="A226" s="547" t="s">
        <v>513</v>
      </c>
      <c r="B226" s="548" t="s">
        <v>635</v>
      </c>
      <c r="C226" s="551" t="s">
        <v>523</v>
      </c>
      <c r="D226" s="579" t="s">
        <v>636</v>
      </c>
      <c r="E226" s="551" t="s">
        <v>1444</v>
      </c>
      <c r="F226" s="579" t="s">
        <v>1445</v>
      </c>
      <c r="G226" s="551" t="s">
        <v>1024</v>
      </c>
      <c r="H226" s="551" t="s">
        <v>1025</v>
      </c>
      <c r="I226" s="565">
        <v>4882.45</v>
      </c>
      <c r="J226" s="565">
        <v>11</v>
      </c>
      <c r="K226" s="566">
        <v>53706.95</v>
      </c>
    </row>
    <row r="227" spans="1:11" ht="14.4" customHeight="1" x14ac:dyDescent="0.3">
      <c r="A227" s="547" t="s">
        <v>513</v>
      </c>
      <c r="B227" s="548" t="s">
        <v>635</v>
      </c>
      <c r="C227" s="551" t="s">
        <v>523</v>
      </c>
      <c r="D227" s="579" t="s">
        <v>636</v>
      </c>
      <c r="E227" s="551" t="s">
        <v>1444</v>
      </c>
      <c r="F227" s="579" t="s">
        <v>1445</v>
      </c>
      <c r="G227" s="551" t="s">
        <v>1026</v>
      </c>
      <c r="H227" s="551" t="s">
        <v>1027</v>
      </c>
      <c r="I227" s="565">
        <v>6253.3300000000008</v>
      </c>
      <c r="J227" s="565">
        <v>8</v>
      </c>
      <c r="K227" s="566">
        <v>50026.64</v>
      </c>
    </row>
    <row r="228" spans="1:11" ht="14.4" customHeight="1" x14ac:dyDescent="0.3">
      <c r="A228" s="547" t="s">
        <v>513</v>
      </c>
      <c r="B228" s="548" t="s">
        <v>635</v>
      </c>
      <c r="C228" s="551" t="s">
        <v>523</v>
      </c>
      <c r="D228" s="579" t="s">
        <v>636</v>
      </c>
      <c r="E228" s="551" t="s">
        <v>1444</v>
      </c>
      <c r="F228" s="579" t="s">
        <v>1445</v>
      </c>
      <c r="G228" s="551" t="s">
        <v>1028</v>
      </c>
      <c r="H228" s="551" t="s">
        <v>1029</v>
      </c>
      <c r="I228" s="565">
        <v>8971.9816666666666</v>
      </c>
      <c r="J228" s="565">
        <v>12</v>
      </c>
      <c r="K228" s="566">
        <v>107663.76999999999</v>
      </c>
    </row>
    <row r="229" spans="1:11" ht="14.4" customHeight="1" x14ac:dyDescent="0.3">
      <c r="A229" s="547" t="s">
        <v>513</v>
      </c>
      <c r="B229" s="548" t="s">
        <v>635</v>
      </c>
      <c r="C229" s="551" t="s">
        <v>523</v>
      </c>
      <c r="D229" s="579" t="s">
        <v>636</v>
      </c>
      <c r="E229" s="551" t="s">
        <v>1444</v>
      </c>
      <c r="F229" s="579" t="s">
        <v>1445</v>
      </c>
      <c r="G229" s="551" t="s">
        <v>1030</v>
      </c>
      <c r="H229" s="551" t="s">
        <v>1031</v>
      </c>
      <c r="I229" s="565">
        <v>264.39999999999998</v>
      </c>
      <c r="J229" s="565">
        <v>20</v>
      </c>
      <c r="K229" s="566">
        <v>5288</v>
      </c>
    </row>
    <row r="230" spans="1:11" ht="14.4" customHeight="1" x14ac:dyDescent="0.3">
      <c r="A230" s="547" t="s">
        <v>513</v>
      </c>
      <c r="B230" s="548" t="s">
        <v>635</v>
      </c>
      <c r="C230" s="551" t="s">
        <v>523</v>
      </c>
      <c r="D230" s="579" t="s">
        <v>636</v>
      </c>
      <c r="E230" s="551" t="s">
        <v>1444</v>
      </c>
      <c r="F230" s="579" t="s">
        <v>1445</v>
      </c>
      <c r="G230" s="551" t="s">
        <v>1032</v>
      </c>
      <c r="H230" s="551" t="s">
        <v>1033</v>
      </c>
      <c r="I230" s="565">
        <v>2273.7033333333334</v>
      </c>
      <c r="J230" s="565">
        <v>26</v>
      </c>
      <c r="K230" s="566">
        <v>59126.459999999992</v>
      </c>
    </row>
    <row r="231" spans="1:11" ht="14.4" customHeight="1" x14ac:dyDescent="0.3">
      <c r="A231" s="547" t="s">
        <v>513</v>
      </c>
      <c r="B231" s="548" t="s">
        <v>635</v>
      </c>
      <c r="C231" s="551" t="s">
        <v>523</v>
      </c>
      <c r="D231" s="579" t="s">
        <v>636</v>
      </c>
      <c r="E231" s="551" t="s">
        <v>1444</v>
      </c>
      <c r="F231" s="579" t="s">
        <v>1445</v>
      </c>
      <c r="G231" s="551" t="s">
        <v>1335</v>
      </c>
      <c r="H231" s="551" t="s">
        <v>1336</v>
      </c>
      <c r="I231" s="565">
        <v>901.6</v>
      </c>
      <c r="J231" s="565">
        <v>50</v>
      </c>
      <c r="K231" s="566">
        <v>45080</v>
      </c>
    </row>
    <row r="232" spans="1:11" ht="14.4" customHeight="1" x14ac:dyDescent="0.3">
      <c r="A232" s="547" t="s">
        <v>513</v>
      </c>
      <c r="B232" s="548" t="s">
        <v>635</v>
      </c>
      <c r="C232" s="551" t="s">
        <v>523</v>
      </c>
      <c r="D232" s="579" t="s">
        <v>636</v>
      </c>
      <c r="E232" s="551" t="s">
        <v>1444</v>
      </c>
      <c r="F232" s="579" t="s">
        <v>1445</v>
      </c>
      <c r="G232" s="551" t="s">
        <v>1337</v>
      </c>
      <c r="H232" s="551" t="s">
        <v>1338</v>
      </c>
      <c r="I232" s="565">
        <v>1454.5200000000002</v>
      </c>
      <c r="J232" s="565">
        <v>75</v>
      </c>
      <c r="K232" s="566">
        <v>109089</v>
      </c>
    </row>
    <row r="233" spans="1:11" ht="14.4" customHeight="1" x14ac:dyDescent="0.3">
      <c r="A233" s="547" t="s">
        <v>513</v>
      </c>
      <c r="B233" s="548" t="s">
        <v>635</v>
      </c>
      <c r="C233" s="551" t="s">
        <v>523</v>
      </c>
      <c r="D233" s="579" t="s">
        <v>636</v>
      </c>
      <c r="E233" s="551" t="s">
        <v>1444</v>
      </c>
      <c r="F233" s="579" t="s">
        <v>1445</v>
      </c>
      <c r="G233" s="551" t="s">
        <v>1339</v>
      </c>
      <c r="H233" s="551" t="s">
        <v>1340</v>
      </c>
      <c r="I233" s="565">
        <v>1254.53</v>
      </c>
      <c r="J233" s="565">
        <v>167</v>
      </c>
      <c r="K233" s="566">
        <v>209506.18000000002</v>
      </c>
    </row>
    <row r="234" spans="1:11" ht="14.4" customHeight="1" x14ac:dyDescent="0.3">
      <c r="A234" s="547" t="s">
        <v>513</v>
      </c>
      <c r="B234" s="548" t="s">
        <v>635</v>
      </c>
      <c r="C234" s="551" t="s">
        <v>523</v>
      </c>
      <c r="D234" s="579" t="s">
        <v>636</v>
      </c>
      <c r="E234" s="551" t="s">
        <v>1444</v>
      </c>
      <c r="F234" s="579" t="s">
        <v>1445</v>
      </c>
      <c r="G234" s="551" t="s">
        <v>1341</v>
      </c>
      <c r="H234" s="551" t="s">
        <v>1342</v>
      </c>
      <c r="I234" s="565">
        <v>1352.3999999999999</v>
      </c>
      <c r="J234" s="565">
        <v>35</v>
      </c>
      <c r="K234" s="566">
        <v>47334</v>
      </c>
    </row>
    <row r="235" spans="1:11" ht="14.4" customHeight="1" x14ac:dyDescent="0.3">
      <c r="A235" s="547" t="s">
        <v>513</v>
      </c>
      <c r="B235" s="548" t="s">
        <v>635</v>
      </c>
      <c r="C235" s="551" t="s">
        <v>523</v>
      </c>
      <c r="D235" s="579" t="s">
        <v>636</v>
      </c>
      <c r="E235" s="551" t="s">
        <v>1444</v>
      </c>
      <c r="F235" s="579" t="s">
        <v>1445</v>
      </c>
      <c r="G235" s="551" t="s">
        <v>1343</v>
      </c>
      <c r="H235" s="551" t="s">
        <v>1344</v>
      </c>
      <c r="I235" s="565">
        <v>126428.81333333335</v>
      </c>
      <c r="J235" s="565">
        <v>6</v>
      </c>
      <c r="K235" s="566">
        <v>758572.88000000012</v>
      </c>
    </row>
    <row r="236" spans="1:11" ht="14.4" customHeight="1" x14ac:dyDescent="0.3">
      <c r="A236" s="547" t="s">
        <v>513</v>
      </c>
      <c r="B236" s="548" t="s">
        <v>635</v>
      </c>
      <c r="C236" s="551" t="s">
        <v>523</v>
      </c>
      <c r="D236" s="579" t="s">
        <v>636</v>
      </c>
      <c r="E236" s="551" t="s">
        <v>1444</v>
      </c>
      <c r="F236" s="579" t="s">
        <v>1445</v>
      </c>
      <c r="G236" s="551" t="s">
        <v>1345</v>
      </c>
      <c r="H236" s="551" t="s">
        <v>1346</v>
      </c>
      <c r="I236" s="565">
        <v>1876.8</v>
      </c>
      <c r="J236" s="565">
        <v>3</v>
      </c>
      <c r="K236" s="566">
        <v>5630.4</v>
      </c>
    </row>
    <row r="237" spans="1:11" ht="14.4" customHeight="1" x14ac:dyDescent="0.3">
      <c r="A237" s="547" t="s">
        <v>513</v>
      </c>
      <c r="B237" s="548" t="s">
        <v>635</v>
      </c>
      <c r="C237" s="551" t="s">
        <v>523</v>
      </c>
      <c r="D237" s="579" t="s">
        <v>636</v>
      </c>
      <c r="E237" s="551" t="s">
        <v>1444</v>
      </c>
      <c r="F237" s="579" t="s">
        <v>1445</v>
      </c>
      <c r="G237" s="551" t="s">
        <v>1347</v>
      </c>
      <c r="H237" s="551" t="s">
        <v>1348</v>
      </c>
      <c r="I237" s="565">
        <v>1876.8</v>
      </c>
      <c r="J237" s="565">
        <v>8</v>
      </c>
      <c r="K237" s="566">
        <v>15014.4</v>
      </c>
    </row>
    <row r="238" spans="1:11" ht="14.4" customHeight="1" x14ac:dyDescent="0.3">
      <c r="A238" s="547" t="s">
        <v>513</v>
      </c>
      <c r="B238" s="548" t="s">
        <v>635</v>
      </c>
      <c r="C238" s="551" t="s">
        <v>523</v>
      </c>
      <c r="D238" s="579" t="s">
        <v>636</v>
      </c>
      <c r="E238" s="551" t="s">
        <v>1444</v>
      </c>
      <c r="F238" s="579" t="s">
        <v>1445</v>
      </c>
      <c r="G238" s="551" t="s">
        <v>1349</v>
      </c>
      <c r="H238" s="551" t="s">
        <v>1350</v>
      </c>
      <c r="I238" s="565">
        <v>9997.02</v>
      </c>
      <c r="J238" s="565">
        <v>3</v>
      </c>
      <c r="K238" s="566">
        <v>29991.06</v>
      </c>
    </row>
    <row r="239" spans="1:11" ht="14.4" customHeight="1" x14ac:dyDescent="0.3">
      <c r="A239" s="547" t="s">
        <v>513</v>
      </c>
      <c r="B239" s="548" t="s">
        <v>635</v>
      </c>
      <c r="C239" s="551" t="s">
        <v>523</v>
      </c>
      <c r="D239" s="579" t="s">
        <v>636</v>
      </c>
      <c r="E239" s="551" t="s">
        <v>1444</v>
      </c>
      <c r="F239" s="579" t="s">
        <v>1445</v>
      </c>
      <c r="G239" s="551" t="s">
        <v>1036</v>
      </c>
      <c r="H239" s="551" t="s">
        <v>1037</v>
      </c>
      <c r="I239" s="565">
        <v>1138.5</v>
      </c>
      <c r="J239" s="565">
        <v>4</v>
      </c>
      <c r="K239" s="566">
        <v>4554</v>
      </c>
    </row>
    <row r="240" spans="1:11" ht="14.4" customHeight="1" x14ac:dyDescent="0.3">
      <c r="A240" s="547" t="s">
        <v>513</v>
      </c>
      <c r="B240" s="548" t="s">
        <v>635</v>
      </c>
      <c r="C240" s="551" t="s">
        <v>523</v>
      </c>
      <c r="D240" s="579" t="s">
        <v>636</v>
      </c>
      <c r="E240" s="551" t="s">
        <v>1444</v>
      </c>
      <c r="F240" s="579" t="s">
        <v>1445</v>
      </c>
      <c r="G240" s="551" t="s">
        <v>1351</v>
      </c>
      <c r="H240" s="551" t="s">
        <v>1352</v>
      </c>
      <c r="I240" s="565">
        <v>4278.5600000000004</v>
      </c>
      <c r="J240" s="565">
        <v>2</v>
      </c>
      <c r="K240" s="566">
        <v>8557.1200000000008</v>
      </c>
    </row>
    <row r="241" spans="1:11" ht="14.4" customHeight="1" x14ac:dyDescent="0.3">
      <c r="A241" s="547" t="s">
        <v>513</v>
      </c>
      <c r="B241" s="548" t="s">
        <v>635</v>
      </c>
      <c r="C241" s="551" t="s">
        <v>523</v>
      </c>
      <c r="D241" s="579" t="s">
        <v>636</v>
      </c>
      <c r="E241" s="551" t="s">
        <v>1444</v>
      </c>
      <c r="F241" s="579" t="s">
        <v>1445</v>
      </c>
      <c r="G241" s="551" t="s">
        <v>1353</v>
      </c>
      <c r="H241" s="551" t="s">
        <v>1354</v>
      </c>
      <c r="I241" s="565">
        <v>1621</v>
      </c>
      <c r="J241" s="565">
        <v>1</v>
      </c>
      <c r="K241" s="566">
        <v>1621</v>
      </c>
    </row>
    <row r="242" spans="1:11" ht="14.4" customHeight="1" x14ac:dyDescent="0.3">
      <c r="A242" s="547" t="s">
        <v>513</v>
      </c>
      <c r="B242" s="548" t="s">
        <v>635</v>
      </c>
      <c r="C242" s="551" t="s">
        <v>523</v>
      </c>
      <c r="D242" s="579" t="s">
        <v>636</v>
      </c>
      <c r="E242" s="551" t="s">
        <v>1444</v>
      </c>
      <c r="F242" s="579" t="s">
        <v>1445</v>
      </c>
      <c r="G242" s="551" t="s">
        <v>1040</v>
      </c>
      <c r="H242" s="551" t="s">
        <v>1041</v>
      </c>
      <c r="I242" s="565">
        <v>4782.09</v>
      </c>
      <c r="J242" s="565">
        <v>1</v>
      </c>
      <c r="K242" s="566">
        <v>4782.09</v>
      </c>
    </row>
    <row r="243" spans="1:11" ht="14.4" customHeight="1" x14ac:dyDescent="0.3">
      <c r="A243" s="547" t="s">
        <v>513</v>
      </c>
      <c r="B243" s="548" t="s">
        <v>635</v>
      </c>
      <c r="C243" s="551" t="s">
        <v>523</v>
      </c>
      <c r="D243" s="579" t="s">
        <v>636</v>
      </c>
      <c r="E243" s="551" t="s">
        <v>1444</v>
      </c>
      <c r="F243" s="579" t="s">
        <v>1445</v>
      </c>
      <c r="G243" s="551" t="s">
        <v>1355</v>
      </c>
      <c r="H243" s="551" t="s">
        <v>1356</v>
      </c>
      <c r="I243" s="565">
        <v>2875</v>
      </c>
      <c r="J243" s="565">
        <v>2</v>
      </c>
      <c r="K243" s="566">
        <v>5750</v>
      </c>
    </row>
    <row r="244" spans="1:11" ht="14.4" customHeight="1" x14ac:dyDescent="0.3">
      <c r="A244" s="547" t="s">
        <v>513</v>
      </c>
      <c r="B244" s="548" t="s">
        <v>635</v>
      </c>
      <c r="C244" s="551" t="s">
        <v>523</v>
      </c>
      <c r="D244" s="579" t="s">
        <v>636</v>
      </c>
      <c r="E244" s="551" t="s">
        <v>1444</v>
      </c>
      <c r="F244" s="579" t="s">
        <v>1445</v>
      </c>
      <c r="G244" s="551" t="s">
        <v>1357</v>
      </c>
      <c r="H244" s="551" t="s">
        <v>1358</v>
      </c>
      <c r="I244" s="565">
        <v>2990</v>
      </c>
      <c r="J244" s="565">
        <v>2</v>
      </c>
      <c r="K244" s="566">
        <v>5980</v>
      </c>
    </row>
    <row r="245" spans="1:11" ht="14.4" customHeight="1" x14ac:dyDescent="0.3">
      <c r="A245" s="547" t="s">
        <v>513</v>
      </c>
      <c r="B245" s="548" t="s">
        <v>635</v>
      </c>
      <c r="C245" s="551" t="s">
        <v>523</v>
      </c>
      <c r="D245" s="579" t="s">
        <v>636</v>
      </c>
      <c r="E245" s="551" t="s">
        <v>1444</v>
      </c>
      <c r="F245" s="579" t="s">
        <v>1445</v>
      </c>
      <c r="G245" s="551" t="s">
        <v>1359</v>
      </c>
      <c r="H245" s="551" t="s">
        <v>1360</v>
      </c>
      <c r="I245" s="565">
        <v>2904</v>
      </c>
      <c r="J245" s="565">
        <v>2</v>
      </c>
      <c r="K245" s="566">
        <v>5808</v>
      </c>
    </row>
    <row r="246" spans="1:11" ht="14.4" customHeight="1" x14ac:dyDescent="0.3">
      <c r="A246" s="547" t="s">
        <v>513</v>
      </c>
      <c r="B246" s="548" t="s">
        <v>635</v>
      </c>
      <c r="C246" s="551" t="s">
        <v>523</v>
      </c>
      <c r="D246" s="579" t="s">
        <v>636</v>
      </c>
      <c r="E246" s="551" t="s">
        <v>1444</v>
      </c>
      <c r="F246" s="579" t="s">
        <v>1445</v>
      </c>
      <c r="G246" s="551" t="s">
        <v>1361</v>
      </c>
      <c r="H246" s="551" t="s">
        <v>1362</v>
      </c>
      <c r="I246" s="565">
        <v>3261.4</v>
      </c>
      <c r="J246" s="565">
        <v>4</v>
      </c>
      <c r="K246" s="566">
        <v>13045.6</v>
      </c>
    </row>
    <row r="247" spans="1:11" ht="14.4" customHeight="1" x14ac:dyDescent="0.3">
      <c r="A247" s="547" t="s">
        <v>513</v>
      </c>
      <c r="B247" s="548" t="s">
        <v>635</v>
      </c>
      <c r="C247" s="551" t="s">
        <v>523</v>
      </c>
      <c r="D247" s="579" t="s">
        <v>636</v>
      </c>
      <c r="E247" s="551" t="s">
        <v>1444</v>
      </c>
      <c r="F247" s="579" t="s">
        <v>1445</v>
      </c>
      <c r="G247" s="551" t="s">
        <v>1363</v>
      </c>
      <c r="H247" s="551" t="s">
        <v>1364</v>
      </c>
      <c r="I247" s="565">
        <v>1421.4</v>
      </c>
      <c r="J247" s="565">
        <v>1</v>
      </c>
      <c r="K247" s="566">
        <v>1421.4</v>
      </c>
    </row>
    <row r="248" spans="1:11" ht="14.4" customHeight="1" x14ac:dyDescent="0.3">
      <c r="A248" s="547" t="s">
        <v>513</v>
      </c>
      <c r="B248" s="548" t="s">
        <v>635</v>
      </c>
      <c r="C248" s="551" t="s">
        <v>523</v>
      </c>
      <c r="D248" s="579" t="s">
        <v>636</v>
      </c>
      <c r="E248" s="551" t="s">
        <v>1444</v>
      </c>
      <c r="F248" s="579" t="s">
        <v>1445</v>
      </c>
      <c r="G248" s="551" t="s">
        <v>1365</v>
      </c>
      <c r="H248" s="551" t="s">
        <v>1366</v>
      </c>
      <c r="I248" s="565">
        <v>84.7</v>
      </c>
      <c r="J248" s="565">
        <v>6</v>
      </c>
      <c r="K248" s="566">
        <v>508.2</v>
      </c>
    </row>
    <row r="249" spans="1:11" ht="14.4" customHeight="1" x14ac:dyDescent="0.3">
      <c r="A249" s="547" t="s">
        <v>513</v>
      </c>
      <c r="B249" s="548" t="s">
        <v>635</v>
      </c>
      <c r="C249" s="551" t="s">
        <v>523</v>
      </c>
      <c r="D249" s="579" t="s">
        <v>636</v>
      </c>
      <c r="E249" s="551" t="s">
        <v>1444</v>
      </c>
      <c r="F249" s="579" t="s">
        <v>1445</v>
      </c>
      <c r="G249" s="551" t="s">
        <v>1367</v>
      </c>
      <c r="H249" s="551" t="s">
        <v>1368</v>
      </c>
      <c r="I249" s="565">
        <v>3070.04</v>
      </c>
      <c r="J249" s="565">
        <v>2</v>
      </c>
      <c r="K249" s="566">
        <v>6140.08</v>
      </c>
    </row>
    <row r="250" spans="1:11" ht="14.4" customHeight="1" x14ac:dyDescent="0.3">
      <c r="A250" s="547" t="s">
        <v>513</v>
      </c>
      <c r="B250" s="548" t="s">
        <v>635</v>
      </c>
      <c r="C250" s="551" t="s">
        <v>523</v>
      </c>
      <c r="D250" s="579" t="s">
        <v>636</v>
      </c>
      <c r="E250" s="551" t="s">
        <v>1444</v>
      </c>
      <c r="F250" s="579" t="s">
        <v>1445</v>
      </c>
      <c r="G250" s="551" t="s">
        <v>1369</v>
      </c>
      <c r="H250" s="551" t="s">
        <v>1370</v>
      </c>
      <c r="I250" s="565">
        <v>245.283894335512</v>
      </c>
      <c r="J250" s="565">
        <v>1</v>
      </c>
      <c r="K250" s="566">
        <v>245.283894335512</v>
      </c>
    </row>
    <row r="251" spans="1:11" ht="14.4" customHeight="1" x14ac:dyDescent="0.3">
      <c r="A251" s="547" t="s">
        <v>513</v>
      </c>
      <c r="B251" s="548" t="s">
        <v>635</v>
      </c>
      <c r="C251" s="551" t="s">
        <v>523</v>
      </c>
      <c r="D251" s="579" t="s">
        <v>636</v>
      </c>
      <c r="E251" s="551" t="s">
        <v>1444</v>
      </c>
      <c r="F251" s="579" t="s">
        <v>1445</v>
      </c>
      <c r="G251" s="551" t="s">
        <v>1371</v>
      </c>
      <c r="H251" s="551" t="s">
        <v>1372</v>
      </c>
      <c r="I251" s="565">
        <v>20849.5</v>
      </c>
      <c r="J251" s="565">
        <v>2</v>
      </c>
      <c r="K251" s="566">
        <v>41699</v>
      </c>
    </row>
    <row r="252" spans="1:11" ht="14.4" customHeight="1" x14ac:dyDescent="0.3">
      <c r="A252" s="547" t="s">
        <v>513</v>
      </c>
      <c r="B252" s="548" t="s">
        <v>635</v>
      </c>
      <c r="C252" s="551" t="s">
        <v>523</v>
      </c>
      <c r="D252" s="579" t="s">
        <v>636</v>
      </c>
      <c r="E252" s="551" t="s">
        <v>1444</v>
      </c>
      <c r="F252" s="579" t="s">
        <v>1445</v>
      </c>
      <c r="G252" s="551" t="s">
        <v>1048</v>
      </c>
      <c r="H252" s="551" t="s">
        <v>1049</v>
      </c>
      <c r="I252" s="565">
        <v>343.84999999999997</v>
      </c>
      <c r="J252" s="565">
        <v>39</v>
      </c>
      <c r="K252" s="566">
        <v>13410.13</v>
      </c>
    </row>
    <row r="253" spans="1:11" ht="14.4" customHeight="1" x14ac:dyDescent="0.3">
      <c r="A253" s="547" t="s">
        <v>513</v>
      </c>
      <c r="B253" s="548" t="s">
        <v>635</v>
      </c>
      <c r="C253" s="551" t="s">
        <v>523</v>
      </c>
      <c r="D253" s="579" t="s">
        <v>636</v>
      </c>
      <c r="E253" s="551" t="s">
        <v>1444</v>
      </c>
      <c r="F253" s="579" t="s">
        <v>1445</v>
      </c>
      <c r="G253" s="551" t="s">
        <v>1373</v>
      </c>
      <c r="H253" s="551" t="s">
        <v>1374</v>
      </c>
      <c r="I253" s="565">
        <v>1101.0999999999999</v>
      </c>
      <c r="J253" s="565">
        <v>1</v>
      </c>
      <c r="K253" s="566">
        <v>1101.0999999999999</v>
      </c>
    </row>
    <row r="254" spans="1:11" ht="14.4" customHeight="1" x14ac:dyDescent="0.3">
      <c r="A254" s="547" t="s">
        <v>513</v>
      </c>
      <c r="B254" s="548" t="s">
        <v>635</v>
      </c>
      <c r="C254" s="551" t="s">
        <v>523</v>
      </c>
      <c r="D254" s="579" t="s">
        <v>636</v>
      </c>
      <c r="E254" s="551" t="s">
        <v>1444</v>
      </c>
      <c r="F254" s="579" t="s">
        <v>1445</v>
      </c>
      <c r="G254" s="551" t="s">
        <v>1375</v>
      </c>
      <c r="H254" s="551" t="s">
        <v>1376</v>
      </c>
      <c r="I254" s="565">
        <v>1101.0999999999999</v>
      </c>
      <c r="J254" s="565">
        <v>1</v>
      </c>
      <c r="K254" s="566">
        <v>1101.0999999999999</v>
      </c>
    </row>
    <row r="255" spans="1:11" ht="14.4" customHeight="1" x14ac:dyDescent="0.3">
      <c r="A255" s="547" t="s">
        <v>513</v>
      </c>
      <c r="B255" s="548" t="s">
        <v>635</v>
      </c>
      <c r="C255" s="551" t="s">
        <v>523</v>
      </c>
      <c r="D255" s="579" t="s">
        <v>636</v>
      </c>
      <c r="E255" s="551" t="s">
        <v>1444</v>
      </c>
      <c r="F255" s="579" t="s">
        <v>1445</v>
      </c>
      <c r="G255" s="551" t="s">
        <v>1377</v>
      </c>
      <c r="H255" s="551" t="s">
        <v>1378</v>
      </c>
      <c r="I255" s="565">
        <v>1101.0999999999999</v>
      </c>
      <c r="J255" s="565">
        <v>1</v>
      </c>
      <c r="K255" s="566">
        <v>1101.0999999999999</v>
      </c>
    </row>
    <row r="256" spans="1:11" ht="14.4" customHeight="1" x14ac:dyDescent="0.3">
      <c r="A256" s="547" t="s">
        <v>513</v>
      </c>
      <c r="B256" s="548" t="s">
        <v>635</v>
      </c>
      <c r="C256" s="551" t="s">
        <v>523</v>
      </c>
      <c r="D256" s="579" t="s">
        <v>636</v>
      </c>
      <c r="E256" s="551" t="s">
        <v>1444</v>
      </c>
      <c r="F256" s="579" t="s">
        <v>1445</v>
      </c>
      <c r="G256" s="551" t="s">
        <v>1379</v>
      </c>
      <c r="H256" s="551" t="s">
        <v>1380</v>
      </c>
      <c r="I256" s="565">
        <v>24178.2</v>
      </c>
      <c r="J256" s="565">
        <v>1</v>
      </c>
      <c r="K256" s="566">
        <v>24178.2</v>
      </c>
    </row>
    <row r="257" spans="1:11" ht="14.4" customHeight="1" x14ac:dyDescent="0.3">
      <c r="A257" s="547" t="s">
        <v>513</v>
      </c>
      <c r="B257" s="548" t="s">
        <v>635</v>
      </c>
      <c r="C257" s="551" t="s">
        <v>523</v>
      </c>
      <c r="D257" s="579" t="s">
        <v>636</v>
      </c>
      <c r="E257" s="551" t="s">
        <v>1444</v>
      </c>
      <c r="F257" s="579" t="s">
        <v>1445</v>
      </c>
      <c r="G257" s="551" t="s">
        <v>1381</v>
      </c>
      <c r="H257" s="551" t="s">
        <v>1382</v>
      </c>
      <c r="I257" s="565">
        <v>1421.4</v>
      </c>
      <c r="J257" s="565">
        <v>1</v>
      </c>
      <c r="K257" s="566">
        <v>1421.4</v>
      </c>
    </row>
    <row r="258" spans="1:11" ht="14.4" customHeight="1" x14ac:dyDescent="0.3">
      <c r="A258" s="547" t="s">
        <v>513</v>
      </c>
      <c r="B258" s="548" t="s">
        <v>635</v>
      </c>
      <c r="C258" s="551" t="s">
        <v>523</v>
      </c>
      <c r="D258" s="579" t="s">
        <v>636</v>
      </c>
      <c r="E258" s="551" t="s">
        <v>1444</v>
      </c>
      <c r="F258" s="579" t="s">
        <v>1445</v>
      </c>
      <c r="G258" s="551" t="s">
        <v>1383</v>
      </c>
      <c r="H258" s="551" t="s">
        <v>1384</v>
      </c>
      <c r="I258" s="565">
        <v>1495</v>
      </c>
      <c r="J258" s="565">
        <v>1</v>
      </c>
      <c r="K258" s="566">
        <v>1495</v>
      </c>
    </row>
    <row r="259" spans="1:11" ht="14.4" customHeight="1" x14ac:dyDescent="0.3">
      <c r="A259" s="547" t="s">
        <v>513</v>
      </c>
      <c r="B259" s="548" t="s">
        <v>635</v>
      </c>
      <c r="C259" s="551" t="s">
        <v>523</v>
      </c>
      <c r="D259" s="579" t="s">
        <v>636</v>
      </c>
      <c r="E259" s="551" t="s">
        <v>1444</v>
      </c>
      <c r="F259" s="579" t="s">
        <v>1445</v>
      </c>
      <c r="G259" s="551" t="s">
        <v>1050</v>
      </c>
      <c r="H259" s="551" t="s">
        <v>1051</v>
      </c>
      <c r="I259" s="565">
        <v>2548.4</v>
      </c>
      <c r="J259" s="565">
        <v>1</v>
      </c>
      <c r="K259" s="566">
        <v>2548.4</v>
      </c>
    </row>
    <row r="260" spans="1:11" ht="14.4" customHeight="1" x14ac:dyDescent="0.3">
      <c r="A260" s="547" t="s">
        <v>513</v>
      </c>
      <c r="B260" s="548" t="s">
        <v>635</v>
      </c>
      <c r="C260" s="551" t="s">
        <v>523</v>
      </c>
      <c r="D260" s="579" t="s">
        <v>636</v>
      </c>
      <c r="E260" s="551" t="s">
        <v>1444</v>
      </c>
      <c r="F260" s="579" t="s">
        <v>1445</v>
      </c>
      <c r="G260" s="551" t="s">
        <v>1385</v>
      </c>
      <c r="H260" s="551" t="s">
        <v>1386</v>
      </c>
      <c r="I260" s="565">
        <v>3712.28</v>
      </c>
      <c r="J260" s="565">
        <v>3</v>
      </c>
      <c r="K260" s="566">
        <v>11136.84</v>
      </c>
    </row>
    <row r="261" spans="1:11" ht="14.4" customHeight="1" x14ac:dyDescent="0.3">
      <c r="A261" s="547" t="s">
        <v>513</v>
      </c>
      <c r="B261" s="548" t="s">
        <v>635</v>
      </c>
      <c r="C261" s="551" t="s">
        <v>523</v>
      </c>
      <c r="D261" s="579" t="s">
        <v>636</v>
      </c>
      <c r="E261" s="551" t="s">
        <v>1444</v>
      </c>
      <c r="F261" s="579" t="s">
        <v>1445</v>
      </c>
      <c r="G261" s="551" t="s">
        <v>1387</v>
      </c>
      <c r="H261" s="551" t="s">
        <v>1388</v>
      </c>
      <c r="I261" s="565">
        <v>2994.75</v>
      </c>
      <c r="J261" s="565">
        <v>3</v>
      </c>
      <c r="K261" s="566">
        <v>8984.25</v>
      </c>
    </row>
    <row r="262" spans="1:11" ht="14.4" customHeight="1" x14ac:dyDescent="0.3">
      <c r="A262" s="547" t="s">
        <v>513</v>
      </c>
      <c r="B262" s="548" t="s">
        <v>635</v>
      </c>
      <c r="C262" s="551" t="s">
        <v>523</v>
      </c>
      <c r="D262" s="579" t="s">
        <v>636</v>
      </c>
      <c r="E262" s="551" t="s">
        <v>1444</v>
      </c>
      <c r="F262" s="579" t="s">
        <v>1445</v>
      </c>
      <c r="G262" s="551" t="s">
        <v>1389</v>
      </c>
      <c r="H262" s="551" t="s">
        <v>1390</v>
      </c>
      <c r="I262" s="565">
        <v>2227.61</v>
      </c>
      <c r="J262" s="565">
        <v>4</v>
      </c>
      <c r="K262" s="566">
        <v>8910.44</v>
      </c>
    </row>
    <row r="263" spans="1:11" ht="14.4" customHeight="1" x14ac:dyDescent="0.3">
      <c r="A263" s="547" t="s">
        <v>513</v>
      </c>
      <c r="B263" s="548" t="s">
        <v>635</v>
      </c>
      <c r="C263" s="551" t="s">
        <v>523</v>
      </c>
      <c r="D263" s="579" t="s">
        <v>636</v>
      </c>
      <c r="E263" s="551" t="s">
        <v>1444</v>
      </c>
      <c r="F263" s="579" t="s">
        <v>1445</v>
      </c>
      <c r="G263" s="551" t="s">
        <v>1391</v>
      </c>
      <c r="H263" s="551" t="s">
        <v>1392</v>
      </c>
      <c r="I263" s="565">
        <v>3285.15</v>
      </c>
      <c r="J263" s="565">
        <v>2</v>
      </c>
      <c r="K263" s="566">
        <v>6570.3</v>
      </c>
    </row>
    <row r="264" spans="1:11" ht="14.4" customHeight="1" x14ac:dyDescent="0.3">
      <c r="A264" s="547" t="s">
        <v>513</v>
      </c>
      <c r="B264" s="548" t="s">
        <v>635</v>
      </c>
      <c r="C264" s="551" t="s">
        <v>523</v>
      </c>
      <c r="D264" s="579" t="s">
        <v>636</v>
      </c>
      <c r="E264" s="551" t="s">
        <v>1444</v>
      </c>
      <c r="F264" s="579" t="s">
        <v>1445</v>
      </c>
      <c r="G264" s="551" t="s">
        <v>1393</v>
      </c>
      <c r="H264" s="551" t="s">
        <v>1394</v>
      </c>
      <c r="I264" s="565">
        <v>1437.5</v>
      </c>
      <c r="J264" s="565">
        <v>1</v>
      </c>
      <c r="K264" s="566">
        <v>1437.5</v>
      </c>
    </row>
    <row r="265" spans="1:11" ht="14.4" customHeight="1" x14ac:dyDescent="0.3">
      <c r="A265" s="547" t="s">
        <v>513</v>
      </c>
      <c r="B265" s="548" t="s">
        <v>635</v>
      </c>
      <c r="C265" s="551" t="s">
        <v>523</v>
      </c>
      <c r="D265" s="579" t="s">
        <v>636</v>
      </c>
      <c r="E265" s="551" t="s">
        <v>1444</v>
      </c>
      <c r="F265" s="579" t="s">
        <v>1445</v>
      </c>
      <c r="G265" s="551" t="s">
        <v>1395</v>
      </c>
      <c r="H265" s="551" t="s">
        <v>1396</v>
      </c>
      <c r="I265" s="565">
        <v>1437.5</v>
      </c>
      <c r="J265" s="565">
        <v>1</v>
      </c>
      <c r="K265" s="566">
        <v>1437.5</v>
      </c>
    </row>
    <row r="266" spans="1:11" ht="14.4" customHeight="1" x14ac:dyDescent="0.3">
      <c r="A266" s="547" t="s">
        <v>513</v>
      </c>
      <c r="B266" s="548" t="s">
        <v>635</v>
      </c>
      <c r="C266" s="551" t="s">
        <v>523</v>
      </c>
      <c r="D266" s="579" t="s">
        <v>636</v>
      </c>
      <c r="E266" s="551" t="s">
        <v>1444</v>
      </c>
      <c r="F266" s="579" t="s">
        <v>1445</v>
      </c>
      <c r="G266" s="551" t="s">
        <v>1052</v>
      </c>
      <c r="H266" s="551" t="s">
        <v>1053</v>
      </c>
      <c r="I266" s="565">
        <v>322</v>
      </c>
      <c r="J266" s="565">
        <v>3</v>
      </c>
      <c r="K266" s="566">
        <v>966</v>
      </c>
    </row>
    <row r="267" spans="1:11" ht="14.4" customHeight="1" x14ac:dyDescent="0.3">
      <c r="A267" s="547" t="s">
        <v>513</v>
      </c>
      <c r="B267" s="548" t="s">
        <v>635</v>
      </c>
      <c r="C267" s="551" t="s">
        <v>523</v>
      </c>
      <c r="D267" s="579" t="s">
        <v>636</v>
      </c>
      <c r="E267" s="551" t="s">
        <v>1444</v>
      </c>
      <c r="F267" s="579" t="s">
        <v>1445</v>
      </c>
      <c r="G267" s="551" t="s">
        <v>1397</v>
      </c>
      <c r="H267" s="551" t="s">
        <v>1398</v>
      </c>
      <c r="I267" s="565">
        <v>2123.5500000000002</v>
      </c>
      <c r="J267" s="565">
        <v>4</v>
      </c>
      <c r="K267" s="566">
        <v>8494.2000000000007</v>
      </c>
    </row>
    <row r="268" spans="1:11" ht="14.4" customHeight="1" x14ac:dyDescent="0.3">
      <c r="A268" s="547" t="s">
        <v>513</v>
      </c>
      <c r="B268" s="548" t="s">
        <v>635</v>
      </c>
      <c r="C268" s="551" t="s">
        <v>523</v>
      </c>
      <c r="D268" s="579" t="s">
        <v>636</v>
      </c>
      <c r="E268" s="551" t="s">
        <v>1444</v>
      </c>
      <c r="F268" s="579" t="s">
        <v>1445</v>
      </c>
      <c r="G268" s="551" t="s">
        <v>1399</v>
      </c>
      <c r="H268" s="551" t="s">
        <v>1400</v>
      </c>
      <c r="I268" s="565">
        <v>16031</v>
      </c>
      <c r="J268" s="565">
        <v>2</v>
      </c>
      <c r="K268" s="566">
        <v>32062</v>
      </c>
    </row>
    <row r="269" spans="1:11" ht="14.4" customHeight="1" x14ac:dyDescent="0.3">
      <c r="A269" s="547" t="s">
        <v>513</v>
      </c>
      <c r="B269" s="548" t="s">
        <v>635</v>
      </c>
      <c r="C269" s="551" t="s">
        <v>523</v>
      </c>
      <c r="D269" s="579" t="s">
        <v>636</v>
      </c>
      <c r="E269" s="551" t="s">
        <v>1444</v>
      </c>
      <c r="F269" s="579" t="s">
        <v>1445</v>
      </c>
      <c r="G269" s="551" t="s">
        <v>1401</v>
      </c>
      <c r="H269" s="551" t="s">
        <v>1402</v>
      </c>
      <c r="I269" s="565">
        <v>2530</v>
      </c>
      <c r="J269" s="565">
        <v>2</v>
      </c>
      <c r="K269" s="566">
        <v>5060</v>
      </c>
    </row>
    <row r="270" spans="1:11" ht="14.4" customHeight="1" x14ac:dyDescent="0.3">
      <c r="A270" s="547" t="s">
        <v>513</v>
      </c>
      <c r="B270" s="548" t="s">
        <v>635</v>
      </c>
      <c r="C270" s="551" t="s">
        <v>523</v>
      </c>
      <c r="D270" s="579" t="s">
        <v>636</v>
      </c>
      <c r="E270" s="551" t="s">
        <v>1444</v>
      </c>
      <c r="F270" s="579" t="s">
        <v>1445</v>
      </c>
      <c r="G270" s="551" t="s">
        <v>1403</v>
      </c>
      <c r="H270" s="551" t="s">
        <v>1318</v>
      </c>
      <c r="I270" s="565">
        <v>1888.94</v>
      </c>
      <c r="J270" s="565">
        <v>1</v>
      </c>
      <c r="K270" s="566">
        <v>1888.94</v>
      </c>
    </row>
    <row r="271" spans="1:11" ht="14.4" customHeight="1" x14ac:dyDescent="0.3">
      <c r="A271" s="547" t="s">
        <v>513</v>
      </c>
      <c r="B271" s="548" t="s">
        <v>635</v>
      </c>
      <c r="C271" s="551" t="s">
        <v>523</v>
      </c>
      <c r="D271" s="579" t="s">
        <v>636</v>
      </c>
      <c r="E271" s="551" t="s">
        <v>1444</v>
      </c>
      <c r="F271" s="579" t="s">
        <v>1445</v>
      </c>
      <c r="G271" s="551" t="s">
        <v>1404</v>
      </c>
      <c r="H271" s="551" t="s">
        <v>1405</v>
      </c>
      <c r="I271" s="565">
        <v>2359.5</v>
      </c>
      <c r="J271" s="565">
        <v>4</v>
      </c>
      <c r="K271" s="566">
        <v>9438</v>
      </c>
    </row>
    <row r="272" spans="1:11" ht="14.4" customHeight="1" x14ac:dyDescent="0.3">
      <c r="A272" s="547" t="s">
        <v>513</v>
      </c>
      <c r="B272" s="548" t="s">
        <v>635</v>
      </c>
      <c r="C272" s="551" t="s">
        <v>523</v>
      </c>
      <c r="D272" s="579" t="s">
        <v>636</v>
      </c>
      <c r="E272" s="551" t="s">
        <v>1444</v>
      </c>
      <c r="F272" s="579" t="s">
        <v>1445</v>
      </c>
      <c r="G272" s="551" t="s">
        <v>1406</v>
      </c>
      <c r="H272" s="551" t="s">
        <v>1407</v>
      </c>
      <c r="I272" s="565">
        <v>108.9</v>
      </c>
      <c r="J272" s="565">
        <v>6</v>
      </c>
      <c r="K272" s="566">
        <v>653.4</v>
      </c>
    </row>
    <row r="273" spans="1:11" ht="14.4" customHeight="1" x14ac:dyDescent="0.3">
      <c r="A273" s="547" t="s">
        <v>513</v>
      </c>
      <c r="B273" s="548" t="s">
        <v>635</v>
      </c>
      <c r="C273" s="551" t="s">
        <v>523</v>
      </c>
      <c r="D273" s="579" t="s">
        <v>636</v>
      </c>
      <c r="E273" s="551" t="s">
        <v>1444</v>
      </c>
      <c r="F273" s="579" t="s">
        <v>1445</v>
      </c>
      <c r="G273" s="551" t="s">
        <v>1064</v>
      </c>
      <c r="H273" s="551" t="s">
        <v>1065</v>
      </c>
      <c r="I273" s="565">
        <v>1453.19</v>
      </c>
      <c r="J273" s="565">
        <v>2</v>
      </c>
      <c r="K273" s="566">
        <v>2906.39</v>
      </c>
    </row>
    <row r="274" spans="1:11" ht="14.4" customHeight="1" x14ac:dyDescent="0.3">
      <c r="A274" s="547" t="s">
        <v>513</v>
      </c>
      <c r="B274" s="548" t="s">
        <v>635</v>
      </c>
      <c r="C274" s="551" t="s">
        <v>523</v>
      </c>
      <c r="D274" s="579" t="s">
        <v>636</v>
      </c>
      <c r="E274" s="551" t="s">
        <v>1444</v>
      </c>
      <c r="F274" s="579" t="s">
        <v>1445</v>
      </c>
      <c r="G274" s="551" t="s">
        <v>1408</v>
      </c>
      <c r="H274" s="551" t="s">
        <v>1409</v>
      </c>
      <c r="I274" s="565">
        <v>1386.49</v>
      </c>
      <c r="J274" s="565">
        <v>3</v>
      </c>
      <c r="K274" s="566">
        <v>4187.46</v>
      </c>
    </row>
    <row r="275" spans="1:11" ht="14.4" customHeight="1" x14ac:dyDescent="0.3">
      <c r="A275" s="547" t="s">
        <v>513</v>
      </c>
      <c r="B275" s="548" t="s">
        <v>635</v>
      </c>
      <c r="C275" s="551" t="s">
        <v>523</v>
      </c>
      <c r="D275" s="579" t="s">
        <v>636</v>
      </c>
      <c r="E275" s="551" t="s">
        <v>1444</v>
      </c>
      <c r="F275" s="579" t="s">
        <v>1445</v>
      </c>
      <c r="G275" s="551" t="s">
        <v>1410</v>
      </c>
      <c r="H275" s="551" t="s">
        <v>1411</v>
      </c>
      <c r="I275" s="565">
        <v>2323.92</v>
      </c>
      <c r="J275" s="565">
        <v>1</v>
      </c>
      <c r="K275" s="566">
        <v>2323.92</v>
      </c>
    </row>
    <row r="276" spans="1:11" ht="14.4" customHeight="1" x14ac:dyDescent="0.3">
      <c r="A276" s="547" t="s">
        <v>513</v>
      </c>
      <c r="B276" s="548" t="s">
        <v>635</v>
      </c>
      <c r="C276" s="551" t="s">
        <v>523</v>
      </c>
      <c r="D276" s="579" t="s">
        <v>636</v>
      </c>
      <c r="E276" s="551" t="s">
        <v>1444</v>
      </c>
      <c r="F276" s="579" t="s">
        <v>1445</v>
      </c>
      <c r="G276" s="551" t="s">
        <v>1412</v>
      </c>
      <c r="H276" s="551" t="s">
        <v>1413</v>
      </c>
      <c r="I276" s="565">
        <v>102952.14</v>
      </c>
      <c r="J276" s="565">
        <v>1</v>
      </c>
      <c r="K276" s="566">
        <v>102952.14</v>
      </c>
    </row>
    <row r="277" spans="1:11" ht="14.4" customHeight="1" x14ac:dyDescent="0.3">
      <c r="A277" s="547" t="s">
        <v>513</v>
      </c>
      <c r="B277" s="548" t="s">
        <v>635</v>
      </c>
      <c r="C277" s="551" t="s">
        <v>523</v>
      </c>
      <c r="D277" s="579" t="s">
        <v>636</v>
      </c>
      <c r="E277" s="551" t="s">
        <v>1444</v>
      </c>
      <c r="F277" s="579" t="s">
        <v>1445</v>
      </c>
      <c r="G277" s="551" t="s">
        <v>1414</v>
      </c>
      <c r="H277" s="551" t="s">
        <v>1415</v>
      </c>
      <c r="I277" s="565">
        <v>2875</v>
      </c>
      <c r="J277" s="565">
        <v>1</v>
      </c>
      <c r="K277" s="566">
        <v>2875</v>
      </c>
    </row>
    <row r="278" spans="1:11" ht="14.4" customHeight="1" x14ac:dyDescent="0.3">
      <c r="A278" s="547" t="s">
        <v>513</v>
      </c>
      <c r="B278" s="548" t="s">
        <v>635</v>
      </c>
      <c r="C278" s="551" t="s">
        <v>523</v>
      </c>
      <c r="D278" s="579" t="s">
        <v>636</v>
      </c>
      <c r="E278" s="551" t="s">
        <v>1444</v>
      </c>
      <c r="F278" s="579" t="s">
        <v>1445</v>
      </c>
      <c r="G278" s="551" t="s">
        <v>1416</v>
      </c>
      <c r="H278" s="551" t="s">
        <v>1417</v>
      </c>
      <c r="I278" s="565">
        <v>146.70322212460425</v>
      </c>
      <c r="J278" s="565">
        <v>1</v>
      </c>
      <c r="K278" s="566">
        <v>146.70322212460425</v>
      </c>
    </row>
    <row r="279" spans="1:11" ht="14.4" customHeight="1" x14ac:dyDescent="0.3">
      <c r="A279" s="547" t="s">
        <v>513</v>
      </c>
      <c r="B279" s="548" t="s">
        <v>635</v>
      </c>
      <c r="C279" s="551" t="s">
        <v>523</v>
      </c>
      <c r="D279" s="579" t="s">
        <v>636</v>
      </c>
      <c r="E279" s="551" t="s">
        <v>1444</v>
      </c>
      <c r="F279" s="579" t="s">
        <v>1445</v>
      </c>
      <c r="G279" s="551" t="s">
        <v>1418</v>
      </c>
      <c r="H279" s="551" t="s">
        <v>1419</v>
      </c>
      <c r="I279" s="565">
        <v>6036.05</v>
      </c>
      <c r="J279" s="565">
        <v>1</v>
      </c>
      <c r="K279" s="566">
        <v>6036.05</v>
      </c>
    </row>
    <row r="280" spans="1:11" ht="14.4" customHeight="1" x14ac:dyDescent="0.3">
      <c r="A280" s="547" t="s">
        <v>513</v>
      </c>
      <c r="B280" s="548" t="s">
        <v>635</v>
      </c>
      <c r="C280" s="551" t="s">
        <v>523</v>
      </c>
      <c r="D280" s="579" t="s">
        <v>636</v>
      </c>
      <c r="E280" s="551" t="s">
        <v>1444</v>
      </c>
      <c r="F280" s="579" t="s">
        <v>1445</v>
      </c>
      <c r="G280" s="551" t="s">
        <v>1420</v>
      </c>
      <c r="H280" s="551" t="s">
        <v>1421</v>
      </c>
      <c r="I280" s="565">
        <v>3550.64</v>
      </c>
      <c r="J280" s="565">
        <v>1</v>
      </c>
      <c r="K280" s="566">
        <v>3550.64</v>
      </c>
    </row>
    <row r="281" spans="1:11" ht="14.4" customHeight="1" x14ac:dyDescent="0.3">
      <c r="A281" s="547" t="s">
        <v>513</v>
      </c>
      <c r="B281" s="548" t="s">
        <v>635</v>
      </c>
      <c r="C281" s="551" t="s">
        <v>523</v>
      </c>
      <c r="D281" s="579" t="s">
        <v>636</v>
      </c>
      <c r="E281" s="551" t="s">
        <v>1444</v>
      </c>
      <c r="F281" s="579" t="s">
        <v>1445</v>
      </c>
      <c r="G281" s="551" t="s">
        <v>1422</v>
      </c>
      <c r="H281" s="551" t="s">
        <v>1423</v>
      </c>
      <c r="I281" s="565">
        <v>2002.55</v>
      </c>
      <c r="J281" s="565">
        <v>1</v>
      </c>
      <c r="K281" s="566">
        <v>2002.55</v>
      </c>
    </row>
    <row r="282" spans="1:11" ht="14.4" customHeight="1" x14ac:dyDescent="0.3">
      <c r="A282" s="547" t="s">
        <v>513</v>
      </c>
      <c r="B282" s="548" t="s">
        <v>635</v>
      </c>
      <c r="C282" s="551" t="s">
        <v>523</v>
      </c>
      <c r="D282" s="579" t="s">
        <v>636</v>
      </c>
      <c r="E282" s="551" t="s">
        <v>1444</v>
      </c>
      <c r="F282" s="579" t="s">
        <v>1445</v>
      </c>
      <c r="G282" s="551" t="s">
        <v>1424</v>
      </c>
      <c r="H282" s="551" t="s">
        <v>1425</v>
      </c>
      <c r="I282" s="565">
        <v>1988.35</v>
      </c>
      <c r="J282" s="565">
        <v>1</v>
      </c>
      <c r="K282" s="566">
        <v>1988.35</v>
      </c>
    </row>
    <row r="283" spans="1:11" ht="14.4" customHeight="1" x14ac:dyDescent="0.3">
      <c r="A283" s="547" t="s">
        <v>513</v>
      </c>
      <c r="B283" s="548" t="s">
        <v>635</v>
      </c>
      <c r="C283" s="551" t="s">
        <v>523</v>
      </c>
      <c r="D283" s="579" t="s">
        <v>636</v>
      </c>
      <c r="E283" s="551" t="s">
        <v>1444</v>
      </c>
      <c r="F283" s="579" t="s">
        <v>1445</v>
      </c>
      <c r="G283" s="551" t="s">
        <v>1426</v>
      </c>
      <c r="H283" s="551" t="s">
        <v>1427</v>
      </c>
      <c r="I283" s="565">
        <v>15149.3</v>
      </c>
      <c r="J283" s="565">
        <v>2</v>
      </c>
      <c r="K283" s="566">
        <v>30298.6</v>
      </c>
    </row>
    <row r="284" spans="1:11" ht="14.4" customHeight="1" x14ac:dyDescent="0.3">
      <c r="A284" s="547" t="s">
        <v>513</v>
      </c>
      <c r="B284" s="548" t="s">
        <v>635</v>
      </c>
      <c r="C284" s="551" t="s">
        <v>523</v>
      </c>
      <c r="D284" s="579" t="s">
        <v>636</v>
      </c>
      <c r="E284" s="551" t="s">
        <v>1444</v>
      </c>
      <c r="F284" s="579" t="s">
        <v>1445</v>
      </c>
      <c r="G284" s="551" t="s">
        <v>1428</v>
      </c>
      <c r="H284" s="551" t="s">
        <v>1429</v>
      </c>
      <c r="I284" s="565">
        <v>1696.42</v>
      </c>
      <c r="J284" s="565">
        <v>1</v>
      </c>
      <c r="K284" s="566">
        <v>1696.42</v>
      </c>
    </row>
    <row r="285" spans="1:11" ht="14.4" customHeight="1" x14ac:dyDescent="0.3">
      <c r="A285" s="547" t="s">
        <v>513</v>
      </c>
      <c r="B285" s="548" t="s">
        <v>635</v>
      </c>
      <c r="C285" s="551" t="s">
        <v>523</v>
      </c>
      <c r="D285" s="579" t="s">
        <v>636</v>
      </c>
      <c r="E285" s="551" t="s">
        <v>1444</v>
      </c>
      <c r="F285" s="579" t="s">
        <v>1445</v>
      </c>
      <c r="G285" s="551" t="s">
        <v>1430</v>
      </c>
      <c r="H285" s="551" t="s">
        <v>1409</v>
      </c>
      <c r="I285" s="565">
        <v>2122.3200000000002</v>
      </c>
      <c r="J285" s="565">
        <v>2</v>
      </c>
      <c r="K285" s="566">
        <v>4244.63</v>
      </c>
    </row>
    <row r="286" spans="1:11" ht="14.4" customHeight="1" x14ac:dyDescent="0.3">
      <c r="A286" s="547" t="s">
        <v>513</v>
      </c>
      <c r="B286" s="548" t="s">
        <v>635</v>
      </c>
      <c r="C286" s="551" t="s">
        <v>523</v>
      </c>
      <c r="D286" s="579" t="s">
        <v>636</v>
      </c>
      <c r="E286" s="551" t="s">
        <v>1444</v>
      </c>
      <c r="F286" s="579" t="s">
        <v>1445</v>
      </c>
      <c r="G286" s="551" t="s">
        <v>1431</v>
      </c>
      <c r="H286" s="551" t="s">
        <v>1432</v>
      </c>
      <c r="I286" s="565">
        <v>2365.5100000000002</v>
      </c>
      <c r="J286" s="565">
        <v>2</v>
      </c>
      <c r="K286" s="566">
        <v>4731.03</v>
      </c>
    </row>
    <row r="287" spans="1:11" ht="14.4" customHeight="1" x14ac:dyDescent="0.3">
      <c r="A287" s="547" t="s">
        <v>513</v>
      </c>
      <c r="B287" s="548" t="s">
        <v>635</v>
      </c>
      <c r="C287" s="551" t="s">
        <v>523</v>
      </c>
      <c r="D287" s="579" t="s">
        <v>636</v>
      </c>
      <c r="E287" s="551" t="s">
        <v>1444</v>
      </c>
      <c r="F287" s="579" t="s">
        <v>1445</v>
      </c>
      <c r="G287" s="551" t="s">
        <v>1433</v>
      </c>
      <c r="H287" s="551" t="s">
        <v>1434</v>
      </c>
      <c r="I287" s="565">
        <v>341.93</v>
      </c>
      <c r="J287" s="565">
        <v>1</v>
      </c>
      <c r="K287" s="566">
        <v>341.93</v>
      </c>
    </row>
    <row r="288" spans="1:11" ht="14.4" customHeight="1" thickBot="1" x14ac:dyDescent="0.35">
      <c r="A288" s="555" t="s">
        <v>513</v>
      </c>
      <c r="B288" s="556" t="s">
        <v>635</v>
      </c>
      <c r="C288" s="559" t="s">
        <v>523</v>
      </c>
      <c r="D288" s="580" t="s">
        <v>636</v>
      </c>
      <c r="E288" s="559" t="s">
        <v>1444</v>
      </c>
      <c r="F288" s="580" t="s">
        <v>1445</v>
      </c>
      <c r="G288" s="559" t="s">
        <v>1084</v>
      </c>
      <c r="H288" s="559" t="s">
        <v>1085</v>
      </c>
      <c r="I288" s="567">
        <v>229.9</v>
      </c>
      <c r="J288" s="567">
        <v>1</v>
      </c>
      <c r="K288" s="568">
        <v>229.9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74.900000000000006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3.5</v>
      </c>
      <c r="E6" s="283">
        <f xml:space="preserve">
TRUNC(IF($A$4&lt;=12,SUMIFS('ON Data'!I:I,'ON Data'!$D:$D,$A$4,'ON Data'!$E:$E,1),SUMIFS('ON Data'!I:I,'ON Data'!$E:$E,1)/'ON Data'!$D$3),1)</f>
        <v>1.6</v>
      </c>
      <c r="F6" s="283">
        <f xml:space="preserve">
TRUNC(IF($A$4&lt;=12,SUMIFS('ON Data'!K:K,'ON Data'!$D:$D,$A$4,'ON Data'!$E:$E,1),SUMIFS('ON Data'!K:K,'ON Data'!$E:$E,1)/'ON Data'!$D$3),1)</f>
        <v>5.5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15</v>
      </c>
      <c r="I6" s="283">
        <f xml:space="preserve">
TRUNC(IF($A$4&lt;=12,SUMIFS('ON Data'!Q:Q,'ON Data'!$D:$D,$A$4,'ON Data'!$E:$E,1),SUMIFS('ON Data'!Q:Q,'ON Data'!$E:$E,1)/'ON Data'!$D$3),1)</f>
        <v>4.8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22</v>
      </c>
      <c r="L6" s="283">
        <f xml:space="preserve">
TRUNC(IF($A$4&lt;=12,SUMIFS('ON Data'!AJ:AJ,'ON Data'!$D:$D,$A$4,'ON Data'!$E:$E,1),SUMIFS('ON Data'!AJ:AJ,'ON Data'!$E:$E,1)/'ON Data'!$D$3),1)</f>
        <v>4.0999999999999996</v>
      </c>
      <c r="M6" s="283">
        <f xml:space="preserve">
TRUNC(IF($A$4&lt;=12,SUMIFS('ON Data'!AM:AM,'ON Data'!$D:$D,$A$4,'ON Data'!$E:$E,1),SUMIFS('ON Data'!AM:AM,'ON Data'!$E:$E,1)/'ON Data'!$D$3),1)</f>
        <v>2.1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5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88390.900000000009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3632</v>
      </c>
      <c r="E11" s="263">
        <f xml:space="preserve">
IF($A$4&lt;=12,SUMIFS('ON Data'!I:I,'ON Data'!$D:$D,$A$4,'ON Data'!$E:$E,2),SUMIFS('ON Data'!I:I,'ON Data'!$E:$E,2))</f>
        <v>1772</v>
      </c>
      <c r="F11" s="263">
        <f xml:space="preserve">
IF($A$4&lt;=12,SUMIFS('ON Data'!K:K,'ON Data'!$D:$D,$A$4,'ON Data'!$E:$E,2),SUMIFS('ON Data'!K:K,'ON Data'!$E:$E,2))</f>
        <v>6804.4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17940</v>
      </c>
      <c r="I11" s="263">
        <f xml:space="preserve">
IF($A$4&lt;=12,SUMIFS('ON Data'!Q:Q,'ON Data'!$D:$D,$A$4,'ON Data'!$E:$E,2),SUMIFS('ON Data'!Q:Q,'ON Data'!$E:$E,2))</f>
        <v>5648</v>
      </c>
      <c r="J11" s="263">
        <f xml:space="preserve">
IF($A$4&lt;=12,SUMIFS('ON Data'!R:R,'ON Data'!$D:$D,$A$4,'ON Data'!$E:$E,2),SUMIFS('ON Data'!R:R,'ON Data'!$E:$E,2))</f>
        <v>3676</v>
      </c>
      <c r="K11" s="263">
        <f xml:space="preserve">
IF($A$4&lt;=12,SUMIFS('ON Data'!V:V,'ON Data'!$D:$D,$A$4,'ON Data'!$E:$E,2),SUMIFS('ON Data'!V:V,'ON Data'!$E:$E,2))</f>
        <v>25066.5</v>
      </c>
      <c r="L11" s="263">
        <f xml:space="preserve">
IF($A$4&lt;=12,SUMIFS('ON Data'!AJ:AJ,'ON Data'!$D:$D,$A$4,'ON Data'!$E:$E,2),SUMIFS('ON Data'!AJ:AJ,'ON Data'!$E:$E,2))</f>
        <v>4944</v>
      </c>
      <c r="M11" s="263">
        <f xml:space="preserve">
IF($A$4&lt;=12,SUMIFS('ON Data'!AM:AM,'ON Data'!$D:$D,$A$4,'ON Data'!$E:$E,2),SUMIFS('ON Data'!AM:AM,'ON Data'!$E:$E,2))</f>
        <v>2740</v>
      </c>
      <c r="N11" s="263">
        <f xml:space="preserve">
IF($A$4&lt;=12,SUMIFS('ON Data'!AO:AO,'ON Data'!$D:$D,$A$4,'ON Data'!$E:$E,2),SUMIFS('ON Data'!AO:AO,'ON Data'!$E:$E,2))</f>
        <v>1216</v>
      </c>
      <c r="O11" s="263">
        <f xml:space="preserve">
IF($A$4&lt;=12,SUMIFS('ON Data'!AR:AR,'ON Data'!$D:$D,$A$4,'ON Data'!$E:$E,2),SUMIFS('ON Data'!AR:AR,'ON Data'!$E:$E,2))</f>
        <v>8740</v>
      </c>
      <c r="P11" s="601">
        <f xml:space="preserve">
IF($A$4&lt;=12,SUMIFS('ON Data'!AW:AW,'ON Data'!$D:$D,$A$4,'ON Data'!$E:$E,2),SUMIFS('ON Data'!AW:AW,'ON Data'!$E:$E,2))</f>
        <v>6212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0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3567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7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473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195.5</v>
      </c>
      <c r="I13" s="263">
        <f xml:space="preserve">
IF($A$4&lt;=12,SUMIFS('ON Data'!Q:Q,'ON Data'!$D:$D,$A$4,'ON Data'!$E:$E,4),SUMIFS('ON Data'!Q:Q,'ON Data'!$E:$E,4))</f>
        <v>59.5</v>
      </c>
      <c r="J13" s="263">
        <f xml:space="preserve">
IF($A$4&lt;=12,SUMIFS('ON Data'!R:R,'ON Data'!$D:$D,$A$4,'ON Data'!$E:$E,4),SUMIFS('ON Data'!R:R,'ON Data'!$E:$E,4))</f>
        <v>36</v>
      </c>
      <c r="K13" s="263">
        <f xml:space="preserve">
IF($A$4&lt;=12,SUMIFS('ON Data'!V:V,'ON Data'!$D:$D,$A$4,'ON Data'!$E:$E,4),SUMIFS('ON Data'!V:V,'ON Data'!$E:$E,4))</f>
        <v>2742</v>
      </c>
      <c r="L13" s="263">
        <f xml:space="preserve">
IF($A$4&lt;=12,SUMIFS('ON Data'!AJ:AJ,'ON Data'!$D:$D,$A$4,'ON Data'!$E:$E,4),SUMIFS('ON Data'!AJ:AJ,'ON Data'!$E:$E,4))</f>
        <v>0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0</v>
      </c>
      <c r="P13" s="601">
        <f xml:space="preserve">
IF($A$4&lt;=12,SUMIFS('ON Data'!AW:AW,'ON Data'!$D:$D,$A$4,'ON Data'!$E:$E,4),SUMIFS('ON Data'!AW:AW,'ON Data'!$E:$E,4))</f>
        <v>50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89</v>
      </c>
      <c r="C14" s="266">
        <f xml:space="preserve">
IF($A$4&lt;=12,SUMIFS('ON Data'!G:G,'ON Data'!$D:$D,$A$4,'ON Data'!$E:$E,5),SUMIFS('ON Data'!G:G,'ON Data'!$E:$E,5))</f>
        <v>89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806717</v>
      </c>
      <c r="C18" s="262">
        <f t="shared" ref="C18:F18" si="0" xml:space="preserve">
C19-C16-C17</f>
        <v>0</v>
      </c>
      <c r="D18" s="263">
        <f t="shared" si="0"/>
        <v>22297</v>
      </c>
      <c r="E18" s="263">
        <f t="shared" si="0"/>
        <v>20791</v>
      </c>
      <c r="F18" s="263">
        <f t="shared" si="0"/>
        <v>125782</v>
      </c>
      <c r="G18" s="263">
        <f t="shared" ref="G18:M18" si="1" xml:space="preserve">
G19-G16-G17</f>
        <v>0</v>
      </c>
      <c r="H18" s="263">
        <f t="shared" si="1"/>
        <v>135039</v>
      </c>
      <c r="I18" s="263">
        <f t="shared" si="1"/>
        <v>73762</v>
      </c>
      <c r="J18" s="263">
        <f t="shared" si="1"/>
        <v>60150</v>
      </c>
      <c r="K18" s="263">
        <f t="shared" si="1"/>
        <v>220824</v>
      </c>
      <c r="L18" s="263">
        <f t="shared" si="1"/>
        <v>34941</v>
      </c>
      <c r="M18" s="263">
        <f t="shared" si="1"/>
        <v>9428</v>
      </c>
      <c r="N18" s="263">
        <f t="shared" ref="N18:P18" si="2" xml:space="preserve">
N19-N16-N17</f>
        <v>9364</v>
      </c>
      <c r="O18" s="263">
        <f t="shared" si="2"/>
        <v>60664</v>
      </c>
      <c r="P18" s="601">
        <f t="shared" si="2"/>
        <v>33675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806717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22297</v>
      </c>
      <c r="E19" s="274">
        <f xml:space="preserve">
IF($A$4&lt;=12,SUMIFS('ON Data'!I:I,'ON Data'!$D:$D,$A$4,'ON Data'!$E:$E,9),SUMIFS('ON Data'!I:I,'ON Data'!$E:$E,9))</f>
        <v>20791</v>
      </c>
      <c r="F19" s="274">
        <f xml:space="preserve">
IF($A$4&lt;=12,SUMIFS('ON Data'!K:K,'ON Data'!$D:$D,$A$4,'ON Data'!$E:$E,9),SUMIFS('ON Data'!K:K,'ON Data'!$E:$E,9))</f>
        <v>125782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135039</v>
      </c>
      <c r="I19" s="274">
        <f xml:space="preserve">
IF($A$4&lt;=12,SUMIFS('ON Data'!Q:Q,'ON Data'!$D:$D,$A$4,'ON Data'!$E:$E,9),SUMIFS('ON Data'!Q:Q,'ON Data'!$E:$E,9))</f>
        <v>73762</v>
      </c>
      <c r="J19" s="274">
        <f xml:space="preserve">
IF($A$4&lt;=12,SUMIFS('ON Data'!R:R,'ON Data'!$D:$D,$A$4,'ON Data'!$E:$E,9),SUMIFS('ON Data'!R:R,'ON Data'!$E:$E,9))</f>
        <v>60150</v>
      </c>
      <c r="K19" s="274">
        <f xml:space="preserve">
IF($A$4&lt;=12,SUMIFS('ON Data'!V:V,'ON Data'!$D:$D,$A$4,'ON Data'!$E:$E,9),SUMIFS('ON Data'!V:V,'ON Data'!$E:$E,9))</f>
        <v>220824</v>
      </c>
      <c r="L19" s="274">
        <f xml:space="preserve">
IF($A$4&lt;=12,SUMIFS('ON Data'!AJ:AJ,'ON Data'!$D:$D,$A$4,'ON Data'!$E:$E,9),SUMIFS('ON Data'!AJ:AJ,'ON Data'!$E:$E,9))</f>
        <v>34941</v>
      </c>
      <c r="M19" s="274">
        <f xml:space="preserve">
IF($A$4&lt;=12,SUMIFS('ON Data'!AM:AM,'ON Data'!$D:$D,$A$4,'ON Data'!$E:$E,9),SUMIFS('ON Data'!AM:AM,'ON Data'!$E:$E,9))</f>
        <v>9428</v>
      </c>
      <c r="N19" s="274">
        <f xml:space="preserve">
IF($A$4&lt;=12,SUMIFS('ON Data'!AO:AO,'ON Data'!$D:$D,$A$4,'ON Data'!$E:$E,9),SUMIFS('ON Data'!AO:AO,'ON Data'!$E:$E,9))</f>
        <v>9364</v>
      </c>
      <c r="O19" s="274">
        <f xml:space="preserve">
IF($A$4&lt;=12,SUMIFS('ON Data'!AR:AR,'ON Data'!$D:$D,$A$4,'ON Data'!$E:$E,9),SUMIFS('ON Data'!AR:AR,'ON Data'!$E:$E,9))</f>
        <v>60664</v>
      </c>
      <c r="P19" s="604">
        <f xml:space="preserve">
IF($A$4&lt;=12,SUMIFS('ON Data'!AW:AW,'ON Data'!$D:$D,$A$4,'ON Data'!$E:$E,9),SUMIFS('ON Data'!AW:AW,'ON Data'!$E:$E,9))</f>
        <v>33675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17836933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339765</v>
      </c>
      <c r="E20" s="277">
        <f xml:space="preserve">
IF($A$4&lt;=12,SUMIFS('ON Data'!I:I,'ON Data'!$D:$D,$A$4,'ON Data'!$E:$E,6),SUMIFS('ON Data'!I:I,'ON Data'!$E:$E,6))</f>
        <v>405865</v>
      </c>
      <c r="F20" s="277">
        <f xml:space="preserve">
IF($A$4&lt;=12,SUMIFS('ON Data'!K:K,'ON Data'!$D:$D,$A$4,'ON Data'!$E:$E,6),SUMIFS('ON Data'!K:K,'ON Data'!$E:$E,6))</f>
        <v>3296234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3115278</v>
      </c>
      <c r="I20" s="277">
        <f xml:space="preserve">
IF($A$4&lt;=12,SUMIFS('ON Data'!Q:Q,'ON Data'!$D:$D,$A$4,'ON Data'!$E:$E,6),SUMIFS('ON Data'!Q:Q,'ON Data'!$E:$E,6))</f>
        <v>1222352</v>
      </c>
      <c r="J20" s="277">
        <f xml:space="preserve">
IF($A$4&lt;=12,SUMIFS('ON Data'!R:R,'ON Data'!$D:$D,$A$4,'ON Data'!$E:$E,6),SUMIFS('ON Data'!R:R,'ON Data'!$E:$E,6))</f>
        <v>935705</v>
      </c>
      <c r="K20" s="277">
        <f xml:space="preserve">
IF($A$4&lt;=12,SUMIFS('ON Data'!V:V,'ON Data'!$D:$D,$A$4,'ON Data'!$E:$E,6),SUMIFS('ON Data'!V:V,'ON Data'!$E:$E,6))</f>
        <v>5200056</v>
      </c>
      <c r="L20" s="277">
        <f xml:space="preserve">
IF($A$4&lt;=12,SUMIFS('ON Data'!AJ:AJ,'ON Data'!$D:$D,$A$4,'ON Data'!$E:$E,6),SUMIFS('ON Data'!AJ:AJ,'ON Data'!$E:$E,6))</f>
        <v>860177</v>
      </c>
      <c r="M20" s="277">
        <f xml:space="preserve">
IF($A$4&lt;=12,SUMIFS('ON Data'!AM:AM,'ON Data'!$D:$D,$A$4,'ON Data'!$E:$E,6),SUMIFS('ON Data'!AM:AM,'ON Data'!$E:$E,6))</f>
        <v>302170</v>
      </c>
      <c r="N20" s="277">
        <f xml:space="preserve">
IF($A$4&lt;=12,SUMIFS('ON Data'!AO:AO,'ON Data'!$D:$D,$A$4,'ON Data'!$E:$E,6),SUMIFS('ON Data'!AO:AO,'ON Data'!$E:$E,6))</f>
        <v>181741</v>
      </c>
      <c r="O20" s="277">
        <f xml:space="preserve">
IF($A$4&lt;=12,SUMIFS('ON Data'!AR:AR,'ON Data'!$D:$D,$A$4,'ON Data'!$E:$E,6),SUMIFS('ON Data'!AR:AR,'ON Data'!$E:$E,6))</f>
        <v>1053181</v>
      </c>
      <c r="P20" s="605">
        <f xml:space="preserve">
IF($A$4&lt;=12,SUMIFS('ON Data'!AW:AW,'ON Data'!$D:$D,$A$4,'ON Data'!$E:$E,6),SUMIFS('ON Data'!AW:AW,'ON Data'!$E:$E,6))</f>
        <v>924409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17836933</v>
      </c>
      <c r="C23" s="266">
        <f t="shared" ref="C23:F23" si="5" xml:space="preserve">
IF(C21="","",C20-C21)</f>
        <v>0</v>
      </c>
      <c r="D23" s="267">
        <f t="shared" si="5"/>
        <v>339765</v>
      </c>
      <c r="E23" s="267">
        <f t="shared" si="5"/>
        <v>405865</v>
      </c>
      <c r="F23" s="267">
        <f t="shared" si="5"/>
        <v>3296234</v>
      </c>
      <c r="G23" s="267">
        <f t="shared" ref="G23:N23" si="6" xml:space="preserve">
IF(G21="","",G20-G21)</f>
        <v>0</v>
      </c>
      <c r="H23" s="267">
        <f t="shared" si="6"/>
        <v>3115278</v>
      </c>
      <c r="I23" s="267">
        <f t="shared" si="6"/>
        <v>1222352</v>
      </c>
      <c r="J23" s="267">
        <f t="shared" si="6"/>
        <v>935705</v>
      </c>
      <c r="K23" s="267">
        <f t="shared" si="6"/>
        <v>5200056</v>
      </c>
      <c r="L23" s="267">
        <f t="shared" si="6"/>
        <v>860177</v>
      </c>
      <c r="M23" s="267">
        <f t="shared" si="6"/>
        <v>302170</v>
      </c>
      <c r="N23" s="268">
        <f t="shared" si="6"/>
        <v>181741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26961.200000000001</v>
      </c>
      <c r="C25" s="612">
        <f xml:space="preserve">
IF($A$4&lt;=12,SUMIFS('ON Data'!J:J,'ON Data'!$D:$D,$A$4,'ON Data'!$E:$E,10),SUMIFS('ON Data'!J:J,'ON Data'!$E:$E,10))</f>
        <v>4859.2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22102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40407.124681933841</v>
      </c>
      <c r="C26" s="612">
        <f xml:space="preserve">
IF($A$4&lt;=12,SUMIFS('ON Data'!J:J,'ON Data'!$D:$D,$A$4,'ON Data'!$E:$E,11),SUMIFS('ON Data'!J:J,'ON Data'!$E:$E,11))</f>
        <v>13740.458015267181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26666.666666666664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0.66723876574307306</v>
      </c>
      <c r="C27" s="613">
        <f xml:space="preserve">
IF(C26=0,0,C25/C26)</f>
        <v>0.35364177777777761</v>
      </c>
      <c r="D27" s="590"/>
      <c r="E27" s="591"/>
      <c r="F27" s="587"/>
      <c r="G27" s="591">
        <f xml:space="preserve">
IF(G26=0,0,G25/G26)</f>
        <v>0.82882500000000003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13445.924681933844</v>
      </c>
      <c r="C28" s="614">
        <f xml:space="preserve">
C26-C25</f>
        <v>8881.2580152671799</v>
      </c>
      <c r="D28" s="592"/>
      <c r="E28" s="593"/>
      <c r="F28" s="594"/>
      <c r="G28" s="593">
        <f xml:space="preserve">
G26-G25</f>
        <v>4564.6666666666642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21809.629537121808</v>
      </c>
      <c r="D4" s="161">
        <f ca="1">IF(ISERROR(VLOOKUP("Náklady celkem",INDIRECT("HI!$A:$G"),5,0)),0,VLOOKUP("Náklady celkem",INDIRECT("HI!$A:$G"),5,0))</f>
        <v>17024.647700000001</v>
      </c>
      <c r="E4" s="162">
        <f ca="1">IF(C4=0,0,D4/C4)</f>
        <v>0.78060233306680571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126.666678102068</v>
      </c>
      <c r="D7" s="169">
        <f>IF(ISERROR(HI!E5),"",HI!E5)</f>
        <v>39.763999999999996</v>
      </c>
      <c r="E7" s="166">
        <f t="shared" ref="E7:E15" si="0">IF(C7=0,0,D7/C7)</f>
        <v>0.31392628744837031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5.0420168067226892E-2</v>
      </c>
      <c r="E9" s="166">
        <f>IF(C9=0,0,D9/C9)</f>
        <v>0.16806722689075632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0.95427262123486123</v>
      </c>
      <c r="E11" s="166">
        <f t="shared" si="0"/>
        <v>1.5904543687247688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0.89584298709850518</v>
      </c>
      <c r="E12" s="166">
        <f t="shared" si="0"/>
        <v>1.1198037338731315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27616.003386941451</v>
      </c>
      <c r="D15" s="169">
        <f>IF(ISERROR(HI!E6),"",HI!E6)</f>
        <v>25392.82979</v>
      </c>
      <c r="E15" s="166">
        <f t="shared" si="0"/>
        <v>0.91949691033161207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22356.002018288335</v>
      </c>
      <c r="D16" s="165">
        <f ca="1">IF(ISERROR(VLOOKUP("Osobní náklady (Kč) *",INDIRECT("HI!$A:$G"),5,0)),0,VLOOKUP("Osobní náklady (Kč) *",INDIRECT("HI!$A:$G"),5,0))</f>
        <v>24152.994719999999</v>
      </c>
      <c r="E16" s="166">
        <f ca="1">IF(C16=0,0,D16/C16)</f>
        <v>1.0803807720289895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10049.370999999999</v>
      </c>
      <c r="D18" s="184">
        <f ca="1">IF(ISERROR(VLOOKUP("Výnosy celkem",INDIRECT("HI!$A:$G"),5,0)),0,VLOOKUP("Výnosy celkem",INDIRECT("HI!$A:$G"),5,0))</f>
        <v>12196.19433</v>
      </c>
      <c r="E18" s="185">
        <f t="shared" ref="E18:E21" ca="1" si="1">IF(C18=0,0,D18/C18)</f>
        <v>1.2136276320179642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10049.370999999999</v>
      </c>
      <c r="D19" s="165">
        <f ca="1">IF(ISERROR(VLOOKUP("Ambulance *",INDIRECT("HI!$A:$G"),5,0)),0,VLOOKUP("Ambulance *",INDIRECT("HI!$A:$G"),5,0))</f>
        <v>12196.19433</v>
      </c>
      <c r="E19" s="166">
        <f t="shared" ca="1" si="1"/>
        <v>1.2136276320179642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1.2136276320179642</v>
      </c>
      <c r="E20" s="166">
        <f t="shared" si="1"/>
        <v>1.2136276320179642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1.0326760661859411</v>
      </c>
      <c r="E21" s="166">
        <f t="shared" si="1"/>
        <v>1.2149130190422837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5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1451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8</v>
      </c>
      <c r="F3" s="231">
        <f>SUMIF($E5:$E1048576,"&lt;10",F5:F1048576)</f>
        <v>18736296.100000001</v>
      </c>
      <c r="G3" s="231">
        <f t="shared" ref="G3:AW3" si="0">SUMIF($E5:$E1048576,"&lt;10",G5:G1048576)</f>
        <v>89</v>
      </c>
      <c r="H3" s="231">
        <f t="shared" si="0"/>
        <v>365729</v>
      </c>
      <c r="I3" s="231">
        <f t="shared" si="0"/>
        <v>428440.89999999997</v>
      </c>
      <c r="J3" s="231">
        <f t="shared" si="0"/>
        <v>0</v>
      </c>
      <c r="K3" s="231">
        <f t="shared" si="0"/>
        <v>3429338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3268572.6999999997</v>
      </c>
      <c r="Q3" s="231">
        <f t="shared" si="0"/>
        <v>1301860.5</v>
      </c>
      <c r="R3" s="231">
        <f t="shared" si="0"/>
        <v>999591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5448864.5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900095</v>
      </c>
      <c r="AK3" s="231">
        <f t="shared" si="0"/>
        <v>0</v>
      </c>
      <c r="AL3" s="231">
        <f t="shared" si="0"/>
        <v>0</v>
      </c>
      <c r="AM3" s="231">
        <f t="shared" si="0"/>
        <v>314355.5</v>
      </c>
      <c r="AN3" s="231">
        <f t="shared" si="0"/>
        <v>0</v>
      </c>
      <c r="AO3" s="231">
        <f t="shared" si="0"/>
        <v>192333</v>
      </c>
      <c r="AP3" s="231">
        <f t="shared" si="0"/>
        <v>0</v>
      </c>
      <c r="AQ3" s="231">
        <f t="shared" si="0"/>
        <v>0</v>
      </c>
      <c r="AR3" s="231">
        <f t="shared" si="0"/>
        <v>1122641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964386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35</v>
      </c>
      <c r="D28" s="230">
        <v>4</v>
      </c>
      <c r="E28" s="230">
        <v>1</v>
      </c>
      <c r="F28" s="230">
        <v>75.7</v>
      </c>
      <c r="G28" s="230">
        <v>0</v>
      </c>
      <c r="H28" s="230">
        <v>4</v>
      </c>
      <c r="I28" s="230">
        <v>1</v>
      </c>
      <c r="J28" s="230">
        <v>0</v>
      </c>
      <c r="K28" s="230">
        <v>6.3</v>
      </c>
      <c r="L28" s="230">
        <v>0</v>
      </c>
      <c r="M28" s="230">
        <v>0</v>
      </c>
      <c r="N28" s="230">
        <v>0</v>
      </c>
      <c r="O28" s="230">
        <v>0</v>
      </c>
      <c r="P28" s="230">
        <v>16.899999999999999</v>
      </c>
      <c r="Q28" s="230">
        <v>3</v>
      </c>
      <c r="R28" s="230">
        <v>3</v>
      </c>
      <c r="S28" s="230">
        <v>0</v>
      </c>
      <c r="T28" s="230">
        <v>0</v>
      </c>
      <c r="U28" s="230">
        <v>0</v>
      </c>
      <c r="V28" s="230">
        <v>22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4</v>
      </c>
      <c r="AK28" s="230">
        <v>0</v>
      </c>
      <c r="AL28" s="230">
        <v>0</v>
      </c>
      <c r="AM28" s="230">
        <v>2.5</v>
      </c>
      <c r="AN28" s="230">
        <v>0</v>
      </c>
      <c r="AO28" s="230">
        <v>1</v>
      </c>
      <c r="AP28" s="230">
        <v>0</v>
      </c>
      <c r="AQ28" s="230">
        <v>0</v>
      </c>
      <c r="AR28" s="230">
        <v>7</v>
      </c>
      <c r="AS28" s="230">
        <v>0</v>
      </c>
      <c r="AT28" s="230">
        <v>0</v>
      </c>
      <c r="AU28" s="230">
        <v>0</v>
      </c>
      <c r="AV28" s="230">
        <v>0</v>
      </c>
      <c r="AW28" s="230">
        <v>5</v>
      </c>
    </row>
    <row r="29" spans="3:49" x14ac:dyDescent="0.3">
      <c r="C29" s="230">
        <v>35</v>
      </c>
      <c r="D29" s="230">
        <v>4</v>
      </c>
      <c r="E29" s="230">
        <v>2</v>
      </c>
      <c r="F29" s="230">
        <v>11408.8</v>
      </c>
      <c r="G29" s="230">
        <v>0</v>
      </c>
      <c r="H29" s="230">
        <v>484</v>
      </c>
      <c r="I29" s="230">
        <v>136</v>
      </c>
      <c r="J29" s="230">
        <v>0</v>
      </c>
      <c r="K29" s="230">
        <v>983.6</v>
      </c>
      <c r="L29" s="230">
        <v>0</v>
      </c>
      <c r="M29" s="230">
        <v>0</v>
      </c>
      <c r="N29" s="230">
        <v>0</v>
      </c>
      <c r="O29" s="230">
        <v>0</v>
      </c>
      <c r="P29" s="230">
        <v>2611.1999999999998</v>
      </c>
      <c r="Q29" s="230">
        <v>456</v>
      </c>
      <c r="R29" s="230">
        <v>488</v>
      </c>
      <c r="S29" s="230">
        <v>0</v>
      </c>
      <c r="T29" s="230">
        <v>0</v>
      </c>
      <c r="U29" s="230">
        <v>0</v>
      </c>
      <c r="V29" s="230">
        <v>3144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656</v>
      </c>
      <c r="AK29" s="230">
        <v>0</v>
      </c>
      <c r="AL29" s="230">
        <v>0</v>
      </c>
      <c r="AM29" s="230">
        <v>378</v>
      </c>
      <c r="AN29" s="230">
        <v>0</v>
      </c>
      <c r="AO29" s="230">
        <v>160</v>
      </c>
      <c r="AP29" s="230">
        <v>0</v>
      </c>
      <c r="AQ29" s="230">
        <v>0</v>
      </c>
      <c r="AR29" s="230">
        <v>1152</v>
      </c>
      <c r="AS29" s="230">
        <v>0</v>
      </c>
      <c r="AT29" s="230">
        <v>0</v>
      </c>
      <c r="AU29" s="230">
        <v>0</v>
      </c>
      <c r="AV29" s="230">
        <v>0</v>
      </c>
      <c r="AW29" s="230">
        <v>760</v>
      </c>
    </row>
    <row r="30" spans="3:49" x14ac:dyDescent="0.3">
      <c r="C30" s="230">
        <v>35</v>
      </c>
      <c r="D30" s="230">
        <v>4</v>
      </c>
      <c r="E30" s="230">
        <v>4</v>
      </c>
      <c r="F30" s="230">
        <v>419</v>
      </c>
      <c r="G30" s="230">
        <v>0</v>
      </c>
      <c r="H30" s="230">
        <v>0</v>
      </c>
      <c r="I30" s="230">
        <v>0</v>
      </c>
      <c r="J30" s="230">
        <v>0</v>
      </c>
      <c r="K30" s="230">
        <v>58</v>
      </c>
      <c r="L30" s="230">
        <v>0</v>
      </c>
      <c r="M30" s="230">
        <v>0</v>
      </c>
      <c r="N30" s="230">
        <v>0</v>
      </c>
      <c r="O30" s="230">
        <v>0</v>
      </c>
      <c r="P30" s="230">
        <v>29</v>
      </c>
      <c r="Q30" s="230">
        <v>3.5</v>
      </c>
      <c r="R30" s="230">
        <v>3.5</v>
      </c>
      <c r="S30" s="230">
        <v>0</v>
      </c>
      <c r="T30" s="230">
        <v>0</v>
      </c>
      <c r="U30" s="230">
        <v>0</v>
      </c>
      <c r="V30" s="230">
        <v>325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35</v>
      </c>
      <c r="D31" s="230">
        <v>4</v>
      </c>
      <c r="E31" s="230">
        <v>6</v>
      </c>
      <c r="F31" s="230">
        <v>2109077</v>
      </c>
      <c r="G31" s="230">
        <v>0</v>
      </c>
      <c r="H31" s="230">
        <v>45786</v>
      </c>
      <c r="I31" s="230">
        <v>29496</v>
      </c>
      <c r="J31" s="230">
        <v>0</v>
      </c>
      <c r="K31" s="230">
        <v>398663</v>
      </c>
      <c r="L31" s="230">
        <v>0</v>
      </c>
      <c r="M31" s="230">
        <v>0</v>
      </c>
      <c r="N31" s="230">
        <v>0</v>
      </c>
      <c r="O31" s="230">
        <v>0</v>
      </c>
      <c r="P31" s="230">
        <v>436349</v>
      </c>
      <c r="Q31" s="230">
        <v>90874</v>
      </c>
      <c r="R31" s="230">
        <v>110678</v>
      </c>
      <c r="S31" s="230">
        <v>0</v>
      </c>
      <c r="T31" s="230">
        <v>0</v>
      </c>
      <c r="U31" s="230">
        <v>0</v>
      </c>
      <c r="V31" s="230">
        <v>587012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112868</v>
      </c>
      <c r="AK31" s="230">
        <v>0</v>
      </c>
      <c r="AL31" s="230">
        <v>0</v>
      </c>
      <c r="AM31" s="230">
        <v>41551</v>
      </c>
      <c r="AN31" s="230">
        <v>0</v>
      </c>
      <c r="AO31" s="230">
        <v>21731</v>
      </c>
      <c r="AP31" s="230">
        <v>0</v>
      </c>
      <c r="AQ31" s="230">
        <v>0</v>
      </c>
      <c r="AR31" s="230">
        <v>126891</v>
      </c>
      <c r="AS31" s="230">
        <v>0</v>
      </c>
      <c r="AT31" s="230">
        <v>0</v>
      </c>
      <c r="AU31" s="230">
        <v>0</v>
      </c>
      <c r="AV31" s="230">
        <v>0</v>
      </c>
      <c r="AW31" s="230">
        <v>107178</v>
      </c>
    </row>
    <row r="32" spans="3:49" x14ac:dyDescent="0.3">
      <c r="C32" s="230">
        <v>35</v>
      </c>
      <c r="D32" s="230">
        <v>4</v>
      </c>
      <c r="E32" s="230">
        <v>9</v>
      </c>
      <c r="F32" s="230">
        <v>12810</v>
      </c>
      <c r="G32" s="230">
        <v>0</v>
      </c>
      <c r="H32" s="230">
        <v>500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5000</v>
      </c>
      <c r="Q32" s="230">
        <v>0</v>
      </c>
      <c r="R32" s="230">
        <v>1000</v>
      </c>
      <c r="S32" s="230">
        <v>0</v>
      </c>
      <c r="T32" s="230">
        <v>0</v>
      </c>
      <c r="U32" s="230">
        <v>0</v>
      </c>
      <c r="V32" s="230">
        <v>1310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1000</v>
      </c>
      <c r="AN32" s="230">
        <v>0</v>
      </c>
      <c r="AO32" s="230">
        <v>500</v>
      </c>
      <c r="AP32" s="230">
        <v>0</v>
      </c>
      <c r="AQ32" s="230">
        <v>0</v>
      </c>
      <c r="AR32" s="230">
        <v>3500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35</v>
      </c>
      <c r="D33" s="230">
        <v>4</v>
      </c>
      <c r="E33" s="230">
        <v>10</v>
      </c>
      <c r="F33" s="230">
        <v>1610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1610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35</v>
      </c>
      <c r="D34" s="230">
        <v>4</v>
      </c>
      <c r="E34" s="230">
        <v>11</v>
      </c>
      <c r="F34" s="230">
        <v>5050.8905852417302</v>
      </c>
      <c r="G34" s="230">
        <v>0</v>
      </c>
      <c r="H34" s="230">
        <v>0</v>
      </c>
      <c r="I34" s="230">
        <v>0</v>
      </c>
      <c r="J34" s="230">
        <v>1717.5572519083971</v>
      </c>
      <c r="K34" s="230">
        <v>0</v>
      </c>
      <c r="L34" s="230">
        <v>0</v>
      </c>
      <c r="M34" s="230">
        <v>0</v>
      </c>
      <c r="N34" s="230">
        <v>0</v>
      </c>
      <c r="O34" s="230">
        <v>3333.3333333333335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35</v>
      </c>
      <c r="D35" s="230">
        <v>5</v>
      </c>
      <c r="E35" s="230">
        <v>1</v>
      </c>
      <c r="F35" s="230">
        <v>74.2</v>
      </c>
      <c r="G35" s="230">
        <v>0</v>
      </c>
      <c r="H35" s="230">
        <v>3</v>
      </c>
      <c r="I35" s="230">
        <v>2.2999999999999998</v>
      </c>
      <c r="J35" s="230">
        <v>0</v>
      </c>
      <c r="K35" s="230">
        <v>5</v>
      </c>
      <c r="L35" s="230">
        <v>0</v>
      </c>
      <c r="M35" s="230">
        <v>0</v>
      </c>
      <c r="N35" s="230">
        <v>0</v>
      </c>
      <c r="O35" s="230">
        <v>0</v>
      </c>
      <c r="P35" s="230">
        <v>13.4</v>
      </c>
      <c r="Q35" s="230">
        <v>6</v>
      </c>
      <c r="R35" s="230">
        <v>3</v>
      </c>
      <c r="S35" s="230">
        <v>0</v>
      </c>
      <c r="T35" s="230">
        <v>0</v>
      </c>
      <c r="U35" s="230">
        <v>0</v>
      </c>
      <c r="V35" s="230">
        <v>22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4</v>
      </c>
      <c r="AK35" s="230">
        <v>0</v>
      </c>
      <c r="AL35" s="230">
        <v>0</v>
      </c>
      <c r="AM35" s="230">
        <v>2.5</v>
      </c>
      <c r="AN35" s="230">
        <v>0</v>
      </c>
      <c r="AO35" s="230">
        <v>1</v>
      </c>
      <c r="AP35" s="230">
        <v>0</v>
      </c>
      <c r="AQ35" s="230">
        <v>0</v>
      </c>
      <c r="AR35" s="230">
        <v>7</v>
      </c>
      <c r="AS35" s="230">
        <v>0</v>
      </c>
      <c r="AT35" s="230">
        <v>0</v>
      </c>
      <c r="AU35" s="230">
        <v>0</v>
      </c>
      <c r="AV35" s="230">
        <v>0</v>
      </c>
      <c r="AW35" s="230">
        <v>5</v>
      </c>
    </row>
    <row r="36" spans="3:49" x14ac:dyDescent="0.3">
      <c r="C36" s="230">
        <v>35</v>
      </c>
      <c r="D36" s="230">
        <v>5</v>
      </c>
      <c r="E36" s="230">
        <v>2</v>
      </c>
      <c r="F36" s="230">
        <v>11747.5</v>
      </c>
      <c r="G36" s="230">
        <v>0</v>
      </c>
      <c r="H36" s="230">
        <v>476</v>
      </c>
      <c r="I36" s="230">
        <v>386</v>
      </c>
      <c r="J36" s="230">
        <v>0</v>
      </c>
      <c r="K36" s="230">
        <v>812</v>
      </c>
      <c r="L36" s="230">
        <v>0</v>
      </c>
      <c r="M36" s="230">
        <v>0</v>
      </c>
      <c r="N36" s="230">
        <v>0</v>
      </c>
      <c r="O36" s="230">
        <v>0</v>
      </c>
      <c r="P36" s="230">
        <v>2156</v>
      </c>
      <c r="Q36" s="230">
        <v>976</v>
      </c>
      <c r="R36" s="230">
        <v>504</v>
      </c>
      <c r="S36" s="230">
        <v>0</v>
      </c>
      <c r="T36" s="230">
        <v>0</v>
      </c>
      <c r="U36" s="230">
        <v>0</v>
      </c>
      <c r="V36" s="230">
        <v>3290.5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692</v>
      </c>
      <c r="AK36" s="230">
        <v>0</v>
      </c>
      <c r="AL36" s="230">
        <v>0</v>
      </c>
      <c r="AM36" s="230">
        <v>391</v>
      </c>
      <c r="AN36" s="230">
        <v>0</v>
      </c>
      <c r="AO36" s="230">
        <v>160</v>
      </c>
      <c r="AP36" s="230">
        <v>0</v>
      </c>
      <c r="AQ36" s="230">
        <v>0</v>
      </c>
      <c r="AR36" s="230">
        <v>1056</v>
      </c>
      <c r="AS36" s="230">
        <v>0</v>
      </c>
      <c r="AT36" s="230">
        <v>0</v>
      </c>
      <c r="AU36" s="230">
        <v>0</v>
      </c>
      <c r="AV36" s="230">
        <v>0</v>
      </c>
      <c r="AW36" s="230">
        <v>848</v>
      </c>
    </row>
    <row r="37" spans="3:49" x14ac:dyDescent="0.3">
      <c r="C37" s="230">
        <v>35</v>
      </c>
      <c r="D37" s="230">
        <v>5</v>
      </c>
      <c r="E37" s="230">
        <v>4</v>
      </c>
      <c r="F37" s="230">
        <v>427</v>
      </c>
      <c r="G37" s="230">
        <v>0</v>
      </c>
      <c r="H37" s="230">
        <v>0</v>
      </c>
      <c r="I37" s="230">
        <v>0</v>
      </c>
      <c r="J37" s="230">
        <v>0</v>
      </c>
      <c r="K37" s="230">
        <v>57</v>
      </c>
      <c r="L37" s="230">
        <v>0</v>
      </c>
      <c r="M37" s="230">
        <v>0</v>
      </c>
      <c r="N37" s="230">
        <v>0</v>
      </c>
      <c r="O37" s="230">
        <v>0</v>
      </c>
      <c r="P37" s="230">
        <v>21</v>
      </c>
      <c r="Q37" s="230">
        <v>12</v>
      </c>
      <c r="R37" s="230">
        <v>7</v>
      </c>
      <c r="S37" s="230">
        <v>0</v>
      </c>
      <c r="T37" s="230">
        <v>0</v>
      </c>
      <c r="U37" s="230">
        <v>0</v>
      </c>
      <c r="V37" s="230">
        <v>320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10</v>
      </c>
    </row>
    <row r="38" spans="3:49" x14ac:dyDescent="0.3">
      <c r="C38" s="230">
        <v>35</v>
      </c>
      <c r="D38" s="230">
        <v>5</v>
      </c>
      <c r="E38" s="230">
        <v>5</v>
      </c>
      <c r="F38" s="230">
        <v>5</v>
      </c>
      <c r="G38" s="230">
        <v>5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35</v>
      </c>
      <c r="D39" s="230">
        <v>5</v>
      </c>
      <c r="E39" s="230">
        <v>6</v>
      </c>
      <c r="F39" s="230">
        <v>2186777</v>
      </c>
      <c r="G39" s="230">
        <v>0</v>
      </c>
      <c r="H39" s="230">
        <v>39719</v>
      </c>
      <c r="I39" s="230">
        <v>68956</v>
      </c>
      <c r="J39" s="230">
        <v>0</v>
      </c>
      <c r="K39" s="230">
        <v>377197</v>
      </c>
      <c r="L39" s="230">
        <v>0</v>
      </c>
      <c r="M39" s="230">
        <v>0</v>
      </c>
      <c r="N39" s="230">
        <v>0</v>
      </c>
      <c r="O39" s="230">
        <v>0</v>
      </c>
      <c r="P39" s="230">
        <v>345649</v>
      </c>
      <c r="Q39" s="230">
        <v>186424</v>
      </c>
      <c r="R39" s="230">
        <v>108843</v>
      </c>
      <c r="S39" s="230">
        <v>0</v>
      </c>
      <c r="T39" s="230">
        <v>0</v>
      </c>
      <c r="U39" s="230">
        <v>0</v>
      </c>
      <c r="V39" s="230">
        <v>654648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100757</v>
      </c>
      <c r="AK39" s="230">
        <v>0</v>
      </c>
      <c r="AL39" s="230">
        <v>0</v>
      </c>
      <c r="AM39" s="230">
        <v>41594</v>
      </c>
      <c r="AN39" s="230">
        <v>0</v>
      </c>
      <c r="AO39" s="230">
        <v>21364</v>
      </c>
      <c r="AP39" s="230">
        <v>0</v>
      </c>
      <c r="AQ39" s="230">
        <v>0</v>
      </c>
      <c r="AR39" s="230">
        <v>127456</v>
      </c>
      <c r="AS39" s="230">
        <v>0</v>
      </c>
      <c r="AT39" s="230">
        <v>0</v>
      </c>
      <c r="AU39" s="230">
        <v>0</v>
      </c>
      <c r="AV39" s="230">
        <v>0</v>
      </c>
      <c r="AW39" s="230">
        <v>114170</v>
      </c>
    </row>
    <row r="40" spans="3:49" x14ac:dyDescent="0.3">
      <c r="C40" s="230">
        <v>35</v>
      </c>
      <c r="D40" s="230">
        <v>5</v>
      </c>
      <c r="E40" s="230">
        <v>9</v>
      </c>
      <c r="F40" s="230">
        <v>13710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5000</v>
      </c>
      <c r="Q40" s="230">
        <v>2500</v>
      </c>
      <c r="R40" s="230">
        <v>1500</v>
      </c>
      <c r="S40" s="230">
        <v>0</v>
      </c>
      <c r="T40" s="230">
        <v>0</v>
      </c>
      <c r="U40" s="230">
        <v>0</v>
      </c>
      <c r="V40" s="230">
        <v>4710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35</v>
      </c>
      <c r="D41" s="230">
        <v>5</v>
      </c>
      <c r="E41" s="230">
        <v>10</v>
      </c>
      <c r="F41" s="230">
        <v>3810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3810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35</v>
      </c>
      <c r="D42" s="230">
        <v>5</v>
      </c>
      <c r="E42" s="230">
        <v>11</v>
      </c>
      <c r="F42" s="230">
        <v>5050.8905852417302</v>
      </c>
      <c r="G42" s="230">
        <v>0</v>
      </c>
      <c r="H42" s="230">
        <v>0</v>
      </c>
      <c r="I42" s="230">
        <v>0</v>
      </c>
      <c r="J42" s="230">
        <v>1717.5572519083971</v>
      </c>
      <c r="K42" s="230">
        <v>0</v>
      </c>
      <c r="L42" s="230">
        <v>0</v>
      </c>
      <c r="M42" s="230">
        <v>0</v>
      </c>
      <c r="N42" s="230">
        <v>0</v>
      </c>
      <c r="O42" s="230">
        <v>3333.3333333333335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35</v>
      </c>
      <c r="D43" s="230">
        <v>6</v>
      </c>
      <c r="E43" s="230">
        <v>1</v>
      </c>
      <c r="F43" s="230">
        <v>74.2</v>
      </c>
      <c r="G43" s="230">
        <v>0</v>
      </c>
      <c r="H43" s="230">
        <v>3</v>
      </c>
      <c r="I43" s="230">
        <v>2.2999999999999998</v>
      </c>
      <c r="J43" s="230">
        <v>0</v>
      </c>
      <c r="K43" s="230">
        <v>5</v>
      </c>
      <c r="L43" s="230">
        <v>0</v>
      </c>
      <c r="M43" s="230">
        <v>0</v>
      </c>
      <c r="N43" s="230">
        <v>0</v>
      </c>
      <c r="O43" s="230">
        <v>0</v>
      </c>
      <c r="P43" s="230">
        <v>12.4</v>
      </c>
      <c r="Q43" s="230">
        <v>7</v>
      </c>
      <c r="R43" s="230">
        <v>3</v>
      </c>
      <c r="S43" s="230">
        <v>0</v>
      </c>
      <c r="T43" s="230">
        <v>0</v>
      </c>
      <c r="U43" s="230">
        <v>0</v>
      </c>
      <c r="V43" s="230">
        <v>22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</v>
      </c>
      <c r="AK43" s="230">
        <v>0</v>
      </c>
      <c r="AL43" s="230">
        <v>0</v>
      </c>
      <c r="AM43" s="230">
        <v>2.5</v>
      </c>
      <c r="AN43" s="230">
        <v>0</v>
      </c>
      <c r="AO43" s="230">
        <v>1</v>
      </c>
      <c r="AP43" s="230">
        <v>0</v>
      </c>
      <c r="AQ43" s="230">
        <v>0</v>
      </c>
      <c r="AR43" s="230">
        <v>7</v>
      </c>
      <c r="AS43" s="230">
        <v>0</v>
      </c>
      <c r="AT43" s="230">
        <v>0</v>
      </c>
      <c r="AU43" s="230">
        <v>0</v>
      </c>
      <c r="AV43" s="230">
        <v>0</v>
      </c>
      <c r="AW43" s="230">
        <v>5</v>
      </c>
    </row>
    <row r="44" spans="3:49" x14ac:dyDescent="0.3">
      <c r="C44" s="230">
        <v>35</v>
      </c>
      <c r="D44" s="230">
        <v>6</v>
      </c>
      <c r="E44" s="230">
        <v>2</v>
      </c>
      <c r="F44" s="230">
        <v>11142.8</v>
      </c>
      <c r="G44" s="230">
        <v>0</v>
      </c>
      <c r="H44" s="230">
        <v>472</v>
      </c>
      <c r="I44" s="230">
        <v>360</v>
      </c>
      <c r="J44" s="230">
        <v>0</v>
      </c>
      <c r="K44" s="230">
        <v>764</v>
      </c>
      <c r="L44" s="230">
        <v>0</v>
      </c>
      <c r="M44" s="230">
        <v>0</v>
      </c>
      <c r="N44" s="230">
        <v>0</v>
      </c>
      <c r="O44" s="230">
        <v>0</v>
      </c>
      <c r="P44" s="230">
        <v>1832.8</v>
      </c>
      <c r="Q44" s="230">
        <v>1096</v>
      </c>
      <c r="R44" s="230">
        <v>448</v>
      </c>
      <c r="S44" s="230">
        <v>0</v>
      </c>
      <c r="T44" s="230">
        <v>0</v>
      </c>
      <c r="U44" s="230">
        <v>0</v>
      </c>
      <c r="V44" s="230">
        <v>3080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592</v>
      </c>
      <c r="AK44" s="230">
        <v>0</v>
      </c>
      <c r="AL44" s="230">
        <v>0</v>
      </c>
      <c r="AM44" s="230">
        <v>410</v>
      </c>
      <c r="AN44" s="230">
        <v>0</v>
      </c>
      <c r="AO44" s="230">
        <v>152</v>
      </c>
      <c r="AP44" s="230">
        <v>0</v>
      </c>
      <c r="AQ44" s="230">
        <v>0</v>
      </c>
      <c r="AR44" s="230">
        <v>1096</v>
      </c>
      <c r="AS44" s="230">
        <v>0</v>
      </c>
      <c r="AT44" s="230">
        <v>0</v>
      </c>
      <c r="AU44" s="230">
        <v>0</v>
      </c>
      <c r="AV44" s="230">
        <v>0</v>
      </c>
      <c r="AW44" s="230">
        <v>840</v>
      </c>
    </row>
    <row r="45" spans="3:49" x14ac:dyDescent="0.3">
      <c r="C45" s="230">
        <v>35</v>
      </c>
      <c r="D45" s="230">
        <v>6</v>
      </c>
      <c r="E45" s="230">
        <v>4</v>
      </c>
      <c r="F45" s="230">
        <v>378.5</v>
      </c>
      <c r="G45" s="230">
        <v>0</v>
      </c>
      <c r="H45" s="230">
        <v>0</v>
      </c>
      <c r="I45" s="230">
        <v>0</v>
      </c>
      <c r="J45" s="230">
        <v>0</v>
      </c>
      <c r="K45" s="230">
        <v>58</v>
      </c>
      <c r="L45" s="230">
        <v>0</v>
      </c>
      <c r="M45" s="230">
        <v>0</v>
      </c>
      <c r="N45" s="230">
        <v>0</v>
      </c>
      <c r="O45" s="230">
        <v>0</v>
      </c>
      <c r="P45" s="230">
        <v>23</v>
      </c>
      <c r="Q45" s="230">
        <v>7.5</v>
      </c>
      <c r="R45" s="230">
        <v>3.5</v>
      </c>
      <c r="S45" s="230">
        <v>0</v>
      </c>
      <c r="T45" s="230">
        <v>0</v>
      </c>
      <c r="U45" s="230">
        <v>0</v>
      </c>
      <c r="V45" s="230">
        <v>286.5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0</v>
      </c>
    </row>
    <row r="46" spans="3:49" x14ac:dyDescent="0.3">
      <c r="C46" s="230">
        <v>35</v>
      </c>
      <c r="D46" s="230">
        <v>6</v>
      </c>
      <c r="E46" s="230">
        <v>5</v>
      </c>
      <c r="F46" s="230">
        <v>7</v>
      </c>
      <c r="G46" s="230">
        <v>7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0</v>
      </c>
    </row>
    <row r="47" spans="3:49" x14ac:dyDescent="0.3">
      <c r="C47" s="230">
        <v>35</v>
      </c>
      <c r="D47" s="230">
        <v>6</v>
      </c>
      <c r="E47" s="230">
        <v>6</v>
      </c>
      <c r="F47" s="230">
        <v>2128111</v>
      </c>
      <c r="G47" s="230">
        <v>0</v>
      </c>
      <c r="H47" s="230">
        <v>41632</v>
      </c>
      <c r="I47" s="230">
        <v>69531</v>
      </c>
      <c r="J47" s="230">
        <v>0</v>
      </c>
      <c r="K47" s="230">
        <v>378938</v>
      </c>
      <c r="L47" s="230">
        <v>0</v>
      </c>
      <c r="M47" s="230">
        <v>0</v>
      </c>
      <c r="N47" s="230">
        <v>0</v>
      </c>
      <c r="O47" s="230">
        <v>0</v>
      </c>
      <c r="P47" s="230">
        <v>315250</v>
      </c>
      <c r="Q47" s="230">
        <v>210656</v>
      </c>
      <c r="R47" s="230">
        <v>107645</v>
      </c>
      <c r="S47" s="230">
        <v>0</v>
      </c>
      <c r="T47" s="230">
        <v>0</v>
      </c>
      <c r="U47" s="230">
        <v>0</v>
      </c>
      <c r="V47" s="230">
        <v>597053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102406</v>
      </c>
      <c r="AK47" s="230">
        <v>0</v>
      </c>
      <c r="AL47" s="230">
        <v>0</v>
      </c>
      <c r="AM47" s="230">
        <v>39876</v>
      </c>
      <c r="AN47" s="230">
        <v>0</v>
      </c>
      <c r="AO47" s="230">
        <v>22551</v>
      </c>
      <c r="AP47" s="230">
        <v>0</v>
      </c>
      <c r="AQ47" s="230">
        <v>0</v>
      </c>
      <c r="AR47" s="230">
        <v>129922</v>
      </c>
      <c r="AS47" s="230">
        <v>0</v>
      </c>
      <c r="AT47" s="230">
        <v>0</v>
      </c>
      <c r="AU47" s="230">
        <v>0</v>
      </c>
      <c r="AV47" s="230">
        <v>0</v>
      </c>
      <c r="AW47" s="230">
        <v>112651</v>
      </c>
    </row>
    <row r="48" spans="3:49" x14ac:dyDescent="0.3">
      <c r="C48" s="230">
        <v>35</v>
      </c>
      <c r="D48" s="230">
        <v>6</v>
      </c>
      <c r="E48" s="230">
        <v>9</v>
      </c>
      <c r="F48" s="230">
        <v>15950</v>
      </c>
      <c r="G48" s="230">
        <v>0</v>
      </c>
      <c r="H48" s="230">
        <v>1500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3000</v>
      </c>
      <c r="Q48" s="230">
        <v>4050</v>
      </c>
      <c r="R48" s="230">
        <v>0</v>
      </c>
      <c r="S48" s="230">
        <v>0</v>
      </c>
      <c r="T48" s="230">
        <v>0</v>
      </c>
      <c r="U48" s="230">
        <v>0</v>
      </c>
      <c r="V48" s="230">
        <v>3000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1100</v>
      </c>
      <c r="AP48" s="230">
        <v>0</v>
      </c>
      <c r="AQ48" s="230">
        <v>0</v>
      </c>
      <c r="AR48" s="230">
        <v>3300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35</v>
      </c>
      <c r="D49" s="230">
        <v>6</v>
      </c>
      <c r="E49" s="230">
        <v>10</v>
      </c>
      <c r="F49" s="230">
        <v>5109.2</v>
      </c>
      <c r="G49" s="230">
        <v>0</v>
      </c>
      <c r="H49" s="230">
        <v>0</v>
      </c>
      <c r="I49" s="230">
        <v>0</v>
      </c>
      <c r="J49" s="230">
        <v>3909.2</v>
      </c>
      <c r="K49" s="230">
        <v>0</v>
      </c>
      <c r="L49" s="230">
        <v>0</v>
      </c>
      <c r="M49" s="230">
        <v>0</v>
      </c>
      <c r="N49" s="230">
        <v>0</v>
      </c>
      <c r="O49" s="230">
        <v>1200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</v>
      </c>
    </row>
    <row r="50" spans="3:49" x14ac:dyDescent="0.3">
      <c r="C50" s="230">
        <v>35</v>
      </c>
      <c r="D50" s="230">
        <v>6</v>
      </c>
      <c r="E50" s="230">
        <v>11</v>
      </c>
      <c r="F50" s="230">
        <v>5050.8905852417302</v>
      </c>
      <c r="G50" s="230">
        <v>0</v>
      </c>
      <c r="H50" s="230">
        <v>0</v>
      </c>
      <c r="I50" s="230">
        <v>0</v>
      </c>
      <c r="J50" s="230">
        <v>1717.5572519083971</v>
      </c>
      <c r="K50" s="230">
        <v>0</v>
      </c>
      <c r="L50" s="230">
        <v>0</v>
      </c>
      <c r="M50" s="230">
        <v>0</v>
      </c>
      <c r="N50" s="230">
        <v>0</v>
      </c>
      <c r="O50" s="230">
        <v>3333.3333333333335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35</v>
      </c>
      <c r="D51" s="230">
        <v>7</v>
      </c>
      <c r="E51" s="230">
        <v>1</v>
      </c>
      <c r="F51" s="230">
        <v>73.2</v>
      </c>
      <c r="G51" s="230">
        <v>0</v>
      </c>
      <c r="H51" s="230">
        <v>3</v>
      </c>
      <c r="I51" s="230">
        <v>2.2999999999999998</v>
      </c>
      <c r="J51" s="230">
        <v>0</v>
      </c>
      <c r="K51" s="230">
        <v>5</v>
      </c>
      <c r="L51" s="230">
        <v>0</v>
      </c>
      <c r="M51" s="230">
        <v>0</v>
      </c>
      <c r="N51" s="230">
        <v>0</v>
      </c>
      <c r="O51" s="230">
        <v>0</v>
      </c>
      <c r="P51" s="230">
        <v>12.4</v>
      </c>
      <c r="Q51" s="230">
        <v>7</v>
      </c>
      <c r="R51" s="230">
        <v>3</v>
      </c>
      <c r="S51" s="230">
        <v>0</v>
      </c>
      <c r="T51" s="230">
        <v>0</v>
      </c>
      <c r="U51" s="230">
        <v>0</v>
      </c>
      <c r="V51" s="230">
        <v>21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4</v>
      </c>
      <c r="AK51" s="230">
        <v>0</v>
      </c>
      <c r="AL51" s="230">
        <v>0</v>
      </c>
      <c r="AM51" s="230">
        <v>2.5</v>
      </c>
      <c r="AN51" s="230">
        <v>0</v>
      </c>
      <c r="AO51" s="230">
        <v>1</v>
      </c>
      <c r="AP51" s="230">
        <v>0</v>
      </c>
      <c r="AQ51" s="230">
        <v>0</v>
      </c>
      <c r="AR51" s="230">
        <v>7</v>
      </c>
      <c r="AS51" s="230">
        <v>0</v>
      </c>
      <c r="AT51" s="230">
        <v>0</v>
      </c>
      <c r="AU51" s="230">
        <v>0</v>
      </c>
      <c r="AV51" s="230">
        <v>0</v>
      </c>
      <c r="AW51" s="230">
        <v>5</v>
      </c>
    </row>
    <row r="52" spans="3:49" x14ac:dyDescent="0.3">
      <c r="C52" s="230">
        <v>35</v>
      </c>
      <c r="D52" s="230">
        <v>7</v>
      </c>
      <c r="E52" s="230">
        <v>2</v>
      </c>
      <c r="F52" s="230">
        <v>9137</v>
      </c>
      <c r="G52" s="230">
        <v>0</v>
      </c>
      <c r="H52" s="230">
        <v>352</v>
      </c>
      <c r="I52" s="230">
        <v>226</v>
      </c>
      <c r="J52" s="230">
        <v>0</v>
      </c>
      <c r="K52" s="230">
        <v>608</v>
      </c>
      <c r="L52" s="230">
        <v>0</v>
      </c>
      <c r="M52" s="230">
        <v>0</v>
      </c>
      <c r="N52" s="230">
        <v>0</v>
      </c>
      <c r="O52" s="230">
        <v>0</v>
      </c>
      <c r="P52" s="230">
        <v>1636</v>
      </c>
      <c r="Q52" s="230">
        <v>776</v>
      </c>
      <c r="R52" s="230">
        <v>376</v>
      </c>
      <c r="S52" s="230">
        <v>0</v>
      </c>
      <c r="T52" s="230">
        <v>0</v>
      </c>
      <c r="U52" s="230">
        <v>0</v>
      </c>
      <c r="V52" s="230">
        <v>2724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492</v>
      </c>
      <c r="AK52" s="230">
        <v>0</v>
      </c>
      <c r="AL52" s="230">
        <v>0</v>
      </c>
      <c r="AM52" s="230">
        <v>295</v>
      </c>
      <c r="AN52" s="230">
        <v>0</v>
      </c>
      <c r="AO52" s="230">
        <v>168</v>
      </c>
      <c r="AP52" s="230">
        <v>0</v>
      </c>
      <c r="AQ52" s="230">
        <v>0</v>
      </c>
      <c r="AR52" s="230">
        <v>904</v>
      </c>
      <c r="AS52" s="230">
        <v>0</v>
      </c>
      <c r="AT52" s="230">
        <v>0</v>
      </c>
      <c r="AU52" s="230">
        <v>0</v>
      </c>
      <c r="AV52" s="230">
        <v>0</v>
      </c>
      <c r="AW52" s="230">
        <v>580</v>
      </c>
    </row>
    <row r="53" spans="3:49" x14ac:dyDescent="0.3">
      <c r="C53" s="230">
        <v>35</v>
      </c>
      <c r="D53" s="230">
        <v>7</v>
      </c>
      <c r="E53" s="230">
        <v>4</v>
      </c>
      <c r="F53" s="230">
        <v>521.5</v>
      </c>
      <c r="G53" s="230">
        <v>0</v>
      </c>
      <c r="H53" s="230">
        <v>0</v>
      </c>
      <c r="I53" s="230">
        <v>0</v>
      </c>
      <c r="J53" s="230">
        <v>0</v>
      </c>
      <c r="K53" s="230">
        <v>65</v>
      </c>
      <c r="L53" s="230">
        <v>0</v>
      </c>
      <c r="M53" s="230">
        <v>0</v>
      </c>
      <c r="N53" s="230">
        <v>0</v>
      </c>
      <c r="O53" s="230">
        <v>0</v>
      </c>
      <c r="P53" s="230">
        <v>22</v>
      </c>
      <c r="Q53" s="230">
        <v>7.5</v>
      </c>
      <c r="R53" s="230">
        <v>10.5</v>
      </c>
      <c r="S53" s="230">
        <v>0</v>
      </c>
      <c r="T53" s="230">
        <v>0</v>
      </c>
      <c r="U53" s="230">
        <v>0</v>
      </c>
      <c r="V53" s="230">
        <v>416.5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35</v>
      </c>
      <c r="D54" s="230">
        <v>7</v>
      </c>
      <c r="E54" s="230">
        <v>5</v>
      </c>
      <c r="F54" s="230">
        <v>2</v>
      </c>
      <c r="G54" s="230">
        <v>2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</v>
      </c>
    </row>
    <row r="55" spans="3:49" x14ac:dyDescent="0.3">
      <c r="C55" s="230">
        <v>35</v>
      </c>
      <c r="D55" s="230">
        <v>7</v>
      </c>
      <c r="E55" s="230">
        <v>6</v>
      </c>
      <c r="F55" s="230">
        <v>2833036</v>
      </c>
      <c r="G55" s="230">
        <v>0</v>
      </c>
      <c r="H55" s="230">
        <v>54981</v>
      </c>
      <c r="I55" s="230">
        <v>88843</v>
      </c>
      <c r="J55" s="230">
        <v>0</v>
      </c>
      <c r="K55" s="230">
        <v>503335</v>
      </c>
      <c r="L55" s="230">
        <v>0</v>
      </c>
      <c r="M55" s="230">
        <v>0</v>
      </c>
      <c r="N55" s="230">
        <v>0</v>
      </c>
      <c r="O55" s="230">
        <v>0</v>
      </c>
      <c r="P55" s="230">
        <v>413569</v>
      </c>
      <c r="Q55" s="230">
        <v>251841</v>
      </c>
      <c r="R55" s="230">
        <v>161392</v>
      </c>
      <c r="S55" s="230">
        <v>0</v>
      </c>
      <c r="T55" s="230">
        <v>0</v>
      </c>
      <c r="U55" s="230">
        <v>0</v>
      </c>
      <c r="V55" s="230">
        <v>841500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134198</v>
      </c>
      <c r="AK55" s="230">
        <v>0</v>
      </c>
      <c r="AL55" s="230">
        <v>0</v>
      </c>
      <c r="AM55" s="230">
        <v>48106</v>
      </c>
      <c r="AN55" s="230">
        <v>0</v>
      </c>
      <c r="AO55" s="230">
        <v>28954</v>
      </c>
      <c r="AP55" s="230">
        <v>0</v>
      </c>
      <c r="AQ55" s="230">
        <v>0</v>
      </c>
      <c r="AR55" s="230">
        <v>165898</v>
      </c>
      <c r="AS55" s="230">
        <v>0</v>
      </c>
      <c r="AT55" s="230">
        <v>0</v>
      </c>
      <c r="AU55" s="230">
        <v>0</v>
      </c>
      <c r="AV55" s="230">
        <v>0</v>
      </c>
      <c r="AW55" s="230">
        <v>140419</v>
      </c>
    </row>
    <row r="56" spans="3:49" x14ac:dyDescent="0.3">
      <c r="C56" s="230">
        <v>35</v>
      </c>
      <c r="D56" s="230">
        <v>7</v>
      </c>
      <c r="E56" s="230">
        <v>9</v>
      </c>
      <c r="F56" s="230">
        <v>679915</v>
      </c>
      <c r="G56" s="230">
        <v>0</v>
      </c>
      <c r="H56" s="230">
        <v>15297</v>
      </c>
      <c r="I56" s="230">
        <v>20791</v>
      </c>
      <c r="J56" s="230">
        <v>0</v>
      </c>
      <c r="K56" s="230">
        <v>121732</v>
      </c>
      <c r="L56" s="230">
        <v>0</v>
      </c>
      <c r="M56" s="230">
        <v>0</v>
      </c>
      <c r="N56" s="230">
        <v>0</v>
      </c>
      <c r="O56" s="230">
        <v>0</v>
      </c>
      <c r="P56" s="230">
        <v>100629</v>
      </c>
      <c r="Q56" s="230">
        <v>62212</v>
      </c>
      <c r="R56" s="230">
        <v>53050</v>
      </c>
      <c r="S56" s="230">
        <v>0</v>
      </c>
      <c r="T56" s="230">
        <v>0</v>
      </c>
      <c r="U56" s="230">
        <v>0</v>
      </c>
      <c r="V56" s="230">
        <v>184252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33941</v>
      </c>
      <c r="AK56" s="230">
        <v>0</v>
      </c>
      <c r="AL56" s="230">
        <v>0</v>
      </c>
      <c r="AM56" s="230">
        <v>6118</v>
      </c>
      <c r="AN56" s="230">
        <v>0</v>
      </c>
      <c r="AO56" s="230">
        <v>7764</v>
      </c>
      <c r="AP56" s="230">
        <v>0</v>
      </c>
      <c r="AQ56" s="230">
        <v>0</v>
      </c>
      <c r="AR56" s="230">
        <v>40454</v>
      </c>
      <c r="AS56" s="230">
        <v>0</v>
      </c>
      <c r="AT56" s="230">
        <v>0</v>
      </c>
      <c r="AU56" s="230">
        <v>0</v>
      </c>
      <c r="AV56" s="230">
        <v>0</v>
      </c>
      <c r="AW56" s="230">
        <v>33675</v>
      </c>
    </row>
    <row r="57" spans="3:49" x14ac:dyDescent="0.3">
      <c r="C57" s="230">
        <v>35</v>
      </c>
      <c r="D57" s="230">
        <v>7</v>
      </c>
      <c r="E57" s="230">
        <v>10</v>
      </c>
      <c r="F57" s="230">
        <v>10200</v>
      </c>
      <c r="G57" s="230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10200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0</v>
      </c>
    </row>
    <row r="58" spans="3:49" x14ac:dyDescent="0.3">
      <c r="C58" s="230">
        <v>35</v>
      </c>
      <c r="D58" s="230">
        <v>7</v>
      </c>
      <c r="E58" s="230">
        <v>11</v>
      </c>
      <c r="F58" s="230">
        <v>5050.8905852417302</v>
      </c>
      <c r="G58" s="230">
        <v>0</v>
      </c>
      <c r="H58" s="230">
        <v>0</v>
      </c>
      <c r="I58" s="230">
        <v>0</v>
      </c>
      <c r="J58" s="230">
        <v>1717.5572519083971</v>
      </c>
      <c r="K58" s="230">
        <v>0</v>
      </c>
      <c r="L58" s="230">
        <v>0</v>
      </c>
      <c r="M58" s="230">
        <v>0</v>
      </c>
      <c r="N58" s="230">
        <v>0</v>
      </c>
      <c r="O58" s="230">
        <v>3333.3333333333335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35</v>
      </c>
      <c r="D59" s="230">
        <v>8</v>
      </c>
      <c r="E59" s="230">
        <v>1</v>
      </c>
      <c r="F59" s="230">
        <v>72.900000000000006</v>
      </c>
      <c r="G59" s="230">
        <v>0</v>
      </c>
      <c r="H59" s="230">
        <v>3</v>
      </c>
      <c r="I59" s="230">
        <v>2</v>
      </c>
      <c r="J59" s="230">
        <v>0</v>
      </c>
      <c r="K59" s="230">
        <v>5</v>
      </c>
      <c r="L59" s="230">
        <v>0</v>
      </c>
      <c r="M59" s="230">
        <v>0</v>
      </c>
      <c r="N59" s="230">
        <v>0</v>
      </c>
      <c r="O59" s="230">
        <v>0</v>
      </c>
      <c r="P59" s="230">
        <v>12.4</v>
      </c>
      <c r="Q59" s="230">
        <v>7</v>
      </c>
      <c r="R59" s="230">
        <v>3</v>
      </c>
      <c r="S59" s="230">
        <v>0</v>
      </c>
      <c r="T59" s="230">
        <v>0</v>
      </c>
      <c r="U59" s="230">
        <v>0</v>
      </c>
      <c r="V59" s="230">
        <v>21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4</v>
      </c>
      <c r="AK59" s="230">
        <v>0</v>
      </c>
      <c r="AL59" s="230">
        <v>0</v>
      </c>
      <c r="AM59" s="230">
        <v>2.5</v>
      </c>
      <c r="AN59" s="230">
        <v>0</v>
      </c>
      <c r="AO59" s="230">
        <v>1</v>
      </c>
      <c r="AP59" s="230">
        <v>0</v>
      </c>
      <c r="AQ59" s="230">
        <v>0</v>
      </c>
      <c r="AR59" s="230">
        <v>7</v>
      </c>
      <c r="AS59" s="230">
        <v>0</v>
      </c>
      <c r="AT59" s="230">
        <v>0</v>
      </c>
      <c r="AU59" s="230">
        <v>0</v>
      </c>
      <c r="AV59" s="230">
        <v>0</v>
      </c>
      <c r="AW59" s="230">
        <v>5</v>
      </c>
    </row>
    <row r="60" spans="3:49" x14ac:dyDescent="0.3">
      <c r="C60" s="230">
        <v>35</v>
      </c>
      <c r="D60" s="230">
        <v>8</v>
      </c>
      <c r="E60" s="230">
        <v>2</v>
      </c>
      <c r="F60" s="230">
        <v>9966</v>
      </c>
      <c r="G60" s="230">
        <v>0</v>
      </c>
      <c r="H60" s="230">
        <v>448</v>
      </c>
      <c r="I60" s="230">
        <v>216</v>
      </c>
      <c r="J60" s="230">
        <v>0</v>
      </c>
      <c r="K60" s="230">
        <v>680</v>
      </c>
      <c r="L60" s="230">
        <v>0</v>
      </c>
      <c r="M60" s="230">
        <v>0</v>
      </c>
      <c r="N60" s="230">
        <v>0</v>
      </c>
      <c r="O60" s="230">
        <v>0</v>
      </c>
      <c r="P60" s="230">
        <v>1534</v>
      </c>
      <c r="Q60" s="230">
        <v>912</v>
      </c>
      <c r="R60" s="230">
        <v>464</v>
      </c>
      <c r="S60" s="230">
        <v>0</v>
      </c>
      <c r="T60" s="230">
        <v>0</v>
      </c>
      <c r="U60" s="230">
        <v>0</v>
      </c>
      <c r="V60" s="230">
        <v>2924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528</v>
      </c>
      <c r="AK60" s="230">
        <v>0</v>
      </c>
      <c r="AL60" s="230">
        <v>0</v>
      </c>
      <c r="AM60" s="230">
        <v>364</v>
      </c>
      <c r="AN60" s="230">
        <v>0</v>
      </c>
      <c r="AO60" s="230">
        <v>80</v>
      </c>
      <c r="AP60" s="230">
        <v>0</v>
      </c>
      <c r="AQ60" s="230">
        <v>0</v>
      </c>
      <c r="AR60" s="230">
        <v>1088</v>
      </c>
      <c r="AS60" s="230">
        <v>0</v>
      </c>
      <c r="AT60" s="230">
        <v>0</v>
      </c>
      <c r="AU60" s="230">
        <v>0</v>
      </c>
      <c r="AV60" s="230">
        <v>0</v>
      </c>
      <c r="AW60" s="230">
        <v>728</v>
      </c>
    </row>
    <row r="61" spans="3:49" x14ac:dyDescent="0.3">
      <c r="C61" s="230">
        <v>35</v>
      </c>
      <c r="D61" s="230">
        <v>8</v>
      </c>
      <c r="E61" s="230">
        <v>4</v>
      </c>
      <c r="F61" s="230">
        <v>486</v>
      </c>
      <c r="G61" s="230">
        <v>0</v>
      </c>
      <c r="H61" s="230">
        <v>7</v>
      </c>
      <c r="I61" s="230">
        <v>0</v>
      </c>
      <c r="J61" s="230">
        <v>0</v>
      </c>
      <c r="K61" s="230">
        <v>58</v>
      </c>
      <c r="L61" s="230">
        <v>0</v>
      </c>
      <c r="M61" s="230">
        <v>0</v>
      </c>
      <c r="N61" s="230">
        <v>0</v>
      </c>
      <c r="O61" s="230">
        <v>0</v>
      </c>
      <c r="P61" s="230">
        <v>23</v>
      </c>
      <c r="Q61" s="230">
        <v>12</v>
      </c>
      <c r="R61" s="230">
        <v>0</v>
      </c>
      <c r="S61" s="230">
        <v>0</v>
      </c>
      <c r="T61" s="230">
        <v>0</v>
      </c>
      <c r="U61" s="230">
        <v>0</v>
      </c>
      <c r="V61" s="230">
        <v>386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35</v>
      </c>
      <c r="D62" s="230">
        <v>8</v>
      </c>
      <c r="E62" s="230">
        <v>5</v>
      </c>
      <c r="F62" s="230">
        <v>3</v>
      </c>
      <c r="G62" s="230">
        <v>3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35</v>
      </c>
      <c r="D63" s="230">
        <v>8</v>
      </c>
      <c r="E63" s="230">
        <v>6</v>
      </c>
      <c r="F63" s="230">
        <v>2150882</v>
      </c>
      <c r="G63" s="230">
        <v>0</v>
      </c>
      <c r="H63" s="230">
        <v>41239</v>
      </c>
      <c r="I63" s="230">
        <v>60056</v>
      </c>
      <c r="J63" s="230">
        <v>0</v>
      </c>
      <c r="K63" s="230">
        <v>370373</v>
      </c>
      <c r="L63" s="230">
        <v>0</v>
      </c>
      <c r="M63" s="230">
        <v>0</v>
      </c>
      <c r="N63" s="230">
        <v>0</v>
      </c>
      <c r="O63" s="230">
        <v>0</v>
      </c>
      <c r="P63" s="230">
        <v>313719</v>
      </c>
      <c r="Q63" s="230">
        <v>210703</v>
      </c>
      <c r="R63" s="230">
        <v>107400</v>
      </c>
      <c r="S63" s="230">
        <v>0</v>
      </c>
      <c r="T63" s="230">
        <v>0</v>
      </c>
      <c r="U63" s="230">
        <v>0</v>
      </c>
      <c r="V63" s="230">
        <v>638838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102807</v>
      </c>
      <c r="AK63" s="230">
        <v>0</v>
      </c>
      <c r="AL63" s="230">
        <v>0</v>
      </c>
      <c r="AM63" s="230">
        <v>41355</v>
      </c>
      <c r="AN63" s="230">
        <v>0</v>
      </c>
      <c r="AO63" s="230">
        <v>22290</v>
      </c>
      <c r="AP63" s="230">
        <v>0</v>
      </c>
      <c r="AQ63" s="230">
        <v>0</v>
      </c>
      <c r="AR63" s="230">
        <v>127424</v>
      </c>
      <c r="AS63" s="230">
        <v>0</v>
      </c>
      <c r="AT63" s="230">
        <v>0</v>
      </c>
      <c r="AU63" s="230">
        <v>0</v>
      </c>
      <c r="AV63" s="230">
        <v>0</v>
      </c>
      <c r="AW63" s="230">
        <v>114678</v>
      </c>
    </row>
    <row r="64" spans="3:49" x14ac:dyDescent="0.3">
      <c r="C64" s="230">
        <v>35</v>
      </c>
      <c r="D64" s="230">
        <v>8</v>
      </c>
      <c r="E64" s="230">
        <v>10</v>
      </c>
      <c r="F64" s="230">
        <v>5082</v>
      </c>
      <c r="G64" s="230">
        <v>0</v>
      </c>
      <c r="H64" s="230">
        <v>0</v>
      </c>
      <c r="I64" s="230">
        <v>0</v>
      </c>
      <c r="J64" s="230">
        <v>0</v>
      </c>
      <c r="K64" s="230">
        <v>0</v>
      </c>
      <c r="L64" s="230">
        <v>0</v>
      </c>
      <c r="M64" s="230">
        <v>0</v>
      </c>
      <c r="N64" s="230">
        <v>0</v>
      </c>
      <c r="O64" s="230">
        <v>5082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0</v>
      </c>
      <c r="AS64" s="230">
        <v>0</v>
      </c>
      <c r="AT64" s="230">
        <v>0</v>
      </c>
      <c r="AU64" s="230">
        <v>0</v>
      </c>
      <c r="AV64" s="230">
        <v>0</v>
      </c>
      <c r="AW64" s="230">
        <v>0</v>
      </c>
    </row>
    <row r="65" spans="3:49" x14ac:dyDescent="0.3">
      <c r="C65" s="230">
        <v>35</v>
      </c>
      <c r="D65" s="230">
        <v>8</v>
      </c>
      <c r="E65" s="230">
        <v>11</v>
      </c>
      <c r="F65" s="230">
        <v>5050.8905852417302</v>
      </c>
      <c r="G65" s="230">
        <v>0</v>
      </c>
      <c r="H65" s="230">
        <v>0</v>
      </c>
      <c r="I65" s="230">
        <v>0</v>
      </c>
      <c r="J65" s="230">
        <v>1717.5572519083971</v>
      </c>
      <c r="K65" s="230">
        <v>0</v>
      </c>
      <c r="L65" s="230">
        <v>0</v>
      </c>
      <c r="M65" s="230">
        <v>0</v>
      </c>
      <c r="N65" s="230">
        <v>0</v>
      </c>
      <c r="O65" s="230">
        <v>3333.3333333333335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  <c r="AP65" s="230">
        <v>0</v>
      </c>
      <c r="AQ65" s="230">
        <v>0</v>
      </c>
      <c r="AR65" s="230">
        <v>0</v>
      </c>
      <c r="AS65" s="230">
        <v>0</v>
      </c>
      <c r="AT65" s="230">
        <v>0</v>
      </c>
      <c r="AU65" s="230">
        <v>0</v>
      </c>
      <c r="AV65" s="230">
        <v>0</v>
      </c>
      <c r="AW65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1454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10049371</v>
      </c>
      <c r="C3" s="222">
        <f t="shared" ref="C3:R3" si="0">SUBTOTAL(9,C6:C1048576)</f>
        <v>4</v>
      </c>
      <c r="D3" s="222">
        <f>SUBTOTAL(9,D6:D1048576)/2</f>
        <v>10390474.33</v>
      </c>
      <c r="E3" s="222">
        <f t="shared" si="0"/>
        <v>4.0308141661876418</v>
      </c>
      <c r="F3" s="222">
        <f>SUBTOTAL(9,F6:F1048576)/2</f>
        <v>12196194.33</v>
      </c>
      <c r="G3" s="223">
        <f>IF(B3&lt;&gt;0,F3/B3,"")</f>
        <v>1.2136276320179642</v>
      </c>
      <c r="H3" s="224">
        <f t="shared" si="0"/>
        <v>234494</v>
      </c>
      <c r="I3" s="222">
        <f t="shared" si="0"/>
        <v>1</v>
      </c>
      <c r="J3" s="222">
        <f t="shared" si="0"/>
        <v>240526</v>
      </c>
      <c r="K3" s="222">
        <f t="shared" si="0"/>
        <v>1.0257234726688103</v>
      </c>
      <c r="L3" s="222">
        <f t="shared" si="0"/>
        <v>199056</v>
      </c>
      <c r="M3" s="225">
        <f>IF(H3&lt;&gt;0,L3/H3,"")</f>
        <v>0.84887459807073951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1452</v>
      </c>
      <c r="B6" s="619">
        <v>656762</v>
      </c>
      <c r="C6" s="541">
        <v>1</v>
      </c>
      <c r="D6" s="619">
        <v>641997.33000000007</v>
      </c>
      <c r="E6" s="541">
        <v>0.97751899470432224</v>
      </c>
      <c r="F6" s="619">
        <v>703819.33000000007</v>
      </c>
      <c r="G6" s="546">
        <v>1.0716505065762028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1453</v>
      </c>
      <c r="B7" s="620">
        <v>9392609</v>
      </c>
      <c r="C7" s="556">
        <v>1</v>
      </c>
      <c r="D7" s="620">
        <v>9748477</v>
      </c>
      <c r="E7" s="556">
        <v>1.0378880883894985</v>
      </c>
      <c r="F7" s="620">
        <v>11492375</v>
      </c>
      <c r="G7" s="561">
        <v>1.2235551378748972</v>
      </c>
      <c r="H7" s="620">
        <v>234494</v>
      </c>
      <c r="I7" s="556">
        <v>1</v>
      </c>
      <c r="J7" s="620">
        <v>240526</v>
      </c>
      <c r="K7" s="556">
        <v>1.0257234726688103</v>
      </c>
      <c r="L7" s="620">
        <v>199056</v>
      </c>
      <c r="M7" s="561">
        <v>0.84887459807073951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1455</v>
      </c>
      <c r="B9" s="619">
        <v>656762</v>
      </c>
      <c r="C9" s="541">
        <v>1</v>
      </c>
      <c r="D9" s="619">
        <v>641997.33000000007</v>
      </c>
      <c r="E9" s="541">
        <v>0.97751899470432224</v>
      </c>
      <c r="F9" s="619">
        <v>703819.33000000007</v>
      </c>
      <c r="G9" s="546">
        <v>1.0716505065762028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thickBot="1" x14ac:dyDescent="0.35">
      <c r="A10" s="621" t="s">
        <v>518</v>
      </c>
      <c r="B10" s="620">
        <v>9392609</v>
      </c>
      <c r="C10" s="556">
        <v>1</v>
      </c>
      <c r="D10" s="620">
        <v>9748477</v>
      </c>
      <c r="E10" s="556">
        <v>1.0378880883894985</v>
      </c>
      <c r="F10" s="620">
        <v>11492375</v>
      </c>
      <c r="G10" s="561">
        <v>1.2235551378748972</v>
      </c>
      <c r="H10" s="620"/>
      <c r="I10" s="556"/>
      <c r="J10" s="620"/>
      <c r="K10" s="556"/>
      <c r="L10" s="620"/>
      <c r="M10" s="561"/>
      <c r="N10" s="620"/>
      <c r="O10" s="556"/>
      <c r="P10" s="620"/>
      <c r="Q10" s="556"/>
      <c r="R10" s="620"/>
      <c r="S10" s="562"/>
    </row>
    <row r="11" spans="1:19" ht="14.4" customHeight="1" x14ac:dyDescent="0.3">
      <c r="A11" s="518" t="s">
        <v>651</v>
      </c>
    </row>
    <row r="12" spans="1:19" ht="14.4" customHeight="1" x14ac:dyDescent="0.3">
      <c r="A12" s="519" t="s">
        <v>652</v>
      </c>
    </row>
    <row r="13" spans="1:19" ht="14.4" customHeight="1" x14ac:dyDescent="0.3">
      <c r="A13" s="518" t="s">
        <v>1456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1460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43596</v>
      </c>
      <c r="C3" s="317">
        <f t="shared" si="0"/>
        <v>43507</v>
      </c>
      <c r="D3" s="317">
        <f t="shared" si="0"/>
        <v>50196</v>
      </c>
      <c r="E3" s="224">
        <f t="shared" si="0"/>
        <v>10049371</v>
      </c>
      <c r="F3" s="222">
        <f t="shared" si="0"/>
        <v>10390474.33</v>
      </c>
      <c r="G3" s="318">
        <f t="shared" si="0"/>
        <v>12196194.33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1457</v>
      </c>
      <c r="B6" s="116">
        <v>43352</v>
      </c>
      <c r="C6" s="116">
        <v>43281</v>
      </c>
      <c r="D6" s="116">
        <v>49988</v>
      </c>
      <c r="E6" s="619">
        <v>9402712</v>
      </c>
      <c r="F6" s="619">
        <v>9759789.3300000001</v>
      </c>
      <c r="G6" s="622">
        <v>11506217</v>
      </c>
    </row>
    <row r="7" spans="1:7" ht="14.4" customHeight="1" x14ac:dyDescent="0.3">
      <c r="A7" s="573" t="s">
        <v>654</v>
      </c>
      <c r="B7" s="565">
        <v>1</v>
      </c>
      <c r="C7" s="565">
        <v>12</v>
      </c>
      <c r="D7" s="565">
        <v>14</v>
      </c>
      <c r="E7" s="623">
        <v>35</v>
      </c>
      <c r="F7" s="623">
        <v>18627</v>
      </c>
      <c r="G7" s="624">
        <v>54960.33</v>
      </c>
    </row>
    <row r="8" spans="1:7" ht="14.4" customHeight="1" x14ac:dyDescent="0.3">
      <c r="A8" s="573" t="s">
        <v>655</v>
      </c>
      <c r="B8" s="565">
        <v>37</v>
      </c>
      <c r="C8" s="565">
        <v>24</v>
      </c>
      <c r="D8" s="565">
        <v>19</v>
      </c>
      <c r="E8" s="623">
        <v>82023</v>
      </c>
      <c r="F8" s="623">
        <v>46131</v>
      </c>
      <c r="G8" s="624">
        <v>27852.33</v>
      </c>
    </row>
    <row r="9" spans="1:7" ht="14.4" customHeight="1" x14ac:dyDescent="0.3">
      <c r="A9" s="573" t="s">
        <v>1458</v>
      </c>
      <c r="B9" s="565"/>
      <c r="C9" s="565">
        <v>2</v>
      </c>
      <c r="D9" s="565"/>
      <c r="E9" s="623"/>
      <c r="F9" s="623">
        <v>70</v>
      </c>
      <c r="G9" s="624"/>
    </row>
    <row r="10" spans="1:7" ht="14.4" customHeight="1" x14ac:dyDescent="0.3">
      <c r="A10" s="573" t="s">
        <v>656</v>
      </c>
      <c r="B10" s="565">
        <v>20</v>
      </c>
      <c r="C10" s="565">
        <v>8</v>
      </c>
      <c r="D10" s="565">
        <v>6</v>
      </c>
      <c r="E10" s="623">
        <v>691</v>
      </c>
      <c r="F10" s="623">
        <v>280</v>
      </c>
      <c r="G10" s="624">
        <v>222</v>
      </c>
    </row>
    <row r="11" spans="1:7" ht="14.4" customHeight="1" x14ac:dyDescent="0.3">
      <c r="A11" s="573" t="s">
        <v>657</v>
      </c>
      <c r="B11" s="565">
        <v>3</v>
      </c>
      <c r="C11" s="565">
        <v>13</v>
      </c>
      <c r="D11" s="565">
        <v>19</v>
      </c>
      <c r="E11" s="623">
        <v>105</v>
      </c>
      <c r="F11" s="623">
        <v>455</v>
      </c>
      <c r="G11" s="624">
        <v>703</v>
      </c>
    </row>
    <row r="12" spans="1:7" ht="14.4" customHeight="1" x14ac:dyDescent="0.3">
      <c r="A12" s="573" t="s">
        <v>658</v>
      </c>
      <c r="B12" s="565">
        <v>6</v>
      </c>
      <c r="C12" s="565">
        <v>25</v>
      </c>
      <c r="D12" s="565">
        <v>7</v>
      </c>
      <c r="E12" s="623">
        <v>210</v>
      </c>
      <c r="F12" s="623">
        <v>875</v>
      </c>
      <c r="G12" s="624">
        <v>259</v>
      </c>
    </row>
    <row r="13" spans="1:7" ht="14.4" customHeight="1" x14ac:dyDescent="0.3">
      <c r="A13" s="573" t="s">
        <v>659</v>
      </c>
      <c r="B13" s="565">
        <v>177</v>
      </c>
      <c r="C13" s="565">
        <v>126</v>
      </c>
      <c r="D13" s="565">
        <v>130</v>
      </c>
      <c r="E13" s="623">
        <v>563595</v>
      </c>
      <c r="F13" s="623">
        <v>500320</v>
      </c>
      <c r="G13" s="624">
        <v>550880.34</v>
      </c>
    </row>
    <row r="14" spans="1:7" ht="14.4" customHeight="1" x14ac:dyDescent="0.3">
      <c r="A14" s="573" t="s">
        <v>660</v>
      </c>
      <c r="B14" s="565"/>
      <c r="C14" s="565"/>
      <c r="D14" s="565">
        <v>2</v>
      </c>
      <c r="E14" s="623"/>
      <c r="F14" s="623"/>
      <c r="G14" s="624">
        <v>74</v>
      </c>
    </row>
    <row r="15" spans="1:7" ht="14.4" customHeight="1" thickBot="1" x14ac:dyDescent="0.35">
      <c r="A15" s="621" t="s">
        <v>1459</v>
      </c>
      <c r="B15" s="567"/>
      <c r="C15" s="567">
        <v>16</v>
      </c>
      <c r="D15" s="567">
        <v>11</v>
      </c>
      <c r="E15" s="620"/>
      <c r="F15" s="620">
        <v>63927</v>
      </c>
      <c r="G15" s="625">
        <v>55026.33</v>
      </c>
    </row>
    <row r="16" spans="1:7" ht="14.4" customHeight="1" x14ac:dyDescent="0.3">
      <c r="A16" s="518" t="s">
        <v>651</v>
      </c>
    </row>
    <row r="17" spans="1:1" ht="14.4" customHeight="1" x14ac:dyDescent="0.3">
      <c r="A17" s="519" t="s">
        <v>652</v>
      </c>
    </row>
    <row r="18" spans="1:1" ht="14.4" customHeight="1" x14ac:dyDescent="0.3">
      <c r="A18" s="518" t="s">
        <v>1456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1540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43907</v>
      </c>
      <c r="G3" s="103">
        <f t="shared" si="0"/>
        <v>10283865</v>
      </c>
      <c r="H3" s="74"/>
      <c r="I3" s="74"/>
      <c r="J3" s="103">
        <f t="shared" si="0"/>
        <v>43826</v>
      </c>
      <c r="K3" s="103">
        <f t="shared" si="0"/>
        <v>10631000.33</v>
      </c>
      <c r="L3" s="74"/>
      <c r="M3" s="74"/>
      <c r="N3" s="103">
        <f t="shared" si="0"/>
        <v>50460</v>
      </c>
      <c r="O3" s="103">
        <f t="shared" si="0"/>
        <v>12395250.33</v>
      </c>
      <c r="P3" s="75">
        <f>IF(G3=0,0,O3/G3)</f>
        <v>1.2053104868646176</v>
      </c>
      <c r="Q3" s="104">
        <f>IF(N3=0,0,O3/N3)</f>
        <v>245.64507193816885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1461</v>
      </c>
      <c r="B6" s="541" t="s">
        <v>1455</v>
      </c>
      <c r="C6" s="541" t="s">
        <v>1462</v>
      </c>
      <c r="D6" s="541" t="s">
        <v>1463</v>
      </c>
      <c r="E6" s="541" t="s">
        <v>1464</v>
      </c>
      <c r="F6" s="116">
        <v>138</v>
      </c>
      <c r="G6" s="116">
        <v>4768</v>
      </c>
      <c r="H6" s="541">
        <v>1</v>
      </c>
      <c r="I6" s="541">
        <v>34.550724637681157</v>
      </c>
      <c r="J6" s="116">
        <v>126</v>
      </c>
      <c r="K6" s="116">
        <v>4410</v>
      </c>
      <c r="L6" s="541">
        <v>0.92491610738255037</v>
      </c>
      <c r="M6" s="541">
        <v>35</v>
      </c>
      <c r="N6" s="116">
        <v>87</v>
      </c>
      <c r="O6" s="116">
        <v>3219</v>
      </c>
      <c r="P6" s="546">
        <v>0.6751258389261745</v>
      </c>
      <c r="Q6" s="564">
        <v>37</v>
      </c>
    </row>
    <row r="7" spans="1:17" ht="14.4" customHeight="1" x14ac:dyDescent="0.3">
      <c r="A7" s="547" t="s">
        <v>1461</v>
      </c>
      <c r="B7" s="548" t="s">
        <v>1455</v>
      </c>
      <c r="C7" s="548" t="s">
        <v>1462</v>
      </c>
      <c r="D7" s="548" t="s">
        <v>1465</v>
      </c>
      <c r="E7" s="548" t="s">
        <v>1466</v>
      </c>
      <c r="F7" s="565">
        <v>13</v>
      </c>
      <c r="G7" s="565">
        <v>0</v>
      </c>
      <c r="H7" s="548"/>
      <c r="I7" s="548">
        <v>0</v>
      </c>
      <c r="J7" s="565">
        <v>25</v>
      </c>
      <c r="K7" s="565">
        <v>333.33</v>
      </c>
      <c r="L7" s="548"/>
      <c r="M7" s="548">
        <v>13.3332</v>
      </c>
      <c r="N7" s="565">
        <v>22</v>
      </c>
      <c r="O7" s="565">
        <v>733.33</v>
      </c>
      <c r="P7" s="553"/>
      <c r="Q7" s="566">
        <v>33.333181818181821</v>
      </c>
    </row>
    <row r="8" spans="1:17" ht="14.4" customHeight="1" x14ac:dyDescent="0.3">
      <c r="A8" s="547" t="s">
        <v>1461</v>
      </c>
      <c r="B8" s="548" t="s">
        <v>1455</v>
      </c>
      <c r="C8" s="548" t="s">
        <v>1462</v>
      </c>
      <c r="D8" s="548" t="s">
        <v>1467</v>
      </c>
      <c r="E8" s="548" t="s">
        <v>1468</v>
      </c>
      <c r="F8" s="565">
        <v>94</v>
      </c>
      <c r="G8" s="565">
        <v>3353</v>
      </c>
      <c r="H8" s="548">
        <v>1</v>
      </c>
      <c r="I8" s="548">
        <v>35.670212765957444</v>
      </c>
      <c r="J8" s="565">
        <v>104</v>
      </c>
      <c r="K8" s="565">
        <v>3744</v>
      </c>
      <c r="L8" s="548">
        <v>1.1166119892633461</v>
      </c>
      <c r="M8" s="548">
        <v>36</v>
      </c>
      <c r="N8" s="565">
        <v>126</v>
      </c>
      <c r="O8" s="565">
        <v>4662</v>
      </c>
      <c r="P8" s="553">
        <v>1.3903966597077244</v>
      </c>
      <c r="Q8" s="566">
        <v>37</v>
      </c>
    </row>
    <row r="9" spans="1:17" ht="14.4" customHeight="1" x14ac:dyDescent="0.3">
      <c r="A9" s="547" t="s">
        <v>1461</v>
      </c>
      <c r="B9" s="548" t="s">
        <v>1455</v>
      </c>
      <c r="C9" s="548" t="s">
        <v>1462</v>
      </c>
      <c r="D9" s="548" t="s">
        <v>1469</v>
      </c>
      <c r="E9" s="548" t="s">
        <v>1470</v>
      </c>
      <c r="F9" s="565">
        <v>150</v>
      </c>
      <c r="G9" s="565">
        <v>6750</v>
      </c>
      <c r="H9" s="548">
        <v>1</v>
      </c>
      <c r="I9" s="548">
        <v>45</v>
      </c>
      <c r="J9" s="565">
        <v>163</v>
      </c>
      <c r="K9" s="565">
        <v>7335</v>
      </c>
      <c r="L9" s="548">
        <v>1.0866666666666667</v>
      </c>
      <c r="M9" s="548">
        <v>45</v>
      </c>
      <c r="N9" s="565">
        <v>204</v>
      </c>
      <c r="O9" s="565">
        <v>9180</v>
      </c>
      <c r="P9" s="553">
        <v>1.36</v>
      </c>
      <c r="Q9" s="566">
        <v>45</v>
      </c>
    </row>
    <row r="10" spans="1:17" ht="14.4" customHeight="1" x14ac:dyDescent="0.3">
      <c r="A10" s="547" t="s">
        <v>1461</v>
      </c>
      <c r="B10" s="548" t="s">
        <v>1455</v>
      </c>
      <c r="C10" s="548" t="s">
        <v>1462</v>
      </c>
      <c r="D10" s="548" t="s">
        <v>1471</v>
      </c>
      <c r="E10" s="548" t="s">
        <v>1472</v>
      </c>
      <c r="F10" s="565">
        <v>71</v>
      </c>
      <c r="G10" s="565">
        <v>638291</v>
      </c>
      <c r="H10" s="548">
        <v>1</v>
      </c>
      <c r="I10" s="548">
        <v>8990.0140845070418</v>
      </c>
      <c r="J10" s="565">
        <v>69</v>
      </c>
      <c r="K10" s="565">
        <v>621552</v>
      </c>
      <c r="L10" s="548">
        <v>0.97377528431389448</v>
      </c>
      <c r="M10" s="548">
        <v>9008</v>
      </c>
      <c r="N10" s="565">
        <v>75</v>
      </c>
      <c r="O10" s="565">
        <v>681600</v>
      </c>
      <c r="P10" s="553">
        <v>1.0678514972011199</v>
      </c>
      <c r="Q10" s="566">
        <v>9088</v>
      </c>
    </row>
    <row r="11" spans="1:17" ht="14.4" customHeight="1" x14ac:dyDescent="0.3">
      <c r="A11" s="547" t="s">
        <v>1461</v>
      </c>
      <c r="B11" s="548" t="s">
        <v>1455</v>
      </c>
      <c r="C11" s="548" t="s">
        <v>1462</v>
      </c>
      <c r="D11" s="548" t="s">
        <v>1473</v>
      </c>
      <c r="E11" s="548" t="s">
        <v>1474</v>
      </c>
      <c r="F11" s="565"/>
      <c r="G11" s="565"/>
      <c r="H11" s="548"/>
      <c r="I11" s="548"/>
      <c r="J11" s="565">
        <v>3</v>
      </c>
      <c r="K11" s="565">
        <v>993</v>
      </c>
      <c r="L11" s="548"/>
      <c r="M11" s="548">
        <v>331</v>
      </c>
      <c r="N11" s="565">
        <v>1</v>
      </c>
      <c r="O11" s="565">
        <v>354</v>
      </c>
      <c r="P11" s="553"/>
      <c r="Q11" s="566">
        <v>354</v>
      </c>
    </row>
    <row r="12" spans="1:17" ht="14.4" customHeight="1" x14ac:dyDescent="0.3">
      <c r="A12" s="547" t="s">
        <v>1461</v>
      </c>
      <c r="B12" s="548" t="s">
        <v>1455</v>
      </c>
      <c r="C12" s="548" t="s">
        <v>1462</v>
      </c>
      <c r="D12" s="548" t="s">
        <v>1475</v>
      </c>
      <c r="E12" s="548" t="s">
        <v>1476</v>
      </c>
      <c r="F12" s="565">
        <v>22</v>
      </c>
      <c r="G12" s="565">
        <v>3600</v>
      </c>
      <c r="H12" s="548">
        <v>1</v>
      </c>
      <c r="I12" s="548">
        <v>163.63636363636363</v>
      </c>
      <c r="J12" s="565">
        <v>22</v>
      </c>
      <c r="K12" s="565">
        <v>3630</v>
      </c>
      <c r="L12" s="548">
        <v>1.0083333333333333</v>
      </c>
      <c r="M12" s="548">
        <v>165</v>
      </c>
      <c r="N12" s="565">
        <v>23</v>
      </c>
      <c r="O12" s="565">
        <v>4071</v>
      </c>
      <c r="P12" s="553">
        <v>1.1308333333333334</v>
      </c>
      <c r="Q12" s="566">
        <v>177</v>
      </c>
    </row>
    <row r="13" spans="1:17" ht="14.4" customHeight="1" x14ac:dyDescent="0.3">
      <c r="A13" s="547" t="s">
        <v>1477</v>
      </c>
      <c r="B13" s="548" t="s">
        <v>518</v>
      </c>
      <c r="C13" s="548" t="s">
        <v>1478</v>
      </c>
      <c r="D13" s="548" t="s">
        <v>1479</v>
      </c>
      <c r="E13" s="548"/>
      <c r="F13" s="565">
        <v>311</v>
      </c>
      <c r="G13" s="565">
        <v>234494</v>
      </c>
      <c r="H13" s="548">
        <v>1</v>
      </c>
      <c r="I13" s="548">
        <v>754</v>
      </c>
      <c r="J13" s="565">
        <v>319</v>
      </c>
      <c r="K13" s="565">
        <v>240526</v>
      </c>
      <c r="L13" s="548">
        <v>1.0257234726688103</v>
      </c>
      <c r="M13" s="548">
        <v>754</v>
      </c>
      <c r="N13" s="565">
        <v>264</v>
      </c>
      <c r="O13" s="565">
        <v>199056</v>
      </c>
      <c r="P13" s="553">
        <v>0.84887459807073951</v>
      </c>
      <c r="Q13" s="566">
        <v>754</v>
      </c>
    </row>
    <row r="14" spans="1:17" ht="14.4" customHeight="1" x14ac:dyDescent="0.3">
      <c r="A14" s="547" t="s">
        <v>1477</v>
      </c>
      <c r="B14" s="548" t="s">
        <v>518</v>
      </c>
      <c r="C14" s="548" t="s">
        <v>1462</v>
      </c>
      <c r="D14" s="548" t="s">
        <v>1480</v>
      </c>
      <c r="E14" s="548" t="s">
        <v>1481</v>
      </c>
      <c r="F14" s="565">
        <v>1787</v>
      </c>
      <c r="G14" s="565">
        <v>365039</v>
      </c>
      <c r="H14" s="548">
        <v>1</v>
      </c>
      <c r="I14" s="548">
        <v>204.27476217123672</v>
      </c>
      <c r="J14" s="565">
        <v>1638</v>
      </c>
      <c r="K14" s="565">
        <v>337428</v>
      </c>
      <c r="L14" s="548">
        <v>0.92436150657874916</v>
      </c>
      <c r="M14" s="548">
        <v>206</v>
      </c>
      <c r="N14" s="565">
        <v>3146</v>
      </c>
      <c r="O14" s="565">
        <v>663806</v>
      </c>
      <c r="P14" s="553">
        <v>1.8184522749624012</v>
      </c>
      <c r="Q14" s="566">
        <v>211</v>
      </c>
    </row>
    <row r="15" spans="1:17" ht="14.4" customHeight="1" x14ac:dyDescent="0.3">
      <c r="A15" s="547" t="s">
        <v>1477</v>
      </c>
      <c r="B15" s="548" t="s">
        <v>518</v>
      </c>
      <c r="C15" s="548" t="s">
        <v>1462</v>
      </c>
      <c r="D15" s="548" t="s">
        <v>1482</v>
      </c>
      <c r="E15" s="548" t="s">
        <v>1481</v>
      </c>
      <c r="F15" s="565">
        <v>194</v>
      </c>
      <c r="G15" s="565">
        <v>16406</v>
      </c>
      <c r="H15" s="548">
        <v>1</v>
      </c>
      <c r="I15" s="548">
        <v>84.567010309278345</v>
      </c>
      <c r="J15" s="565">
        <v>224</v>
      </c>
      <c r="K15" s="565">
        <v>19040</v>
      </c>
      <c r="L15" s="548">
        <v>1.1605510179202732</v>
      </c>
      <c r="M15" s="548">
        <v>85</v>
      </c>
      <c r="N15" s="565">
        <v>222</v>
      </c>
      <c r="O15" s="565">
        <v>19314</v>
      </c>
      <c r="P15" s="553">
        <v>1.1772522247958064</v>
      </c>
      <c r="Q15" s="566">
        <v>87</v>
      </c>
    </row>
    <row r="16" spans="1:17" ht="14.4" customHeight="1" x14ac:dyDescent="0.3">
      <c r="A16" s="547" t="s">
        <v>1477</v>
      </c>
      <c r="B16" s="548" t="s">
        <v>518</v>
      </c>
      <c r="C16" s="548" t="s">
        <v>1462</v>
      </c>
      <c r="D16" s="548" t="s">
        <v>1483</v>
      </c>
      <c r="E16" s="548" t="s">
        <v>1484</v>
      </c>
      <c r="F16" s="565">
        <v>8849</v>
      </c>
      <c r="G16" s="565">
        <v>2594720</v>
      </c>
      <c r="H16" s="548">
        <v>1</v>
      </c>
      <c r="I16" s="548">
        <v>293.22183297547747</v>
      </c>
      <c r="J16" s="565">
        <v>11290</v>
      </c>
      <c r="K16" s="565">
        <v>3330550</v>
      </c>
      <c r="L16" s="548">
        <v>1.2835874391071098</v>
      </c>
      <c r="M16" s="548">
        <v>295</v>
      </c>
      <c r="N16" s="565">
        <v>12802</v>
      </c>
      <c r="O16" s="565">
        <v>3853402</v>
      </c>
      <c r="P16" s="553">
        <v>1.4850935746438922</v>
      </c>
      <c r="Q16" s="566">
        <v>301</v>
      </c>
    </row>
    <row r="17" spans="1:17" ht="14.4" customHeight="1" x14ac:dyDescent="0.3">
      <c r="A17" s="547" t="s">
        <v>1477</v>
      </c>
      <c r="B17" s="548" t="s">
        <v>518</v>
      </c>
      <c r="C17" s="548" t="s">
        <v>1462</v>
      </c>
      <c r="D17" s="548" t="s">
        <v>1485</v>
      </c>
      <c r="E17" s="548" t="s">
        <v>1486</v>
      </c>
      <c r="F17" s="565">
        <v>239</v>
      </c>
      <c r="G17" s="565">
        <v>22366</v>
      </c>
      <c r="H17" s="548">
        <v>1</v>
      </c>
      <c r="I17" s="548">
        <v>93.581589958159</v>
      </c>
      <c r="J17" s="565">
        <v>186</v>
      </c>
      <c r="K17" s="565">
        <v>17670</v>
      </c>
      <c r="L17" s="548">
        <v>0.79003845122060268</v>
      </c>
      <c r="M17" s="548">
        <v>95</v>
      </c>
      <c r="N17" s="565">
        <v>274</v>
      </c>
      <c r="O17" s="565">
        <v>27126</v>
      </c>
      <c r="P17" s="553">
        <v>1.2128230349637843</v>
      </c>
      <c r="Q17" s="566">
        <v>99</v>
      </c>
    </row>
    <row r="18" spans="1:17" ht="14.4" customHeight="1" x14ac:dyDescent="0.3">
      <c r="A18" s="547" t="s">
        <v>1477</v>
      </c>
      <c r="B18" s="548" t="s">
        <v>518</v>
      </c>
      <c r="C18" s="548" t="s">
        <v>1462</v>
      </c>
      <c r="D18" s="548" t="s">
        <v>1487</v>
      </c>
      <c r="E18" s="548" t="s">
        <v>1488</v>
      </c>
      <c r="F18" s="565">
        <v>20</v>
      </c>
      <c r="G18" s="565">
        <v>4430</v>
      </c>
      <c r="H18" s="548">
        <v>1</v>
      </c>
      <c r="I18" s="548">
        <v>221.5</v>
      </c>
      <c r="J18" s="565">
        <v>14</v>
      </c>
      <c r="K18" s="565">
        <v>3136</v>
      </c>
      <c r="L18" s="548">
        <v>0.70790067720090288</v>
      </c>
      <c r="M18" s="548">
        <v>224</v>
      </c>
      <c r="N18" s="565">
        <v>12</v>
      </c>
      <c r="O18" s="565">
        <v>2772</v>
      </c>
      <c r="P18" s="553">
        <v>0.62573363431151241</v>
      </c>
      <c r="Q18" s="566">
        <v>231</v>
      </c>
    </row>
    <row r="19" spans="1:17" ht="14.4" customHeight="1" x14ac:dyDescent="0.3">
      <c r="A19" s="547" t="s">
        <v>1477</v>
      </c>
      <c r="B19" s="548" t="s">
        <v>518</v>
      </c>
      <c r="C19" s="548" t="s">
        <v>1462</v>
      </c>
      <c r="D19" s="548" t="s">
        <v>1489</v>
      </c>
      <c r="E19" s="548" t="s">
        <v>1490</v>
      </c>
      <c r="F19" s="565">
        <v>2350</v>
      </c>
      <c r="G19" s="565">
        <v>316326</v>
      </c>
      <c r="H19" s="548">
        <v>1</v>
      </c>
      <c r="I19" s="548">
        <v>134.6068085106383</v>
      </c>
      <c r="J19" s="565">
        <v>2052</v>
      </c>
      <c r="K19" s="565">
        <v>277020</v>
      </c>
      <c r="L19" s="548">
        <v>0.87574211414806247</v>
      </c>
      <c r="M19" s="548">
        <v>135</v>
      </c>
      <c r="N19" s="565">
        <v>2150</v>
      </c>
      <c r="O19" s="565">
        <v>294550</v>
      </c>
      <c r="P19" s="553">
        <v>0.9311596264613089</v>
      </c>
      <c r="Q19" s="566">
        <v>137</v>
      </c>
    </row>
    <row r="20" spans="1:17" ht="14.4" customHeight="1" x14ac:dyDescent="0.3">
      <c r="A20" s="547" t="s">
        <v>1477</v>
      </c>
      <c r="B20" s="548" t="s">
        <v>518</v>
      </c>
      <c r="C20" s="548" t="s">
        <v>1462</v>
      </c>
      <c r="D20" s="548" t="s">
        <v>1491</v>
      </c>
      <c r="E20" s="548" t="s">
        <v>1490</v>
      </c>
      <c r="F20" s="565">
        <v>168</v>
      </c>
      <c r="G20" s="565">
        <v>29606</v>
      </c>
      <c r="H20" s="548">
        <v>1</v>
      </c>
      <c r="I20" s="548">
        <v>176.22619047619048</v>
      </c>
      <c r="J20" s="565">
        <v>191</v>
      </c>
      <c r="K20" s="565">
        <v>33998</v>
      </c>
      <c r="L20" s="548">
        <v>1.1483483077754508</v>
      </c>
      <c r="M20" s="548">
        <v>178</v>
      </c>
      <c r="N20" s="565">
        <v>188</v>
      </c>
      <c r="O20" s="565">
        <v>34404</v>
      </c>
      <c r="P20" s="553">
        <v>1.1620617442410321</v>
      </c>
      <c r="Q20" s="566">
        <v>183</v>
      </c>
    </row>
    <row r="21" spans="1:17" ht="14.4" customHeight="1" x14ac:dyDescent="0.3">
      <c r="A21" s="547" t="s">
        <v>1477</v>
      </c>
      <c r="B21" s="548" t="s">
        <v>518</v>
      </c>
      <c r="C21" s="548" t="s">
        <v>1462</v>
      </c>
      <c r="D21" s="548" t="s">
        <v>1492</v>
      </c>
      <c r="E21" s="548" t="s">
        <v>1493</v>
      </c>
      <c r="F21" s="565">
        <v>61</v>
      </c>
      <c r="G21" s="565">
        <v>37542</v>
      </c>
      <c r="H21" s="548">
        <v>1</v>
      </c>
      <c r="I21" s="548">
        <v>615.44262295081967</v>
      </c>
      <c r="J21" s="565">
        <v>48</v>
      </c>
      <c r="K21" s="565">
        <v>29760</v>
      </c>
      <c r="L21" s="548">
        <v>0.79271216237813646</v>
      </c>
      <c r="M21" s="548">
        <v>620</v>
      </c>
      <c r="N21" s="565">
        <v>74</v>
      </c>
      <c r="O21" s="565">
        <v>47286</v>
      </c>
      <c r="P21" s="553">
        <v>1.2595493047786479</v>
      </c>
      <c r="Q21" s="566">
        <v>639</v>
      </c>
    </row>
    <row r="22" spans="1:17" ht="14.4" customHeight="1" x14ac:dyDescent="0.3">
      <c r="A22" s="547" t="s">
        <v>1477</v>
      </c>
      <c r="B22" s="548" t="s">
        <v>518</v>
      </c>
      <c r="C22" s="548" t="s">
        <v>1462</v>
      </c>
      <c r="D22" s="548" t="s">
        <v>1494</v>
      </c>
      <c r="E22" s="548" t="s">
        <v>1495</v>
      </c>
      <c r="F22" s="565">
        <v>115</v>
      </c>
      <c r="G22" s="565">
        <v>67695</v>
      </c>
      <c r="H22" s="548">
        <v>1</v>
      </c>
      <c r="I22" s="548">
        <v>588.6521739130435</v>
      </c>
      <c r="J22" s="565">
        <v>87</v>
      </c>
      <c r="K22" s="565">
        <v>51591</v>
      </c>
      <c r="L22" s="548">
        <v>0.7621094615555063</v>
      </c>
      <c r="M22" s="548">
        <v>593</v>
      </c>
      <c r="N22" s="565">
        <v>88</v>
      </c>
      <c r="O22" s="565">
        <v>53504</v>
      </c>
      <c r="P22" s="553">
        <v>0.79036856488662388</v>
      </c>
      <c r="Q22" s="566">
        <v>608</v>
      </c>
    </row>
    <row r="23" spans="1:17" ht="14.4" customHeight="1" x14ac:dyDescent="0.3">
      <c r="A23" s="547" t="s">
        <v>1477</v>
      </c>
      <c r="B23" s="548" t="s">
        <v>518</v>
      </c>
      <c r="C23" s="548" t="s">
        <v>1462</v>
      </c>
      <c r="D23" s="548" t="s">
        <v>1496</v>
      </c>
      <c r="E23" s="548" t="s">
        <v>1497</v>
      </c>
      <c r="F23" s="565">
        <v>818</v>
      </c>
      <c r="G23" s="565">
        <v>130576</v>
      </c>
      <c r="H23" s="548">
        <v>1</v>
      </c>
      <c r="I23" s="548">
        <v>159.62836185819071</v>
      </c>
      <c r="J23" s="565">
        <v>850</v>
      </c>
      <c r="K23" s="565">
        <v>136850</v>
      </c>
      <c r="L23" s="548">
        <v>1.0480486459992648</v>
      </c>
      <c r="M23" s="548">
        <v>161</v>
      </c>
      <c r="N23" s="565">
        <v>1038</v>
      </c>
      <c r="O23" s="565">
        <v>179574</v>
      </c>
      <c r="P23" s="553">
        <v>1.3752450680063717</v>
      </c>
      <c r="Q23" s="566">
        <v>173</v>
      </c>
    </row>
    <row r="24" spans="1:17" ht="14.4" customHeight="1" x14ac:dyDescent="0.3">
      <c r="A24" s="547" t="s">
        <v>1477</v>
      </c>
      <c r="B24" s="548" t="s">
        <v>518</v>
      </c>
      <c r="C24" s="548" t="s">
        <v>1462</v>
      </c>
      <c r="D24" s="548" t="s">
        <v>1498</v>
      </c>
      <c r="E24" s="548" t="s">
        <v>1499</v>
      </c>
      <c r="F24" s="565">
        <v>1893</v>
      </c>
      <c r="G24" s="565">
        <v>724251</v>
      </c>
      <c r="H24" s="548">
        <v>1</v>
      </c>
      <c r="I24" s="548">
        <v>382.59429477020603</v>
      </c>
      <c r="J24" s="565">
        <v>1769</v>
      </c>
      <c r="K24" s="565">
        <v>677527</v>
      </c>
      <c r="L24" s="548">
        <v>0.93548645428173383</v>
      </c>
      <c r="M24" s="548">
        <v>383</v>
      </c>
      <c r="N24" s="565">
        <v>1828</v>
      </c>
      <c r="O24" s="565">
        <v>701952</v>
      </c>
      <c r="P24" s="553">
        <v>0.9692109503473243</v>
      </c>
      <c r="Q24" s="566">
        <v>384</v>
      </c>
    </row>
    <row r="25" spans="1:17" ht="14.4" customHeight="1" x14ac:dyDescent="0.3">
      <c r="A25" s="547" t="s">
        <v>1477</v>
      </c>
      <c r="B25" s="548" t="s">
        <v>518</v>
      </c>
      <c r="C25" s="548" t="s">
        <v>1462</v>
      </c>
      <c r="D25" s="548" t="s">
        <v>1500</v>
      </c>
      <c r="E25" s="548" t="s">
        <v>1501</v>
      </c>
      <c r="F25" s="565">
        <v>6492</v>
      </c>
      <c r="G25" s="565">
        <v>103872</v>
      </c>
      <c r="H25" s="548">
        <v>1</v>
      </c>
      <c r="I25" s="548">
        <v>16</v>
      </c>
      <c r="J25" s="565">
        <v>5858</v>
      </c>
      <c r="K25" s="565">
        <v>93728</v>
      </c>
      <c r="L25" s="548">
        <v>0.9023413431916204</v>
      </c>
      <c r="M25" s="548">
        <v>16</v>
      </c>
      <c r="N25" s="565">
        <v>6318</v>
      </c>
      <c r="O25" s="565">
        <v>107406</v>
      </c>
      <c r="P25" s="553">
        <v>1.0340226432532347</v>
      </c>
      <c r="Q25" s="566">
        <v>17</v>
      </c>
    </row>
    <row r="26" spans="1:17" ht="14.4" customHeight="1" x14ac:dyDescent="0.3">
      <c r="A26" s="547" t="s">
        <v>1477</v>
      </c>
      <c r="B26" s="548" t="s">
        <v>518</v>
      </c>
      <c r="C26" s="548" t="s">
        <v>1462</v>
      </c>
      <c r="D26" s="548" t="s">
        <v>1502</v>
      </c>
      <c r="E26" s="548" t="s">
        <v>1503</v>
      </c>
      <c r="F26" s="565">
        <v>1023</v>
      </c>
      <c r="G26" s="565">
        <v>270105</v>
      </c>
      <c r="H26" s="548">
        <v>1</v>
      </c>
      <c r="I26" s="548">
        <v>264.03225806451616</v>
      </c>
      <c r="J26" s="565">
        <v>868</v>
      </c>
      <c r="K26" s="565">
        <v>230888</v>
      </c>
      <c r="L26" s="548">
        <v>0.85480831528479662</v>
      </c>
      <c r="M26" s="548">
        <v>266</v>
      </c>
      <c r="N26" s="565">
        <v>1441</v>
      </c>
      <c r="O26" s="565">
        <v>393393</v>
      </c>
      <c r="P26" s="553">
        <v>1.4564447159437997</v>
      </c>
      <c r="Q26" s="566">
        <v>273</v>
      </c>
    </row>
    <row r="27" spans="1:17" ht="14.4" customHeight="1" x14ac:dyDescent="0.3">
      <c r="A27" s="547" t="s">
        <v>1477</v>
      </c>
      <c r="B27" s="548" t="s">
        <v>518</v>
      </c>
      <c r="C27" s="548" t="s">
        <v>1462</v>
      </c>
      <c r="D27" s="548" t="s">
        <v>1504</v>
      </c>
      <c r="E27" s="548" t="s">
        <v>1505</v>
      </c>
      <c r="F27" s="565">
        <v>918</v>
      </c>
      <c r="G27" s="565">
        <v>129438</v>
      </c>
      <c r="H27" s="548">
        <v>1</v>
      </c>
      <c r="I27" s="548">
        <v>141</v>
      </c>
      <c r="J27" s="565">
        <v>939</v>
      </c>
      <c r="K27" s="565">
        <v>132399</v>
      </c>
      <c r="L27" s="548">
        <v>1.022875816993464</v>
      </c>
      <c r="M27" s="548">
        <v>141</v>
      </c>
      <c r="N27" s="565">
        <v>1502</v>
      </c>
      <c r="O27" s="565">
        <v>213284</v>
      </c>
      <c r="P27" s="553">
        <v>1.647769588528871</v>
      </c>
      <c r="Q27" s="566">
        <v>142</v>
      </c>
    </row>
    <row r="28" spans="1:17" ht="14.4" customHeight="1" x14ac:dyDescent="0.3">
      <c r="A28" s="547" t="s">
        <v>1477</v>
      </c>
      <c r="B28" s="548" t="s">
        <v>518</v>
      </c>
      <c r="C28" s="548" t="s">
        <v>1462</v>
      </c>
      <c r="D28" s="548" t="s">
        <v>1506</v>
      </c>
      <c r="E28" s="548" t="s">
        <v>1505</v>
      </c>
      <c r="F28" s="565">
        <v>2352</v>
      </c>
      <c r="G28" s="565">
        <v>183456</v>
      </c>
      <c r="H28" s="548">
        <v>1</v>
      </c>
      <c r="I28" s="548">
        <v>78</v>
      </c>
      <c r="J28" s="565">
        <v>2053</v>
      </c>
      <c r="K28" s="565">
        <v>160134</v>
      </c>
      <c r="L28" s="548">
        <v>0.87287414965986398</v>
      </c>
      <c r="M28" s="548">
        <v>78</v>
      </c>
      <c r="N28" s="565">
        <v>2140</v>
      </c>
      <c r="O28" s="565">
        <v>166920</v>
      </c>
      <c r="P28" s="553">
        <v>0.90986394557823125</v>
      </c>
      <c r="Q28" s="566">
        <v>78</v>
      </c>
    </row>
    <row r="29" spans="1:17" ht="14.4" customHeight="1" x14ac:dyDescent="0.3">
      <c r="A29" s="547" t="s">
        <v>1477</v>
      </c>
      <c r="B29" s="548" t="s">
        <v>518</v>
      </c>
      <c r="C29" s="548" t="s">
        <v>1462</v>
      </c>
      <c r="D29" s="548" t="s">
        <v>1507</v>
      </c>
      <c r="E29" s="548" t="s">
        <v>1508</v>
      </c>
      <c r="F29" s="565">
        <v>920</v>
      </c>
      <c r="G29" s="565">
        <v>280647</v>
      </c>
      <c r="H29" s="548">
        <v>1</v>
      </c>
      <c r="I29" s="548">
        <v>305.05108695652171</v>
      </c>
      <c r="J29" s="565">
        <v>941</v>
      </c>
      <c r="K29" s="565">
        <v>288887</v>
      </c>
      <c r="L29" s="548">
        <v>1.029360727176845</v>
      </c>
      <c r="M29" s="548">
        <v>307</v>
      </c>
      <c r="N29" s="565">
        <v>1501</v>
      </c>
      <c r="O29" s="565">
        <v>469813</v>
      </c>
      <c r="P29" s="553">
        <v>1.6740353540212438</v>
      </c>
      <c r="Q29" s="566">
        <v>313</v>
      </c>
    </row>
    <row r="30" spans="1:17" ht="14.4" customHeight="1" x14ac:dyDescent="0.3">
      <c r="A30" s="547" t="s">
        <v>1477</v>
      </c>
      <c r="B30" s="548" t="s">
        <v>518</v>
      </c>
      <c r="C30" s="548" t="s">
        <v>1462</v>
      </c>
      <c r="D30" s="548" t="s">
        <v>1509</v>
      </c>
      <c r="E30" s="548" t="s">
        <v>1510</v>
      </c>
      <c r="F30" s="565">
        <v>2515</v>
      </c>
      <c r="G30" s="565">
        <v>1223793</v>
      </c>
      <c r="H30" s="548">
        <v>1</v>
      </c>
      <c r="I30" s="548">
        <v>486.59761431411533</v>
      </c>
      <c r="J30" s="565">
        <v>2246</v>
      </c>
      <c r="K30" s="565">
        <v>1093802</v>
      </c>
      <c r="L30" s="548">
        <v>0.89378023897832393</v>
      </c>
      <c r="M30" s="548">
        <v>487</v>
      </c>
      <c r="N30" s="565">
        <v>2130</v>
      </c>
      <c r="O30" s="565">
        <v>1039440</v>
      </c>
      <c r="P30" s="553">
        <v>0.84935932792555602</v>
      </c>
      <c r="Q30" s="566">
        <v>488</v>
      </c>
    </row>
    <row r="31" spans="1:17" ht="14.4" customHeight="1" x14ac:dyDescent="0.3">
      <c r="A31" s="547" t="s">
        <v>1477</v>
      </c>
      <c r="B31" s="548" t="s">
        <v>518</v>
      </c>
      <c r="C31" s="548" t="s">
        <v>1462</v>
      </c>
      <c r="D31" s="548" t="s">
        <v>1511</v>
      </c>
      <c r="E31" s="548" t="s">
        <v>1512</v>
      </c>
      <c r="F31" s="565">
        <v>2047</v>
      </c>
      <c r="G31" s="565">
        <v>328754</v>
      </c>
      <c r="H31" s="548">
        <v>1</v>
      </c>
      <c r="I31" s="548">
        <v>160.60283341475329</v>
      </c>
      <c r="J31" s="565">
        <v>1795</v>
      </c>
      <c r="K31" s="565">
        <v>288995</v>
      </c>
      <c r="L31" s="548">
        <v>0.87906154754010601</v>
      </c>
      <c r="M31" s="548">
        <v>161</v>
      </c>
      <c r="N31" s="565">
        <v>1854</v>
      </c>
      <c r="O31" s="565">
        <v>302202</v>
      </c>
      <c r="P31" s="553">
        <v>0.91923444277484079</v>
      </c>
      <c r="Q31" s="566">
        <v>163</v>
      </c>
    </row>
    <row r="32" spans="1:17" ht="14.4" customHeight="1" x14ac:dyDescent="0.3">
      <c r="A32" s="547" t="s">
        <v>1477</v>
      </c>
      <c r="B32" s="548" t="s">
        <v>518</v>
      </c>
      <c r="C32" s="548" t="s">
        <v>1462</v>
      </c>
      <c r="D32" s="548" t="s">
        <v>1513</v>
      </c>
      <c r="E32" s="548" t="s">
        <v>1514</v>
      </c>
      <c r="F32" s="565">
        <v>2306</v>
      </c>
      <c r="G32" s="565">
        <v>540974</v>
      </c>
      <c r="H32" s="548">
        <v>1</v>
      </c>
      <c r="I32" s="548">
        <v>234.59410234171725</v>
      </c>
      <c r="J32" s="565">
        <v>2178</v>
      </c>
      <c r="K32" s="565">
        <v>511830</v>
      </c>
      <c r="L32" s="548">
        <v>0.94612680091834356</v>
      </c>
      <c r="M32" s="548">
        <v>235</v>
      </c>
      <c r="N32" s="565">
        <v>2113</v>
      </c>
      <c r="O32" s="565">
        <v>498668</v>
      </c>
      <c r="P32" s="553">
        <v>0.92179661129740065</v>
      </c>
      <c r="Q32" s="566">
        <v>236</v>
      </c>
    </row>
    <row r="33" spans="1:17" ht="14.4" customHeight="1" x14ac:dyDescent="0.3">
      <c r="A33" s="547" t="s">
        <v>1477</v>
      </c>
      <c r="B33" s="548" t="s">
        <v>518</v>
      </c>
      <c r="C33" s="548" t="s">
        <v>1462</v>
      </c>
      <c r="D33" s="548" t="s">
        <v>1515</v>
      </c>
      <c r="E33" s="548" t="s">
        <v>1481</v>
      </c>
      <c r="F33" s="565">
        <v>1963</v>
      </c>
      <c r="G33" s="565">
        <v>138594</v>
      </c>
      <c r="H33" s="548">
        <v>1</v>
      </c>
      <c r="I33" s="548">
        <v>70.603158430972996</v>
      </c>
      <c r="J33" s="565">
        <v>2002</v>
      </c>
      <c r="K33" s="565">
        <v>142142</v>
      </c>
      <c r="L33" s="548">
        <v>1.0255999538219547</v>
      </c>
      <c r="M33" s="548">
        <v>71</v>
      </c>
      <c r="N33" s="565">
        <v>2869</v>
      </c>
      <c r="O33" s="565">
        <v>206568</v>
      </c>
      <c r="P33" s="553">
        <v>1.4904541322135156</v>
      </c>
      <c r="Q33" s="566">
        <v>72</v>
      </c>
    </row>
    <row r="34" spans="1:17" ht="14.4" customHeight="1" x14ac:dyDescent="0.3">
      <c r="A34" s="547" t="s">
        <v>1477</v>
      </c>
      <c r="B34" s="548" t="s">
        <v>518</v>
      </c>
      <c r="C34" s="548" t="s">
        <v>1462</v>
      </c>
      <c r="D34" s="548" t="s">
        <v>1516</v>
      </c>
      <c r="E34" s="548" t="s">
        <v>1517</v>
      </c>
      <c r="F34" s="565">
        <v>885</v>
      </c>
      <c r="G34" s="565">
        <v>64249</v>
      </c>
      <c r="H34" s="548">
        <v>1</v>
      </c>
      <c r="I34" s="548">
        <v>72.597740112994344</v>
      </c>
      <c r="J34" s="565">
        <v>670</v>
      </c>
      <c r="K34" s="565">
        <v>48910</v>
      </c>
      <c r="L34" s="548">
        <v>0.76125698454450652</v>
      </c>
      <c r="M34" s="548">
        <v>73</v>
      </c>
      <c r="N34" s="565">
        <v>456</v>
      </c>
      <c r="O34" s="565">
        <v>33744</v>
      </c>
      <c r="P34" s="553">
        <v>0.52520661800183666</v>
      </c>
      <c r="Q34" s="566">
        <v>74</v>
      </c>
    </row>
    <row r="35" spans="1:17" ht="14.4" customHeight="1" x14ac:dyDescent="0.3">
      <c r="A35" s="547" t="s">
        <v>1477</v>
      </c>
      <c r="B35" s="548" t="s">
        <v>518</v>
      </c>
      <c r="C35" s="548" t="s">
        <v>1462</v>
      </c>
      <c r="D35" s="548" t="s">
        <v>1518</v>
      </c>
      <c r="E35" s="548" t="s">
        <v>1519</v>
      </c>
      <c r="F35" s="565">
        <v>3419</v>
      </c>
      <c r="G35" s="565">
        <v>969649</v>
      </c>
      <c r="H35" s="548">
        <v>1</v>
      </c>
      <c r="I35" s="548">
        <v>283.60602515355367</v>
      </c>
      <c r="J35" s="565">
        <v>3200</v>
      </c>
      <c r="K35" s="565">
        <v>908800</v>
      </c>
      <c r="L35" s="548">
        <v>0.93724636440608922</v>
      </c>
      <c r="M35" s="548">
        <v>284</v>
      </c>
      <c r="N35" s="565">
        <v>3301</v>
      </c>
      <c r="O35" s="565">
        <v>940785</v>
      </c>
      <c r="P35" s="553">
        <v>0.97023252744034183</v>
      </c>
      <c r="Q35" s="566">
        <v>285</v>
      </c>
    </row>
    <row r="36" spans="1:17" ht="14.4" customHeight="1" x14ac:dyDescent="0.3">
      <c r="A36" s="547" t="s">
        <v>1477</v>
      </c>
      <c r="B36" s="548" t="s">
        <v>518</v>
      </c>
      <c r="C36" s="548" t="s">
        <v>1462</v>
      </c>
      <c r="D36" s="548" t="s">
        <v>1520</v>
      </c>
      <c r="E36" s="548" t="s">
        <v>1521</v>
      </c>
      <c r="F36" s="565">
        <v>179</v>
      </c>
      <c r="G36" s="565">
        <v>38991</v>
      </c>
      <c r="H36" s="548">
        <v>1</v>
      </c>
      <c r="I36" s="548">
        <v>217.82681564245809</v>
      </c>
      <c r="J36" s="565">
        <v>221</v>
      </c>
      <c r="K36" s="565">
        <v>48620</v>
      </c>
      <c r="L36" s="548">
        <v>1.2469544253802161</v>
      </c>
      <c r="M36" s="548">
        <v>220</v>
      </c>
      <c r="N36" s="565">
        <v>229</v>
      </c>
      <c r="O36" s="565">
        <v>52441</v>
      </c>
      <c r="P36" s="553">
        <v>1.3449513990408042</v>
      </c>
      <c r="Q36" s="566">
        <v>229</v>
      </c>
    </row>
    <row r="37" spans="1:17" ht="14.4" customHeight="1" x14ac:dyDescent="0.3">
      <c r="A37" s="547" t="s">
        <v>1477</v>
      </c>
      <c r="B37" s="548" t="s">
        <v>518</v>
      </c>
      <c r="C37" s="548" t="s">
        <v>1462</v>
      </c>
      <c r="D37" s="548" t="s">
        <v>1522</v>
      </c>
      <c r="E37" s="548" t="s">
        <v>1523</v>
      </c>
      <c r="F37" s="565">
        <v>560</v>
      </c>
      <c r="G37" s="565">
        <v>667152</v>
      </c>
      <c r="H37" s="548">
        <v>1</v>
      </c>
      <c r="I37" s="548">
        <v>1191.3428571428572</v>
      </c>
      <c r="J37" s="565">
        <v>613</v>
      </c>
      <c r="K37" s="565">
        <v>732535</v>
      </c>
      <c r="L37" s="548">
        <v>1.0980031537041035</v>
      </c>
      <c r="M37" s="548">
        <v>1195</v>
      </c>
      <c r="N37" s="565">
        <v>823</v>
      </c>
      <c r="O37" s="565">
        <v>996653</v>
      </c>
      <c r="P37" s="553">
        <v>1.4938919466628295</v>
      </c>
      <c r="Q37" s="566">
        <v>1211</v>
      </c>
    </row>
    <row r="38" spans="1:17" ht="14.4" customHeight="1" x14ac:dyDescent="0.3">
      <c r="A38" s="547" t="s">
        <v>1477</v>
      </c>
      <c r="B38" s="548" t="s">
        <v>518</v>
      </c>
      <c r="C38" s="548" t="s">
        <v>1462</v>
      </c>
      <c r="D38" s="548" t="s">
        <v>1524</v>
      </c>
      <c r="E38" s="548" t="s">
        <v>1525</v>
      </c>
      <c r="F38" s="565">
        <v>625</v>
      </c>
      <c r="G38" s="565">
        <v>67886</v>
      </c>
      <c r="H38" s="548">
        <v>1</v>
      </c>
      <c r="I38" s="548">
        <v>108.6176</v>
      </c>
      <c r="J38" s="565">
        <v>641</v>
      </c>
      <c r="K38" s="565">
        <v>70510</v>
      </c>
      <c r="L38" s="548">
        <v>1.0386530359720709</v>
      </c>
      <c r="M38" s="548">
        <v>110</v>
      </c>
      <c r="N38" s="565">
        <v>766</v>
      </c>
      <c r="O38" s="565">
        <v>87324</v>
      </c>
      <c r="P38" s="553">
        <v>1.2863329699790826</v>
      </c>
      <c r="Q38" s="566">
        <v>114</v>
      </c>
    </row>
    <row r="39" spans="1:17" ht="14.4" customHeight="1" x14ac:dyDescent="0.3">
      <c r="A39" s="547" t="s">
        <v>1477</v>
      </c>
      <c r="B39" s="548" t="s">
        <v>518</v>
      </c>
      <c r="C39" s="548" t="s">
        <v>1462</v>
      </c>
      <c r="D39" s="548" t="s">
        <v>1526</v>
      </c>
      <c r="E39" s="548" t="s">
        <v>1527</v>
      </c>
      <c r="F39" s="565">
        <v>36</v>
      </c>
      <c r="G39" s="565">
        <v>11544</v>
      </c>
      <c r="H39" s="548">
        <v>1</v>
      </c>
      <c r="I39" s="548">
        <v>320.66666666666669</v>
      </c>
      <c r="J39" s="565">
        <v>31</v>
      </c>
      <c r="K39" s="565">
        <v>10013</v>
      </c>
      <c r="L39" s="548">
        <v>0.8673769923769924</v>
      </c>
      <c r="M39" s="548">
        <v>323</v>
      </c>
      <c r="N39" s="565">
        <v>35</v>
      </c>
      <c r="O39" s="565">
        <v>12110</v>
      </c>
      <c r="P39" s="553">
        <v>1.049029799029799</v>
      </c>
      <c r="Q39" s="566">
        <v>346</v>
      </c>
    </row>
    <row r="40" spans="1:17" ht="14.4" customHeight="1" x14ac:dyDescent="0.3">
      <c r="A40" s="547" t="s">
        <v>1477</v>
      </c>
      <c r="B40" s="548" t="s">
        <v>518</v>
      </c>
      <c r="C40" s="548" t="s">
        <v>1462</v>
      </c>
      <c r="D40" s="548" t="s">
        <v>1528</v>
      </c>
      <c r="E40" s="548" t="s">
        <v>1529</v>
      </c>
      <c r="F40" s="565">
        <v>308</v>
      </c>
      <c r="G40" s="565">
        <v>17419</v>
      </c>
      <c r="H40" s="548">
        <v>1</v>
      </c>
      <c r="I40" s="548">
        <v>56.555194805194802</v>
      </c>
      <c r="J40" s="565">
        <v>319</v>
      </c>
      <c r="K40" s="565">
        <v>18183</v>
      </c>
      <c r="L40" s="548">
        <v>1.0438601527068143</v>
      </c>
      <c r="M40" s="548">
        <v>57</v>
      </c>
      <c r="N40" s="565">
        <v>264</v>
      </c>
      <c r="O40" s="565">
        <v>15576</v>
      </c>
      <c r="P40" s="553">
        <v>0.89419599288133644</v>
      </c>
      <c r="Q40" s="566">
        <v>59</v>
      </c>
    </row>
    <row r="41" spans="1:17" ht="14.4" customHeight="1" x14ac:dyDescent="0.3">
      <c r="A41" s="547" t="s">
        <v>1477</v>
      </c>
      <c r="B41" s="548" t="s">
        <v>518</v>
      </c>
      <c r="C41" s="548" t="s">
        <v>1462</v>
      </c>
      <c r="D41" s="548" t="s">
        <v>1530</v>
      </c>
      <c r="E41" s="548" t="s">
        <v>1531</v>
      </c>
      <c r="F41" s="565">
        <v>4</v>
      </c>
      <c r="G41" s="565">
        <v>577</v>
      </c>
      <c r="H41" s="548">
        <v>1</v>
      </c>
      <c r="I41" s="548">
        <v>144.25</v>
      </c>
      <c r="J41" s="565">
        <v>7</v>
      </c>
      <c r="K41" s="565">
        <v>1022</v>
      </c>
      <c r="L41" s="548">
        <v>1.7712305025996533</v>
      </c>
      <c r="M41" s="548">
        <v>146</v>
      </c>
      <c r="N41" s="565">
        <v>3</v>
      </c>
      <c r="O41" s="565">
        <v>450</v>
      </c>
      <c r="P41" s="553">
        <v>0.77989601386481799</v>
      </c>
      <c r="Q41" s="566">
        <v>150</v>
      </c>
    </row>
    <row r="42" spans="1:17" ht="14.4" customHeight="1" x14ac:dyDescent="0.3">
      <c r="A42" s="547" t="s">
        <v>1477</v>
      </c>
      <c r="B42" s="548" t="s">
        <v>518</v>
      </c>
      <c r="C42" s="548" t="s">
        <v>1462</v>
      </c>
      <c r="D42" s="548" t="s">
        <v>1532</v>
      </c>
      <c r="E42" s="548" t="s">
        <v>1533</v>
      </c>
      <c r="F42" s="565">
        <v>37</v>
      </c>
      <c r="G42" s="565">
        <v>37938</v>
      </c>
      <c r="H42" s="548">
        <v>1</v>
      </c>
      <c r="I42" s="548">
        <v>1025.3513513513512</v>
      </c>
      <c r="J42" s="565">
        <v>45</v>
      </c>
      <c r="K42" s="565">
        <v>46485</v>
      </c>
      <c r="L42" s="548">
        <v>1.2252886288154357</v>
      </c>
      <c r="M42" s="548">
        <v>1033</v>
      </c>
      <c r="N42" s="565">
        <v>62</v>
      </c>
      <c r="O42" s="565">
        <v>65968</v>
      </c>
      <c r="P42" s="553">
        <v>1.7388370499235595</v>
      </c>
      <c r="Q42" s="566">
        <v>1064</v>
      </c>
    </row>
    <row r="43" spans="1:17" ht="14.4" customHeight="1" x14ac:dyDescent="0.3">
      <c r="A43" s="547" t="s">
        <v>1477</v>
      </c>
      <c r="B43" s="548" t="s">
        <v>518</v>
      </c>
      <c r="C43" s="548" t="s">
        <v>1462</v>
      </c>
      <c r="D43" s="548" t="s">
        <v>1534</v>
      </c>
      <c r="E43" s="548" t="s">
        <v>1535</v>
      </c>
      <c r="F43" s="565">
        <v>22</v>
      </c>
      <c r="G43" s="565">
        <v>6430</v>
      </c>
      <c r="H43" s="548">
        <v>1</v>
      </c>
      <c r="I43" s="548">
        <v>292.27272727272725</v>
      </c>
      <c r="J43" s="565">
        <v>18</v>
      </c>
      <c r="K43" s="565">
        <v>5292</v>
      </c>
      <c r="L43" s="548">
        <v>0.82301710730948674</v>
      </c>
      <c r="M43" s="548">
        <v>294</v>
      </c>
      <c r="N43" s="565">
        <v>22</v>
      </c>
      <c r="O43" s="565">
        <v>6622</v>
      </c>
      <c r="P43" s="553">
        <v>1.029860031104199</v>
      </c>
      <c r="Q43" s="566">
        <v>301</v>
      </c>
    </row>
    <row r="44" spans="1:17" ht="14.4" customHeight="1" x14ac:dyDescent="0.3">
      <c r="A44" s="547" t="s">
        <v>1477</v>
      </c>
      <c r="B44" s="548" t="s">
        <v>518</v>
      </c>
      <c r="C44" s="548" t="s">
        <v>1462</v>
      </c>
      <c r="D44" s="548" t="s">
        <v>1536</v>
      </c>
      <c r="E44" s="548" t="s">
        <v>1537</v>
      </c>
      <c r="F44" s="565"/>
      <c r="G44" s="565"/>
      <c r="H44" s="548"/>
      <c r="I44" s="548"/>
      <c r="J44" s="565"/>
      <c r="K44" s="565"/>
      <c r="L44" s="548"/>
      <c r="M44" s="548"/>
      <c r="N44" s="565">
        <v>1</v>
      </c>
      <c r="O44" s="565">
        <v>812</v>
      </c>
      <c r="P44" s="553"/>
      <c r="Q44" s="566">
        <v>812</v>
      </c>
    </row>
    <row r="45" spans="1:17" ht="14.4" customHeight="1" thickBot="1" x14ac:dyDescent="0.35">
      <c r="A45" s="555" t="s">
        <v>1477</v>
      </c>
      <c r="B45" s="556" t="s">
        <v>518</v>
      </c>
      <c r="C45" s="556" t="s">
        <v>1462</v>
      </c>
      <c r="D45" s="556" t="s">
        <v>1538</v>
      </c>
      <c r="E45" s="556" t="s">
        <v>1539</v>
      </c>
      <c r="F45" s="567">
        <v>3</v>
      </c>
      <c r="G45" s="567">
        <v>2184</v>
      </c>
      <c r="H45" s="556">
        <v>1</v>
      </c>
      <c r="I45" s="556">
        <v>728</v>
      </c>
      <c r="J45" s="567">
        <v>1</v>
      </c>
      <c r="K45" s="567">
        <v>732</v>
      </c>
      <c r="L45" s="556">
        <v>0.33516483516483514</v>
      </c>
      <c r="M45" s="556">
        <v>732</v>
      </c>
      <c r="N45" s="567">
        <v>6</v>
      </c>
      <c r="O45" s="567">
        <v>4506</v>
      </c>
      <c r="P45" s="561">
        <v>2.0631868131868134</v>
      </c>
      <c r="Q45" s="568">
        <v>751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9553751</v>
      </c>
      <c r="C3" s="222">
        <f t="shared" ref="C3:R3" si="0">SUBTOTAL(9,C6:C1048576)</f>
        <v>23</v>
      </c>
      <c r="D3" s="222">
        <f t="shared" si="0"/>
        <v>9858064</v>
      </c>
      <c r="E3" s="222">
        <f t="shared" si="0"/>
        <v>26.040009716945168</v>
      </c>
      <c r="F3" s="222">
        <f t="shared" si="0"/>
        <v>9865930</v>
      </c>
      <c r="G3" s="225">
        <f>IF(B3&lt;&gt;0,F3/B3,"")</f>
        <v>1.0326760661859411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1541</v>
      </c>
      <c r="B6" s="619">
        <v>347125</v>
      </c>
      <c r="C6" s="541">
        <v>1</v>
      </c>
      <c r="D6" s="619">
        <v>510037</v>
      </c>
      <c r="E6" s="541">
        <v>1.4693179690313287</v>
      </c>
      <c r="F6" s="619">
        <v>478258</v>
      </c>
      <c r="G6" s="546">
        <v>1.3777688152682752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1542</v>
      </c>
      <c r="B7" s="623">
        <v>783246</v>
      </c>
      <c r="C7" s="548">
        <v>1</v>
      </c>
      <c r="D7" s="623">
        <v>763979</v>
      </c>
      <c r="E7" s="548">
        <v>0.97540108727015518</v>
      </c>
      <c r="F7" s="623">
        <v>724303</v>
      </c>
      <c r="G7" s="553">
        <v>0.92474522691466032</v>
      </c>
      <c r="H7" s="623"/>
      <c r="I7" s="548"/>
      <c r="J7" s="623"/>
      <c r="K7" s="548"/>
      <c r="L7" s="623"/>
      <c r="M7" s="553"/>
      <c r="N7" s="623"/>
      <c r="O7" s="548"/>
      <c r="P7" s="623"/>
      <c r="Q7" s="548"/>
      <c r="R7" s="623"/>
      <c r="S7" s="554"/>
    </row>
    <row r="8" spans="1:19" ht="14.4" customHeight="1" x14ac:dyDescent="0.3">
      <c r="A8" s="573" t="s">
        <v>1543</v>
      </c>
      <c r="B8" s="623">
        <v>280998</v>
      </c>
      <c r="C8" s="548">
        <v>1</v>
      </c>
      <c r="D8" s="623">
        <v>373079</v>
      </c>
      <c r="E8" s="548">
        <v>1.3276927237916285</v>
      </c>
      <c r="F8" s="623">
        <v>416781</v>
      </c>
      <c r="G8" s="553">
        <v>1.4832169623983089</v>
      </c>
      <c r="H8" s="623"/>
      <c r="I8" s="548"/>
      <c r="J8" s="623"/>
      <c r="K8" s="548"/>
      <c r="L8" s="623"/>
      <c r="M8" s="553"/>
      <c r="N8" s="623"/>
      <c r="O8" s="548"/>
      <c r="P8" s="623"/>
      <c r="Q8" s="548"/>
      <c r="R8" s="623"/>
      <c r="S8" s="554"/>
    </row>
    <row r="9" spans="1:19" ht="14.4" customHeight="1" x14ac:dyDescent="0.3">
      <c r="A9" s="573" t="s">
        <v>1544</v>
      </c>
      <c r="B9" s="623">
        <v>840925</v>
      </c>
      <c r="C9" s="548">
        <v>1</v>
      </c>
      <c r="D9" s="623">
        <v>658445</v>
      </c>
      <c r="E9" s="548">
        <v>0.7830008621458513</v>
      </c>
      <c r="F9" s="623">
        <v>895667</v>
      </c>
      <c r="G9" s="553">
        <v>1.0650973630228617</v>
      </c>
      <c r="H9" s="623"/>
      <c r="I9" s="548"/>
      <c r="J9" s="623"/>
      <c r="K9" s="548"/>
      <c r="L9" s="623"/>
      <c r="M9" s="553"/>
      <c r="N9" s="623"/>
      <c r="O9" s="548"/>
      <c r="P9" s="623"/>
      <c r="Q9" s="548"/>
      <c r="R9" s="623"/>
      <c r="S9" s="554"/>
    </row>
    <row r="10" spans="1:19" ht="14.4" customHeight="1" x14ac:dyDescent="0.3">
      <c r="A10" s="573" t="s">
        <v>1545</v>
      </c>
      <c r="B10" s="623">
        <v>389648</v>
      </c>
      <c r="C10" s="548">
        <v>1</v>
      </c>
      <c r="D10" s="623">
        <v>381505</v>
      </c>
      <c r="E10" s="548">
        <v>0.97910165072065047</v>
      </c>
      <c r="F10" s="623">
        <v>393008</v>
      </c>
      <c r="G10" s="553">
        <v>1.00862316757689</v>
      </c>
      <c r="H10" s="623"/>
      <c r="I10" s="548"/>
      <c r="J10" s="623"/>
      <c r="K10" s="548"/>
      <c r="L10" s="623"/>
      <c r="M10" s="553"/>
      <c r="N10" s="623"/>
      <c r="O10" s="548"/>
      <c r="P10" s="623"/>
      <c r="Q10" s="548"/>
      <c r="R10" s="623"/>
      <c r="S10" s="554"/>
    </row>
    <row r="11" spans="1:19" ht="14.4" customHeight="1" x14ac:dyDescent="0.3">
      <c r="A11" s="573" t="s">
        <v>1546</v>
      </c>
      <c r="B11" s="623">
        <v>567670</v>
      </c>
      <c r="C11" s="548">
        <v>1</v>
      </c>
      <c r="D11" s="623">
        <v>570491</v>
      </c>
      <c r="E11" s="548">
        <v>1.0049694364683708</v>
      </c>
      <c r="F11" s="623">
        <v>480342</v>
      </c>
      <c r="G11" s="553">
        <v>0.84616414466151113</v>
      </c>
      <c r="H11" s="623"/>
      <c r="I11" s="548"/>
      <c r="J11" s="623"/>
      <c r="K11" s="548"/>
      <c r="L11" s="623"/>
      <c r="M11" s="553"/>
      <c r="N11" s="623"/>
      <c r="O11" s="548"/>
      <c r="P11" s="623"/>
      <c r="Q11" s="548"/>
      <c r="R11" s="623"/>
      <c r="S11" s="554"/>
    </row>
    <row r="12" spans="1:19" ht="14.4" customHeight="1" x14ac:dyDescent="0.3">
      <c r="A12" s="573" t="s">
        <v>1547</v>
      </c>
      <c r="B12" s="623">
        <v>461126</v>
      </c>
      <c r="C12" s="548">
        <v>1</v>
      </c>
      <c r="D12" s="623">
        <v>465254</v>
      </c>
      <c r="E12" s="548">
        <v>1.008952000104093</v>
      </c>
      <c r="F12" s="623">
        <v>411583</v>
      </c>
      <c r="G12" s="553">
        <v>0.89256081851814906</v>
      </c>
      <c r="H12" s="623"/>
      <c r="I12" s="548"/>
      <c r="J12" s="623"/>
      <c r="K12" s="548"/>
      <c r="L12" s="623"/>
      <c r="M12" s="553"/>
      <c r="N12" s="623"/>
      <c r="O12" s="548"/>
      <c r="P12" s="623"/>
      <c r="Q12" s="548"/>
      <c r="R12" s="623"/>
      <c r="S12" s="554"/>
    </row>
    <row r="13" spans="1:19" ht="14.4" customHeight="1" x14ac:dyDescent="0.3">
      <c r="A13" s="573" t="s">
        <v>1548</v>
      </c>
      <c r="B13" s="623">
        <v>475144</v>
      </c>
      <c r="C13" s="548">
        <v>1</v>
      </c>
      <c r="D13" s="623">
        <v>354569</v>
      </c>
      <c r="E13" s="548">
        <v>0.74623482565285471</v>
      </c>
      <c r="F13" s="623">
        <v>342890</v>
      </c>
      <c r="G13" s="553">
        <v>0.72165490882763961</v>
      </c>
      <c r="H13" s="623"/>
      <c r="I13" s="548"/>
      <c r="J13" s="623"/>
      <c r="K13" s="548"/>
      <c r="L13" s="623"/>
      <c r="M13" s="553"/>
      <c r="N13" s="623"/>
      <c r="O13" s="548"/>
      <c r="P13" s="623"/>
      <c r="Q13" s="548"/>
      <c r="R13" s="623"/>
      <c r="S13" s="554"/>
    </row>
    <row r="14" spans="1:19" ht="14.4" customHeight="1" x14ac:dyDescent="0.3">
      <c r="A14" s="573" t="s">
        <v>1549</v>
      </c>
      <c r="B14" s="623">
        <v>993027</v>
      </c>
      <c r="C14" s="548">
        <v>1</v>
      </c>
      <c r="D14" s="623">
        <v>933923</v>
      </c>
      <c r="E14" s="548">
        <v>0.94048097383052021</v>
      </c>
      <c r="F14" s="623">
        <v>1003928</v>
      </c>
      <c r="G14" s="553">
        <v>1.0109775464312651</v>
      </c>
      <c r="H14" s="623"/>
      <c r="I14" s="548"/>
      <c r="J14" s="623"/>
      <c r="K14" s="548"/>
      <c r="L14" s="623"/>
      <c r="M14" s="553"/>
      <c r="N14" s="623"/>
      <c r="O14" s="548"/>
      <c r="P14" s="623"/>
      <c r="Q14" s="548"/>
      <c r="R14" s="623"/>
      <c r="S14" s="554"/>
    </row>
    <row r="15" spans="1:19" ht="14.4" customHeight="1" x14ac:dyDescent="0.3">
      <c r="A15" s="573" t="s">
        <v>1550</v>
      </c>
      <c r="B15" s="623">
        <v>157163</v>
      </c>
      <c r="C15" s="548">
        <v>1</v>
      </c>
      <c r="D15" s="623">
        <v>196001</v>
      </c>
      <c r="E15" s="548">
        <v>1.2471192328983285</v>
      </c>
      <c r="F15" s="623">
        <v>158780</v>
      </c>
      <c r="G15" s="553">
        <v>1.01028868117814</v>
      </c>
      <c r="H15" s="623"/>
      <c r="I15" s="548"/>
      <c r="J15" s="623"/>
      <c r="K15" s="548"/>
      <c r="L15" s="623"/>
      <c r="M15" s="553"/>
      <c r="N15" s="623"/>
      <c r="O15" s="548"/>
      <c r="P15" s="623"/>
      <c r="Q15" s="548"/>
      <c r="R15" s="623"/>
      <c r="S15" s="554"/>
    </row>
    <row r="16" spans="1:19" ht="14.4" customHeight="1" x14ac:dyDescent="0.3">
      <c r="A16" s="573" t="s">
        <v>1551</v>
      </c>
      <c r="B16" s="623">
        <v>682799</v>
      </c>
      <c r="C16" s="548">
        <v>1</v>
      </c>
      <c r="D16" s="623">
        <v>781262</v>
      </c>
      <c r="E16" s="548">
        <v>1.1442049563634393</v>
      </c>
      <c r="F16" s="623">
        <v>724340</v>
      </c>
      <c r="G16" s="553">
        <v>1.0608392806667848</v>
      </c>
      <c r="H16" s="623"/>
      <c r="I16" s="548"/>
      <c r="J16" s="623"/>
      <c r="K16" s="548"/>
      <c r="L16" s="623"/>
      <c r="M16" s="553"/>
      <c r="N16" s="623"/>
      <c r="O16" s="548"/>
      <c r="P16" s="623"/>
      <c r="Q16" s="548"/>
      <c r="R16" s="623"/>
      <c r="S16" s="554"/>
    </row>
    <row r="17" spans="1:19" ht="14.4" customHeight="1" x14ac:dyDescent="0.3">
      <c r="A17" s="573" t="s">
        <v>1552</v>
      </c>
      <c r="B17" s="623">
        <v>361309</v>
      </c>
      <c r="C17" s="548">
        <v>1</v>
      </c>
      <c r="D17" s="623">
        <v>361270</v>
      </c>
      <c r="E17" s="548">
        <v>0.99989205915158497</v>
      </c>
      <c r="F17" s="623">
        <v>238954</v>
      </c>
      <c r="G17" s="553">
        <v>0.66135634595318693</v>
      </c>
      <c r="H17" s="623"/>
      <c r="I17" s="548"/>
      <c r="J17" s="623"/>
      <c r="K17" s="548"/>
      <c r="L17" s="623"/>
      <c r="M17" s="553"/>
      <c r="N17" s="623"/>
      <c r="O17" s="548"/>
      <c r="P17" s="623"/>
      <c r="Q17" s="548"/>
      <c r="R17" s="623"/>
      <c r="S17" s="554"/>
    </row>
    <row r="18" spans="1:19" ht="14.4" customHeight="1" x14ac:dyDescent="0.3">
      <c r="A18" s="573" t="s">
        <v>1553</v>
      </c>
      <c r="B18" s="623">
        <v>20340</v>
      </c>
      <c r="C18" s="548">
        <v>1</v>
      </c>
      <c r="D18" s="623">
        <v>38461</v>
      </c>
      <c r="E18" s="548">
        <v>1.8909046214355949</v>
      </c>
      <c r="F18" s="623">
        <v>42070</v>
      </c>
      <c r="G18" s="553">
        <v>2.0683382497541789</v>
      </c>
      <c r="H18" s="623"/>
      <c r="I18" s="548"/>
      <c r="J18" s="623"/>
      <c r="K18" s="548"/>
      <c r="L18" s="623"/>
      <c r="M18" s="553"/>
      <c r="N18" s="623"/>
      <c r="O18" s="548"/>
      <c r="P18" s="623"/>
      <c r="Q18" s="548"/>
      <c r="R18" s="623"/>
      <c r="S18" s="554"/>
    </row>
    <row r="19" spans="1:19" ht="14.4" customHeight="1" x14ac:dyDescent="0.3">
      <c r="A19" s="573" t="s">
        <v>1554</v>
      </c>
      <c r="B19" s="623"/>
      <c r="C19" s="548"/>
      <c r="D19" s="623"/>
      <c r="E19" s="548"/>
      <c r="F19" s="623">
        <v>1361</v>
      </c>
      <c r="G19" s="553"/>
      <c r="H19" s="623"/>
      <c r="I19" s="548"/>
      <c r="J19" s="623"/>
      <c r="K19" s="548"/>
      <c r="L19" s="623"/>
      <c r="M19" s="553"/>
      <c r="N19" s="623"/>
      <c r="O19" s="548"/>
      <c r="P19" s="623"/>
      <c r="Q19" s="548"/>
      <c r="R19" s="623"/>
      <c r="S19" s="554"/>
    </row>
    <row r="20" spans="1:19" ht="14.4" customHeight="1" x14ac:dyDescent="0.3">
      <c r="A20" s="573" t="s">
        <v>1555</v>
      </c>
      <c r="B20" s="623">
        <v>70549</v>
      </c>
      <c r="C20" s="548">
        <v>1</v>
      </c>
      <c r="D20" s="623">
        <v>134512</v>
      </c>
      <c r="E20" s="548">
        <v>1.9066464443152986</v>
      </c>
      <c r="F20" s="623">
        <v>130484</v>
      </c>
      <c r="G20" s="553">
        <v>1.8495513756396265</v>
      </c>
      <c r="H20" s="623"/>
      <c r="I20" s="548"/>
      <c r="J20" s="623"/>
      <c r="K20" s="548"/>
      <c r="L20" s="623"/>
      <c r="M20" s="553"/>
      <c r="N20" s="623"/>
      <c r="O20" s="548"/>
      <c r="P20" s="623"/>
      <c r="Q20" s="548"/>
      <c r="R20" s="623"/>
      <c r="S20" s="554"/>
    </row>
    <row r="21" spans="1:19" ht="14.4" customHeight="1" x14ac:dyDescent="0.3">
      <c r="A21" s="573" t="s">
        <v>1556</v>
      </c>
      <c r="B21" s="623">
        <v>21969</v>
      </c>
      <c r="C21" s="548">
        <v>1</v>
      </c>
      <c r="D21" s="623">
        <v>49029</v>
      </c>
      <c r="E21" s="548">
        <v>2.2317356274750786</v>
      </c>
      <c r="F21" s="623">
        <v>29432</v>
      </c>
      <c r="G21" s="553">
        <v>1.3397059492921843</v>
      </c>
      <c r="H21" s="623"/>
      <c r="I21" s="548"/>
      <c r="J21" s="623"/>
      <c r="K21" s="548"/>
      <c r="L21" s="623"/>
      <c r="M21" s="553"/>
      <c r="N21" s="623"/>
      <c r="O21" s="548"/>
      <c r="P21" s="623"/>
      <c r="Q21" s="548"/>
      <c r="R21" s="623"/>
      <c r="S21" s="554"/>
    </row>
    <row r="22" spans="1:19" ht="14.4" customHeight="1" x14ac:dyDescent="0.3">
      <c r="A22" s="573" t="s">
        <v>1557</v>
      </c>
      <c r="B22" s="623"/>
      <c r="C22" s="548"/>
      <c r="D22" s="623"/>
      <c r="E22" s="548"/>
      <c r="F22" s="623">
        <v>1347</v>
      </c>
      <c r="G22" s="553"/>
      <c r="H22" s="623"/>
      <c r="I22" s="548"/>
      <c r="J22" s="623"/>
      <c r="K22" s="548"/>
      <c r="L22" s="623"/>
      <c r="M22" s="553"/>
      <c r="N22" s="623"/>
      <c r="O22" s="548"/>
      <c r="P22" s="623"/>
      <c r="Q22" s="548"/>
      <c r="R22" s="623"/>
      <c r="S22" s="554"/>
    </row>
    <row r="23" spans="1:19" ht="14.4" customHeight="1" x14ac:dyDescent="0.3">
      <c r="A23" s="573" t="s">
        <v>1558</v>
      </c>
      <c r="B23" s="623">
        <v>13300</v>
      </c>
      <c r="C23" s="548">
        <v>1</v>
      </c>
      <c r="D23" s="623">
        <v>6239</v>
      </c>
      <c r="E23" s="548">
        <v>0.46909774436090224</v>
      </c>
      <c r="F23" s="623">
        <v>5758</v>
      </c>
      <c r="G23" s="553">
        <v>0.43293233082706767</v>
      </c>
      <c r="H23" s="623"/>
      <c r="I23" s="548"/>
      <c r="J23" s="623"/>
      <c r="K23" s="548"/>
      <c r="L23" s="623"/>
      <c r="M23" s="553"/>
      <c r="N23" s="623"/>
      <c r="O23" s="548"/>
      <c r="P23" s="623"/>
      <c r="Q23" s="548"/>
      <c r="R23" s="623"/>
      <c r="S23" s="554"/>
    </row>
    <row r="24" spans="1:19" ht="14.4" customHeight="1" x14ac:dyDescent="0.3">
      <c r="A24" s="573" t="s">
        <v>1559</v>
      </c>
      <c r="B24" s="623">
        <v>347762</v>
      </c>
      <c r="C24" s="548">
        <v>1</v>
      </c>
      <c r="D24" s="623">
        <v>262474</v>
      </c>
      <c r="E24" s="548">
        <v>0.75475181302154926</v>
      </c>
      <c r="F24" s="623">
        <v>291629</v>
      </c>
      <c r="G24" s="553">
        <v>0.83858788481777768</v>
      </c>
      <c r="H24" s="623"/>
      <c r="I24" s="548"/>
      <c r="J24" s="623"/>
      <c r="K24" s="548"/>
      <c r="L24" s="623"/>
      <c r="M24" s="553"/>
      <c r="N24" s="623"/>
      <c r="O24" s="548"/>
      <c r="P24" s="623"/>
      <c r="Q24" s="548"/>
      <c r="R24" s="623"/>
      <c r="S24" s="554"/>
    </row>
    <row r="25" spans="1:19" ht="14.4" customHeight="1" x14ac:dyDescent="0.3">
      <c r="A25" s="573" t="s">
        <v>1560</v>
      </c>
      <c r="B25" s="623">
        <v>25306</v>
      </c>
      <c r="C25" s="548">
        <v>1</v>
      </c>
      <c r="D25" s="623">
        <v>16440</v>
      </c>
      <c r="E25" s="548">
        <v>0.64964830474986168</v>
      </c>
      <c r="F25" s="623">
        <v>23933</v>
      </c>
      <c r="G25" s="553">
        <v>0.94574409231012413</v>
      </c>
      <c r="H25" s="623"/>
      <c r="I25" s="548"/>
      <c r="J25" s="623"/>
      <c r="K25" s="548"/>
      <c r="L25" s="623"/>
      <c r="M25" s="553"/>
      <c r="N25" s="623"/>
      <c r="O25" s="548"/>
      <c r="P25" s="623"/>
      <c r="Q25" s="548"/>
      <c r="R25" s="623"/>
      <c r="S25" s="554"/>
    </row>
    <row r="26" spans="1:19" ht="14.4" customHeight="1" x14ac:dyDescent="0.3">
      <c r="A26" s="573" t="s">
        <v>1561</v>
      </c>
      <c r="B26" s="623"/>
      <c r="C26" s="548"/>
      <c r="D26" s="623">
        <v>670</v>
      </c>
      <c r="E26" s="548"/>
      <c r="F26" s="623"/>
      <c r="G26" s="553"/>
      <c r="H26" s="623"/>
      <c r="I26" s="548"/>
      <c r="J26" s="623"/>
      <c r="K26" s="548"/>
      <c r="L26" s="623"/>
      <c r="M26" s="553"/>
      <c r="N26" s="623"/>
      <c r="O26" s="548"/>
      <c r="P26" s="623"/>
      <c r="Q26" s="548"/>
      <c r="R26" s="623"/>
      <c r="S26" s="554"/>
    </row>
    <row r="27" spans="1:19" ht="14.4" customHeight="1" x14ac:dyDescent="0.3">
      <c r="A27" s="573" t="s">
        <v>1562</v>
      </c>
      <c r="B27" s="623">
        <v>45339</v>
      </c>
      <c r="C27" s="548">
        <v>1</v>
      </c>
      <c r="D27" s="623">
        <v>53325</v>
      </c>
      <c r="E27" s="548">
        <v>1.1761397472374777</v>
      </c>
      <c r="F27" s="623">
        <v>75881</v>
      </c>
      <c r="G27" s="553">
        <v>1.6736363836873331</v>
      </c>
      <c r="H27" s="623"/>
      <c r="I27" s="548"/>
      <c r="J27" s="623"/>
      <c r="K27" s="548"/>
      <c r="L27" s="623"/>
      <c r="M27" s="553"/>
      <c r="N27" s="623"/>
      <c r="O27" s="548"/>
      <c r="P27" s="623"/>
      <c r="Q27" s="548"/>
      <c r="R27" s="623"/>
      <c r="S27" s="554"/>
    </row>
    <row r="28" spans="1:19" ht="14.4" customHeight="1" x14ac:dyDescent="0.3">
      <c r="A28" s="573" t="s">
        <v>1563</v>
      </c>
      <c r="B28" s="623">
        <v>403081</v>
      </c>
      <c r="C28" s="548">
        <v>1</v>
      </c>
      <c r="D28" s="623">
        <v>353333</v>
      </c>
      <c r="E28" s="548">
        <v>0.87658063763858873</v>
      </c>
      <c r="F28" s="623">
        <v>317076</v>
      </c>
      <c r="G28" s="553">
        <v>0.78663097491571177</v>
      </c>
      <c r="H28" s="623"/>
      <c r="I28" s="548"/>
      <c r="J28" s="623"/>
      <c r="K28" s="548"/>
      <c r="L28" s="623"/>
      <c r="M28" s="553"/>
      <c r="N28" s="623"/>
      <c r="O28" s="548"/>
      <c r="P28" s="623"/>
      <c r="Q28" s="548"/>
      <c r="R28" s="623"/>
      <c r="S28" s="554"/>
    </row>
    <row r="29" spans="1:19" ht="14.4" customHeight="1" x14ac:dyDescent="0.3">
      <c r="A29" s="573" t="s">
        <v>1564</v>
      </c>
      <c r="B29" s="623">
        <v>1204377</v>
      </c>
      <c r="C29" s="548">
        <v>1</v>
      </c>
      <c r="D29" s="623">
        <v>1421799</v>
      </c>
      <c r="E29" s="548">
        <v>1.1805265294837082</v>
      </c>
      <c r="F29" s="623">
        <v>1428363</v>
      </c>
      <c r="G29" s="553">
        <v>1.1859766501685103</v>
      </c>
      <c r="H29" s="623"/>
      <c r="I29" s="548"/>
      <c r="J29" s="623"/>
      <c r="K29" s="548"/>
      <c r="L29" s="623"/>
      <c r="M29" s="553"/>
      <c r="N29" s="623"/>
      <c r="O29" s="548"/>
      <c r="P29" s="623"/>
      <c r="Q29" s="548"/>
      <c r="R29" s="623"/>
      <c r="S29" s="554"/>
    </row>
    <row r="30" spans="1:19" ht="14.4" customHeight="1" x14ac:dyDescent="0.3">
      <c r="A30" s="573" t="s">
        <v>1565</v>
      </c>
      <c r="B30" s="623">
        <v>657102</v>
      </c>
      <c r="C30" s="548">
        <v>1</v>
      </c>
      <c r="D30" s="623">
        <v>652266</v>
      </c>
      <c r="E30" s="548">
        <v>0.99264041199083253</v>
      </c>
      <c r="F30" s="623">
        <v>679650</v>
      </c>
      <c r="G30" s="553">
        <v>1.0343143073678058</v>
      </c>
      <c r="H30" s="623"/>
      <c r="I30" s="548"/>
      <c r="J30" s="623"/>
      <c r="K30" s="548"/>
      <c r="L30" s="623"/>
      <c r="M30" s="553"/>
      <c r="N30" s="623"/>
      <c r="O30" s="548"/>
      <c r="P30" s="623"/>
      <c r="Q30" s="548"/>
      <c r="R30" s="623"/>
      <c r="S30" s="554"/>
    </row>
    <row r="31" spans="1:19" ht="14.4" customHeight="1" thickBot="1" x14ac:dyDescent="0.35">
      <c r="A31" s="621" t="s">
        <v>1566</v>
      </c>
      <c r="B31" s="620">
        <v>404446</v>
      </c>
      <c r="C31" s="556">
        <v>1</v>
      </c>
      <c r="D31" s="620">
        <v>519701</v>
      </c>
      <c r="E31" s="556">
        <v>1.2849700578074699</v>
      </c>
      <c r="F31" s="620">
        <v>570112</v>
      </c>
      <c r="G31" s="561">
        <v>1.4096121608323484</v>
      </c>
      <c r="H31" s="620"/>
      <c r="I31" s="556"/>
      <c r="J31" s="620"/>
      <c r="K31" s="556"/>
      <c r="L31" s="620"/>
      <c r="M31" s="561"/>
      <c r="N31" s="620"/>
      <c r="O31" s="556"/>
      <c r="P31" s="620"/>
      <c r="Q31" s="556"/>
      <c r="R31" s="620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1597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60279</v>
      </c>
      <c r="G3" s="103">
        <f t="shared" si="0"/>
        <v>9553751</v>
      </c>
      <c r="H3" s="103"/>
      <c r="I3" s="103"/>
      <c r="J3" s="103">
        <f t="shared" si="0"/>
        <v>61180</v>
      </c>
      <c r="K3" s="103">
        <f t="shared" si="0"/>
        <v>9858064</v>
      </c>
      <c r="L3" s="103"/>
      <c r="M3" s="103"/>
      <c r="N3" s="103">
        <f t="shared" si="0"/>
        <v>60099</v>
      </c>
      <c r="O3" s="103">
        <f t="shared" si="0"/>
        <v>9865930</v>
      </c>
      <c r="P3" s="75">
        <f>IF(G3=0,0,O3/G3)</f>
        <v>1.0326760661859411</v>
      </c>
      <c r="Q3" s="104">
        <f>IF(N3=0,0,O3/N3)</f>
        <v>164.16130052080734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1567</v>
      </c>
      <c r="B6" s="541" t="s">
        <v>1477</v>
      </c>
      <c r="C6" s="541" t="s">
        <v>1462</v>
      </c>
      <c r="D6" s="541" t="s">
        <v>1480</v>
      </c>
      <c r="E6" s="541" t="s">
        <v>1481</v>
      </c>
      <c r="F6" s="116">
        <v>140</v>
      </c>
      <c r="G6" s="116">
        <v>28610</v>
      </c>
      <c r="H6" s="116">
        <v>1</v>
      </c>
      <c r="I6" s="116">
        <v>204.35714285714286</v>
      </c>
      <c r="J6" s="116">
        <v>208</v>
      </c>
      <c r="K6" s="116">
        <v>42848</v>
      </c>
      <c r="L6" s="116">
        <v>1.4976581614819993</v>
      </c>
      <c r="M6" s="116">
        <v>206</v>
      </c>
      <c r="N6" s="116">
        <v>229</v>
      </c>
      <c r="O6" s="116">
        <v>48319</v>
      </c>
      <c r="P6" s="546">
        <v>1.6888850052429221</v>
      </c>
      <c r="Q6" s="564">
        <v>211</v>
      </c>
    </row>
    <row r="7" spans="1:17" ht="14.4" customHeight="1" x14ac:dyDescent="0.3">
      <c r="A7" s="547" t="s">
        <v>1567</v>
      </c>
      <c r="B7" s="548" t="s">
        <v>1477</v>
      </c>
      <c r="C7" s="548" t="s">
        <v>1462</v>
      </c>
      <c r="D7" s="548" t="s">
        <v>1482</v>
      </c>
      <c r="E7" s="548" t="s">
        <v>1481</v>
      </c>
      <c r="F7" s="565"/>
      <c r="G7" s="565"/>
      <c r="H7" s="565"/>
      <c r="I7" s="565"/>
      <c r="J7" s="565">
        <v>3</v>
      </c>
      <c r="K7" s="565">
        <v>255</v>
      </c>
      <c r="L7" s="565"/>
      <c r="M7" s="565">
        <v>85</v>
      </c>
      <c r="N7" s="565">
        <v>1</v>
      </c>
      <c r="O7" s="565">
        <v>87</v>
      </c>
      <c r="P7" s="553"/>
      <c r="Q7" s="566">
        <v>87</v>
      </c>
    </row>
    <row r="8" spans="1:17" ht="14.4" customHeight="1" x14ac:dyDescent="0.3">
      <c r="A8" s="547" t="s">
        <v>1567</v>
      </c>
      <c r="B8" s="548" t="s">
        <v>1477</v>
      </c>
      <c r="C8" s="548" t="s">
        <v>1462</v>
      </c>
      <c r="D8" s="548" t="s">
        <v>1483</v>
      </c>
      <c r="E8" s="548" t="s">
        <v>1484</v>
      </c>
      <c r="F8" s="565">
        <v>55</v>
      </c>
      <c r="G8" s="565">
        <v>16098</v>
      </c>
      <c r="H8" s="565">
        <v>1</v>
      </c>
      <c r="I8" s="565">
        <v>292.69090909090909</v>
      </c>
      <c r="J8" s="565">
        <v>264</v>
      </c>
      <c r="K8" s="565">
        <v>77880</v>
      </c>
      <c r="L8" s="565">
        <v>4.8378680581438687</v>
      </c>
      <c r="M8" s="565">
        <v>295</v>
      </c>
      <c r="N8" s="565">
        <v>144</v>
      </c>
      <c r="O8" s="565">
        <v>43344</v>
      </c>
      <c r="P8" s="553">
        <v>2.6925083861349237</v>
      </c>
      <c r="Q8" s="566">
        <v>301</v>
      </c>
    </row>
    <row r="9" spans="1:17" ht="14.4" customHeight="1" x14ac:dyDescent="0.3">
      <c r="A9" s="547" t="s">
        <v>1567</v>
      </c>
      <c r="B9" s="548" t="s">
        <v>1477</v>
      </c>
      <c r="C9" s="548" t="s">
        <v>1462</v>
      </c>
      <c r="D9" s="548" t="s">
        <v>1485</v>
      </c>
      <c r="E9" s="548" t="s">
        <v>1486</v>
      </c>
      <c r="F9" s="565"/>
      <c r="G9" s="565"/>
      <c r="H9" s="565"/>
      <c r="I9" s="565"/>
      <c r="J9" s="565">
        <v>6</v>
      </c>
      <c r="K9" s="565">
        <v>570</v>
      </c>
      <c r="L9" s="565"/>
      <c r="M9" s="565">
        <v>95</v>
      </c>
      <c r="N9" s="565">
        <v>4</v>
      </c>
      <c r="O9" s="565">
        <v>396</v>
      </c>
      <c r="P9" s="553"/>
      <c r="Q9" s="566">
        <v>99</v>
      </c>
    </row>
    <row r="10" spans="1:17" ht="14.4" customHeight="1" x14ac:dyDescent="0.3">
      <c r="A10" s="547" t="s">
        <v>1567</v>
      </c>
      <c r="B10" s="548" t="s">
        <v>1477</v>
      </c>
      <c r="C10" s="548" t="s">
        <v>1462</v>
      </c>
      <c r="D10" s="548" t="s">
        <v>1489</v>
      </c>
      <c r="E10" s="548" t="s">
        <v>1490</v>
      </c>
      <c r="F10" s="565">
        <v>111</v>
      </c>
      <c r="G10" s="565">
        <v>14950</v>
      </c>
      <c r="H10" s="565">
        <v>1</v>
      </c>
      <c r="I10" s="565">
        <v>134.6846846846847</v>
      </c>
      <c r="J10" s="565">
        <v>122</v>
      </c>
      <c r="K10" s="565">
        <v>16470</v>
      </c>
      <c r="L10" s="565">
        <v>1.1016722408026756</v>
      </c>
      <c r="M10" s="565">
        <v>135</v>
      </c>
      <c r="N10" s="565">
        <v>120</v>
      </c>
      <c r="O10" s="565">
        <v>16440</v>
      </c>
      <c r="P10" s="553">
        <v>1.0996655518394649</v>
      </c>
      <c r="Q10" s="566">
        <v>137</v>
      </c>
    </row>
    <row r="11" spans="1:17" ht="14.4" customHeight="1" x14ac:dyDescent="0.3">
      <c r="A11" s="547" t="s">
        <v>1567</v>
      </c>
      <c r="B11" s="548" t="s">
        <v>1477</v>
      </c>
      <c r="C11" s="548" t="s">
        <v>1462</v>
      </c>
      <c r="D11" s="548" t="s">
        <v>1491</v>
      </c>
      <c r="E11" s="548" t="s">
        <v>1490</v>
      </c>
      <c r="F11" s="565"/>
      <c r="G11" s="565"/>
      <c r="H11" s="565"/>
      <c r="I11" s="565"/>
      <c r="J11" s="565">
        <v>1</v>
      </c>
      <c r="K11" s="565">
        <v>178</v>
      </c>
      <c r="L11" s="565"/>
      <c r="M11" s="565">
        <v>178</v>
      </c>
      <c r="N11" s="565">
        <v>1</v>
      </c>
      <c r="O11" s="565">
        <v>183</v>
      </c>
      <c r="P11" s="553"/>
      <c r="Q11" s="566">
        <v>183</v>
      </c>
    </row>
    <row r="12" spans="1:17" ht="14.4" customHeight="1" x14ac:dyDescent="0.3">
      <c r="A12" s="547" t="s">
        <v>1567</v>
      </c>
      <c r="B12" s="548" t="s">
        <v>1477</v>
      </c>
      <c r="C12" s="548" t="s">
        <v>1462</v>
      </c>
      <c r="D12" s="548" t="s">
        <v>1492</v>
      </c>
      <c r="E12" s="548" t="s">
        <v>1493</v>
      </c>
      <c r="F12" s="565">
        <v>1</v>
      </c>
      <c r="G12" s="565">
        <v>618</v>
      </c>
      <c r="H12" s="565">
        <v>1</v>
      </c>
      <c r="I12" s="565">
        <v>618</v>
      </c>
      <c r="J12" s="565">
        <v>2</v>
      </c>
      <c r="K12" s="565">
        <v>1240</v>
      </c>
      <c r="L12" s="565">
        <v>2.0064724919093853</v>
      </c>
      <c r="M12" s="565">
        <v>620</v>
      </c>
      <c r="N12" s="565">
        <v>1</v>
      </c>
      <c r="O12" s="565">
        <v>639</v>
      </c>
      <c r="P12" s="553">
        <v>1.0339805825242718</v>
      </c>
      <c r="Q12" s="566">
        <v>639</v>
      </c>
    </row>
    <row r="13" spans="1:17" ht="14.4" customHeight="1" x14ac:dyDescent="0.3">
      <c r="A13" s="547" t="s">
        <v>1567</v>
      </c>
      <c r="B13" s="548" t="s">
        <v>1477</v>
      </c>
      <c r="C13" s="548" t="s">
        <v>1462</v>
      </c>
      <c r="D13" s="548" t="s">
        <v>1496</v>
      </c>
      <c r="E13" s="548" t="s">
        <v>1497</v>
      </c>
      <c r="F13" s="565">
        <v>2</v>
      </c>
      <c r="G13" s="565">
        <v>319</v>
      </c>
      <c r="H13" s="565">
        <v>1</v>
      </c>
      <c r="I13" s="565">
        <v>159.5</v>
      </c>
      <c r="J13" s="565">
        <v>11</v>
      </c>
      <c r="K13" s="565">
        <v>1771</v>
      </c>
      <c r="L13" s="565">
        <v>5.5517241379310347</v>
      </c>
      <c r="M13" s="565">
        <v>161</v>
      </c>
      <c r="N13" s="565">
        <v>8</v>
      </c>
      <c r="O13" s="565">
        <v>1384</v>
      </c>
      <c r="P13" s="553">
        <v>4.338557993730408</v>
      </c>
      <c r="Q13" s="566">
        <v>173</v>
      </c>
    </row>
    <row r="14" spans="1:17" ht="14.4" customHeight="1" x14ac:dyDescent="0.3">
      <c r="A14" s="547" t="s">
        <v>1567</v>
      </c>
      <c r="B14" s="548" t="s">
        <v>1477</v>
      </c>
      <c r="C14" s="548" t="s">
        <v>1462</v>
      </c>
      <c r="D14" s="548" t="s">
        <v>1498</v>
      </c>
      <c r="E14" s="548" t="s">
        <v>1499</v>
      </c>
      <c r="F14" s="565">
        <v>142</v>
      </c>
      <c r="G14" s="565">
        <v>54342</v>
      </c>
      <c r="H14" s="565">
        <v>1</v>
      </c>
      <c r="I14" s="565">
        <v>382.6901408450704</v>
      </c>
      <c r="J14" s="565">
        <v>187</v>
      </c>
      <c r="K14" s="565">
        <v>71621</v>
      </c>
      <c r="L14" s="565">
        <v>1.3179676861359537</v>
      </c>
      <c r="M14" s="565">
        <v>383</v>
      </c>
      <c r="N14" s="565">
        <v>176</v>
      </c>
      <c r="O14" s="565">
        <v>67584</v>
      </c>
      <c r="P14" s="553">
        <v>1.2436789223804792</v>
      </c>
      <c r="Q14" s="566">
        <v>384</v>
      </c>
    </row>
    <row r="15" spans="1:17" ht="14.4" customHeight="1" x14ac:dyDescent="0.3">
      <c r="A15" s="547" t="s">
        <v>1567</v>
      </c>
      <c r="B15" s="548" t="s">
        <v>1477</v>
      </c>
      <c r="C15" s="548" t="s">
        <v>1462</v>
      </c>
      <c r="D15" s="548" t="s">
        <v>1500</v>
      </c>
      <c r="E15" s="548" t="s">
        <v>1501</v>
      </c>
      <c r="F15" s="565">
        <v>692</v>
      </c>
      <c r="G15" s="565">
        <v>11072</v>
      </c>
      <c r="H15" s="565">
        <v>1</v>
      </c>
      <c r="I15" s="565">
        <v>16</v>
      </c>
      <c r="J15" s="565">
        <v>779</v>
      </c>
      <c r="K15" s="565">
        <v>12464</v>
      </c>
      <c r="L15" s="565">
        <v>1.1257225433526012</v>
      </c>
      <c r="M15" s="565">
        <v>16</v>
      </c>
      <c r="N15" s="565">
        <v>775</v>
      </c>
      <c r="O15" s="565">
        <v>13175</v>
      </c>
      <c r="P15" s="553">
        <v>1.1899385838150289</v>
      </c>
      <c r="Q15" s="566">
        <v>17</v>
      </c>
    </row>
    <row r="16" spans="1:17" ht="14.4" customHeight="1" x14ac:dyDescent="0.3">
      <c r="A16" s="547" t="s">
        <v>1567</v>
      </c>
      <c r="B16" s="548" t="s">
        <v>1477</v>
      </c>
      <c r="C16" s="548" t="s">
        <v>1462</v>
      </c>
      <c r="D16" s="548" t="s">
        <v>1502</v>
      </c>
      <c r="E16" s="548" t="s">
        <v>1503</v>
      </c>
      <c r="F16" s="565">
        <v>39</v>
      </c>
      <c r="G16" s="565">
        <v>10290</v>
      </c>
      <c r="H16" s="565">
        <v>1</v>
      </c>
      <c r="I16" s="565">
        <v>263.84615384615387</v>
      </c>
      <c r="J16" s="565">
        <v>39</v>
      </c>
      <c r="K16" s="565">
        <v>10374</v>
      </c>
      <c r="L16" s="565">
        <v>1.0081632653061225</v>
      </c>
      <c r="M16" s="565">
        <v>266</v>
      </c>
      <c r="N16" s="565">
        <v>34</v>
      </c>
      <c r="O16" s="565">
        <v>9282</v>
      </c>
      <c r="P16" s="553">
        <v>0.90204081632653066</v>
      </c>
      <c r="Q16" s="566">
        <v>273</v>
      </c>
    </row>
    <row r="17" spans="1:17" ht="14.4" customHeight="1" x14ac:dyDescent="0.3">
      <c r="A17" s="547" t="s">
        <v>1567</v>
      </c>
      <c r="B17" s="548" t="s">
        <v>1477</v>
      </c>
      <c r="C17" s="548" t="s">
        <v>1462</v>
      </c>
      <c r="D17" s="548" t="s">
        <v>1504</v>
      </c>
      <c r="E17" s="548" t="s">
        <v>1505</v>
      </c>
      <c r="F17" s="565">
        <v>39</v>
      </c>
      <c r="G17" s="565">
        <v>5499</v>
      </c>
      <c r="H17" s="565">
        <v>1</v>
      </c>
      <c r="I17" s="565">
        <v>141</v>
      </c>
      <c r="J17" s="565">
        <v>44</v>
      </c>
      <c r="K17" s="565">
        <v>6204</v>
      </c>
      <c r="L17" s="565">
        <v>1.1282051282051282</v>
      </c>
      <c r="M17" s="565">
        <v>141</v>
      </c>
      <c r="N17" s="565">
        <v>45</v>
      </c>
      <c r="O17" s="565">
        <v>6390</v>
      </c>
      <c r="P17" s="553">
        <v>1.1620294599018004</v>
      </c>
      <c r="Q17" s="566">
        <v>142</v>
      </c>
    </row>
    <row r="18" spans="1:17" ht="14.4" customHeight="1" x14ac:dyDescent="0.3">
      <c r="A18" s="547" t="s">
        <v>1567</v>
      </c>
      <c r="B18" s="548" t="s">
        <v>1477</v>
      </c>
      <c r="C18" s="548" t="s">
        <v>1462</v>
      </c>
      <c r="D18" s="548" t="s">
        <v>1506</v>
      </c>
      <c r="E18" s="548" t="s">
        <v>1505</v>
      </c>
      <c r="F18" s="565">
        <v>111</v>
      </c>
      <c r="G18" s="565">
        <v>8658</v>
      </c>
      <c r="H18" s="565">
        <v>1</v>
      </c>
      <c r="I18" s="565">
        <v>78</v>
      </c>
      <c r="J18" s="565">
        <v>122</v>
      </c>
      <c r="K18" s="565">
        <v>9516</v>
      </c>
      <c r="L18" s="565">
        <v>1.0990990990990992</v>
      </c>
      <c r="M18" s="565">
        <v>78</v>
      </c>
      <c r="N18" s="565">
        <v>119</v>
      </c>
      <c r="O18" s="565">
        <v>9282</v>
      </c>
      <c r="P18" s="553">
        <v>1.072072072072072</v>
      </c>
      <c r="Q18" s="566">
        <v>78</v>
      </c>
    </row>
    <row r="19" spans="1:17" ht="14.4" customHeight="1" x14ac:dyDescent="0.3">
      <c r="A19" s="547" t="s">
        <v>1567</v>
      </c>
      <c r="B19" s="548" t="s">
        <v>1477</v>
      </c>
      <c r="C19" s="548" t="s">
        <v>1462</v>
      </c>
      <c r="D19" s="548" t="s">
        <v>1507</v>
      </c>
      <c r="E19" s="548" t="s">
        <v>1508</v>
      </c>
      <c r="F19" s="565">
        <v>39</v>
      </c>
      <c r="G19" s="565">
        <v>11892</v>
      </c>
      <c r="H19" s="565">
        <v>1</v>
      </c>
      <c r="I19" s="565">
        <v>304.92307692307691</v>
      </c>
      <c r="J19" s="565">
        <v>44</v>
      </c>
      <c r="K19" s="565">
        <v>13508</v>
      </c>
      <c r="L19" s="565">
        <v>1.1358896737302389</v>
      </c>
      <c r="M19" s="565">
        <v>307</v>
      </c>
      <c r="N19" s="565">
        <v>45</v>
      </c>
      <c r="O19" s="565">
        <v>14085</v>
      </c>
      <c r="P19" s="553">
        <v>1.1844096871846619</v>
      </c>
      <c r="Q19" s="566">
        <v>313</v>
      </c>
    </row>
    <row r="20" spans="1:17" ht="14.4" customHeight="1" x14ac:dyDescent="0.3">
      <c r="A20" s="547" t="s">
        <v>1567</v>
      </c>
      <c r="B20" s="548" t="s">
        <v>1477</v>
      </c>
      <c r="C20" s="548" t="s">
        <v>1462</v>
      </c>
      <c r="D20" s="548" t="s">
        <v>1509</v>
      </c>
      <c r="E20" s="548" t="s">
        <v>1510</v>
      </c>
      <c r="F20" s="565">
        <v>230</v>
      </c>
      <c r="G20" s="565">
        <v>111938</v>
      </c>
      <c r="H20" s="565">
        <v>1</v>
      </c>
      <c r="I20" s="565">
        <v>486.68695652173915</v>
      </c>
      <c r="J20" s="565">
        <v>316</v>
      </c>
      <c r="K20" s="565">
        <v>153892</v>
      </c>
      <c r="L20" s="565">
        <v>1.3747967624935231</v>
      </c>
      <c r="M20" s="565">
        <v>487</v>
      </c>
      <c r="N20" s="565">
        <v>320</v>
      </c>
      <c r="O20" s="565">
        <v>156160</v>
      </c>
      <c r="P20" s="553">
        <v>1.3950579785238257</v>
      </c>
      <c r="Q20" s="566">
        <v>488</v>
      </c>
    </row>
    <row r="21" spans="1:17" ht="14.4" customHeight="1" x14ac:dyDescent="0.3">
      <c r="A21" s="547" t="s">
        <v>1567</v>
      </c>
      <c r="B21" s="548" t="s">
        <v>1477</v>
      </c>
      <c r="C21" s="548" t="s">
        <v>1462</v>
      </c>
      <c r="D21" s="548" t="s">
        <v>1511</v>
      </c>
      <c r="E21" s="548" t="s">
        <v>1512</v>
      </c>
      <c r="F21" s="565">
        <v>311</v>
      </c>
      <c r="G21" s="565">
        <v>49970</v>
      </c>
      <c r="H21" s="565">
        <v>1</v>
      </c>
      <c r="I21" s="565">
        <v>160.67524115755626</v>
      </c>
      <c r="J21" s="565">
        <v>343</v>
      </c>
      <c r="K21" s="565">
        <v>55223</v>
      </c>
      <c r="L21" s="565">
        <v>1.1051230738443065</v>
      </c>
      <c r="M21" s="565">
        <v>161</v>
      </c>
      <c r="N21" s="565">
        <v>356</v>
      </c>
      <c r="O21" s="565">
        <v>58028</v>
      </c>
      <c r="P21" s="553">
        <v>1.1612567540524315</v>
      </c>
      <c r="Q21" s="566">
        <v>163</v>
      </c>
    </row>
    <row r="22" spans="1:17" ht="14.4" customHeight="1" x14ac:dyDescent="0.3">
      <c r="A22" s="547" t="s">
        <v>1567</v>
      </c>
      <c r="B22" s="548" t="s">
        <v>1477</v>
      </c>
      <c r="C22" s="548" t="s">
        <v>1462</v>
      </c>
      <c r="D22" s="548" t="s">
        <v>1515</v>
      </c>
      <c r="E22" s="548" t="s">
        <v>1481</v>
      </c>
      <c r="F22" s="565">
        <v>305</v>
      </c>
      <c r="G22" s="565">
        <v>21567</v>
      </c>
      <c r="H22" s="565">
        <v>1</v>
      </c>
      <c r="I22" s="565">
        <v>70.711475409836069</v>
      </c>
      <c r="J22" s="565">
        <v>379</v>
      </c>
      <c r="K22" s="565">
        <v>26909</v>
      </c>
      <c r="L22" s="565">
        <v>1.2476932350350072</v>
      </c>
      <c r="M22" s="565">
        <v>71</v>
      </c>
      <c r="N22" s="565">
        <v>333</v>
      </c>
      <c r="O22" s="565">
        <v>23976</v>
      </c>
      <c r="P22" s="553">
        <v>1.1116984281541245</v>
      </c>
      <c r="Q22" s="566">
        <v>72</v>
      </c>
    </row>
    <row r="23" spans="1:17" ht="14.4" customHeight="1" x14ac:dyDescent="0.3">
      <c r="A23" s="547" t="s">
        <v>1567</v>
      </c>
      <c r="B23" s="548" t="s">
        <v>1477</v>
      </c>
      <c r="C23" s="548" t="s">
        <v>1462</v>
      </c>
      <c r="D23" s="548" t="s">
        <v>1520</v>
      </c>
      <c r="E23" s="548" t="s">
        <v>1521</v>
      </c>
      <c r="F23" s="565"/>
      <c r="G23" s="565"/>
      <c r="H23" s="565"/>
      <c r="I23" s="565"/>
      <c r="J23" s="565">
        <v>3</v>
      </c>
      <c r="K23" s="565">
        <v>660</v>
      </c>
      <c r="L23" s="565"/>
      <c r="M23" s="565">
        <v>220</v>
      </c>
      <c r="N23" s="565">
        <v>1</v>
      </c>
      <c r="O23" s="565">
        <v>229</v>
      </c>
      <c r="P23" s="553"/>
      <c r="Q23" s="566">
        <v>229</v>
      </c>
    </row>
    <row r="24" spans="1:17" ht="14.4" customHeight="1" x14ac:dyDescent="0.3">
      <c r="A24" s="547" t="s">
        <v>1567</v>
      </c>
      <c r="B24" s="548" t="s">
        <v>1477</v>
      </c>
      <c r="C24" s="548" t="s">
        <v>1462</v>
      </c>
      <c r="D24" s="548" t="s">
        <v>1522</v>
      </c>
      <c r="E24" s="548" t="s">
        <v>1523</v>
      </c>
      <c r="F24" s="565">
        <v>1</v>
      </c>
      <c r="G24" s="565">
        <v>1193</v>
      </c>
      <c r="H24" s="565">
        <v>1</v>
      </c>
      <c r="I24" s="565">
        <v>1193</v>
      </c>
      <c r="J24" s="565">
        <v>6</v>
      </c>
      <c r="K24" s="565">
        <v>7170</v>
      </c>
      <c r="L24" s="565">
        <v>6.0100586756077119</v>
      </c>
      <c r="M24" s="565">
        <v>1195</v>
      </c>
      <c r="N24" s="565">
        <v>7</v>
      </c>
      <c r="O24" s="565">
        <v>8477</v>
      </c>
      <c r="P24" s="553">
        <v>7.1056160938809727</v>
      </c>
      <c r="Q24" s="566">
        <v>1211</v>
      </c>
    </row>
    <row r="25" spans="1:17" ht="14.4" customHeight="1" x14ac:dyDescent="0.3">
      <c r="A25" s="547" t="s">
        <v>1567</v>
      </c>
      <c r="B25" s="548" t="s">
        <v>1477</v>
      </c>
      <c r="C25" s="548" t="s">
        <v>1462</v>
      </c>
      <c r="D25" s="548" t="s">
        <v>1524</v>
      </c>
      <c r="E25" s="548" t="s">
        <v>1525</v>
      </c>
      <c r="F25" s="565">
        <v>1</v>
      </c>
      <c r="G25" s="565">
        <v>109</v>
      </c>
      <c r="H25" s="565">
        <v>1</v>
      </c>
      <c r="I25" s="565">
        <v>109</v>
      </c>
      <c r="J25" s="565">
        <v>9</v>
      </c>
      <c r="K25" s="565">
        <v>990</v>
      </c>
      <c r="L25" s="565">
        <v>9.0825688073394488</v>
      </c>
      <c r="M25" s="565">
        <v>110</v>
      </c>
      <c r="N25" s="565">
        <v>7</v>
      </c>
      <c r="O25" s="565">
        <v>798</v>
      </c>
      <c r="P25" s="553">
        <v>7.3211009174311927</v>
      </c>
      <c r="Q25" s="566">
        <v>114</v>
      </c>
    </row>
    <row r="26" spans="1:17" ht="14.4" customHeight="1" x14ac:dyDescent="0.3">
      <c r="A26" s="547" t="s">
        <v>1567</v>
      </c>
      <c r="B26" s="548" t="s">
        <v>1477</v>
      </c>
      <c r="C26" s="548" t="s">
        <v>1462</v>
      </c>
      <c r="D26" s="548" t="s">
        <v>1534</v>
      </c>
      <c r="E26" s="548" t="s">
        <v>1535</v>
      </c>
      <c r="F26" s="565"/>
      <c r="G26" s="565"/>
      <c r="H26" s="565"/>
      <c r="I26" s="565"/>
      <c r="J26" s="565">
        <v>1</v>
      </c>
      <c r="K26" s="565">
        <v>294</v>
      </c>
      <c r="L26" s="565"/>
      <c r="M26" s="565">
        <v>294</v>
      </c>
      <c r="N26" s="565"/>
      <c r="O26" s="565"/>
      <c r="P26" s="553"/>
      <c r="Q26" s="566"/>
    </row>
    <row r="27" spans="1:17" ht="14.4" customHeight="1" x14ac:dyDescent="0.3">
      <c r="A27" s="547" t="s">
        <v>1568</v>
      </c>
      <c r="B27" s="548" t="s">
        <v>1477</v>
      </c>
      <c r="C27" s="548" t="s">
        <v>1462</v>
      </c>
      <c r="D27" s="548" t="s">
        <v>1480</v>
      </c>
      <c r="E27" s="548" t="s">
        <v>1481</v>
      </c>
      <c r="F27" s="565">
        <v>834</v>
      </c>
      <c r="G27" s="565">
        <v>170458</v>
      </c>
      <c r="H27" s="565">
        <v>1</v>
      </c>
      <c r="I27" s="565">
        <v>204.38609112709833</v>
      </c>
      <c r="J27" s="565">
        <v>682</v>
      </c>
      <c r="K27" s="565">
        <v>140492</v>
      </c>
      <c r="L27" s="565">
        <v>0.82420302948526913</v>
      </c>
      <c r="M27" s="565">
        <v>206</v>
      </c>
      <c r="N27" s="565">
        <v>641</v>
      </c>
      <c r="O27" s="565">
        <v>135251</v>
      </c>
      <c r="P27" s="553">
        <v>0.7934564526158937</v>
      </c>
      <c r="Q27" s="566">
        <v>211</v>
      </c>
    </row>
    <row r="28" spans="1:17" ht="14.4" customHeight="1" x14ac:dyDescent="0.3">
      <c r="A28" s="547" t="s">
        <v>1568</v>
      </c>
      <c r="B28" s="548" t="s">
        <v>1477</v>
      </c>
      <c r="C28" s="548" t="s">
        <v>1462</v>
      </c>
      <c r="D28" s="548" t="s">
        <v>1482</v>
      </c>
      <c r="E28" s="548" t="s">
        <v>1481</v>
      </c>
      <c r="F28" s="565">
        <v>6</v>
      </c>
      <c r="G28" s="565">
        <v>507</v>
      </c>
      <c r="H28" s="565">
        <v>1</v>
      </c>
      <c r="I28" s="565">
        <v>84.5</v>
      </c>
      <c r="J28" s="565">
        <v>13</v>
      </c>
      <c r="K28" s="565">
        <v>1105</v>
      </c>
      <c r="L28" s="565">
        <v>2.1794871794871793</v>
      </c>
      <c r="M28" s="565">
        <v>85</v>
      </c>
      <c r="N28" s="565">
        <v>21</v>
      </c>
      <c r="O28" s="565">
        <v>1827</v>
      </c>
      <c r="P28" s="553">
        <v>3.6035502958579881</v>
      </c>
      <c r="Q28" s="566">
        <v>87</v>
      </c>
    </row>
    <row r="29" spans="1:17" ht="14.4" customHeight="1" x14ac:dyDescent="0.3">
      <c r="A29" s="547" t="s">
        <v>1568</v>
      </c>
      <c r="B29" s="548" t="s">
        <v>1477</v>
      </c>
      <c r="C29" s="548" t="s">
        <v>1462</v>
      </c>
      <c r="D29" s="548" t="s">
        <v>1483</v>
      </c>
      <c r="E29" s="548" t="s">
        <v>1484</v>
      </c>
      <c r="F29" s="565">
        <v>895</v>
      </c>
      <c r="G29" s="565">
        <v>262438</v>
      </c>
      <c r="H29" s="565">
        <v>1</v>
      </c>
      <c r="I29" s="565">
        <v>293.22681564245812</v>
      </c>
      <c r="J29" s="565">
        <v>1070</v>
      </c>
      <c r="K29" s="565">
        <v>315650</v>
      </c>
      <c r="L29" s="565">
        <v>1.2027602709973404</v>
      </c>
      <c r="M29" s="565">
        <v>295</v>
      </c>
      <c r="N29" s="565">
        <v>920</v>
      </c>
      <c r="O29" s="565">
        <v>276920</v>
      </c>
      <c r="P29" s="553">
        <v>1.0551825574040345</v>
      </c>
      <c r="Q29" s="566">
        <v>301</v>
      </c>
    </row>
    <row r="30" spans="1:17" ht="14.4" customHeight="1" x14ac:dyDescent="0.3">
      <c r="A30" s="547" t="s">
        <v>1568</v>
      </c>
      <c r="B30" s="548" t="s">
        <v>1477</v>
      </c>
      <c r="C30" s="548" t="s">
        <v>1462</v>
      </c>
      <c r="D30" s="548" t="s">
        <v>1485</v>
      </c>
      <c r="E30" s="548" t="s">
        <v>1486</v>
      </c>
      <c r="F30" s="565">
        <v>20</v>
      </c>
      <c r="G30" s="565">
        <v>1877</v>
      </c>
      <c r="H30" s="565">
        <v>1</v>
      </c>
      <c r="I30" s="565">
        <v>93.85</v>
      </c>
      <c r="J30" s="565">
        <v>6</v>
      </c>
      <c r="K30" s="565">
        <v>570</v>
      </c>
      <c r="L30" s="565">
        <v>0.30367607884922748</v>
      </c>
      <c r="M30" s="565">
        <v>95</v>
      </c>
      <c r="N30" s="565">
        <v>18</v>
      </c>
      <c r="O30" s="565">
        <v>1782</v>
      </c>
      <c r="P30" s="553">
        <v>0.94938732019179539</v>
      </c>
      <c r="Q30" s="566">
        <v>99</v>
      </c>
    </row>
    <row r="31" spans="1:17" ht="14.4" customHeight="1" x14ac:dyDescent="0.3">
      <c r="A31" s="547" t="s">
        <v>1568</v>
      </c>
      <c r="B31" s="548" t="s">
        <v>1477</v>
      </c>
      <c r="C31" s="548" t="s">
        <v>1462</v>
      </c>
      <c r="D31" s="548" t="s">
        <v>1487</v>
      </c>
      <c r="E31" s="548" t="s">
        <v>1488</v>
      </c>
      <c r="F31" s="565">
        <v>2</v>
      </c>
      <c r="G31" s="565">
        <v>446</v>
      </c>
      <c r="H31" s="565">
        <v>1</v>
      </c>
      <c r="I31" s="565">
        <v>223</v>
      </c>
      <c r="J31" s="565">
        <v>2</v>
      </c>
      <c r="K31" s="565">
        <v>448</v>
      </c>
      <c r="L31" s="565">
        <v>1.0044843049327354</v>
      </c>
      <c r="M31" s="565">
        <v>224</v>
      </c>
      <c r="N31" s="565"/>
      <c r="O31" s="565"/>
      <c r="P31" s="553"/>
      <c r="Q31" s="566"/>
    </row>
    <row r="32" spans="1:17" ht="14.4" customHeight="1" x14ac:dyDescent="0.3">
      <c r="A32" s="547" t="s">
        <v>1568</v>
      </c>
      <c r="B32" s="548" t="s">
        <v>1477</v>
      </c>
      <c r="C32" s="548" t="s">
        <v>1462</v>
      </c>
      <c r="D32" s="548" t="s">
        <v>1489</v>
      </c>
      <c r="E32" s="548" t="s">
        <v>1490</v>
      </c>
      <c r="F32" s="565">
        <v>273</v>
      </c>
      <c r="G32" s="565">
        <v>36761</v>
      </c>
      <c r="H32" s="565">
        <v>1</v>
      </c>
      <c r="I32" s="565">
        <v>134.65567765567766</v>
      </c>
      <c r="J32" s="565">
        <v>211</v>
      </c>
      <c r="K32" s="565">
        <v>28485</v>
      </c>
      <c r="L32" s="565">
        <v>0.77487010690677616</v>
      </c>
      <c r="M32" s="565">
        <v>135</v>
      </c>
      <c r="N32" s="565">
        <v>224</v>
      </c>
      <c r="O32" s="565">
        <v>30688</v>
      </c>
      <c r="P32" s="553">
        <v>0.83479774761295944</v>
      </c>
      <c r="Q32" s="566">
        <v>137</v>
      </c>
    </row>
    <row r="33" spans="1:17" ht="14.4" customHeight="1" x14ac:dyDescent="0.3">
      <c r="A33" s="547" t="s">
        <v>1568</v>
      </c>
      <c r="B33" s="548" t="s">
        <v>1477</v>
      </c>
      <c r="C33" s="548" t="s">
        <v>1462</v>
      </c>
      <c r="D33" s="548" t="s">
        <v>1491</v>
      </c>
      <c r="E33" s="548" t="s">
        <v>1490</v>
      </c>
      <c r="F33" s="565">
        <v>3</v>
      </c>
      <c r="G33" s="565">
        <v>529</v>
      </c>
      <c r="H33" s="565">
        <v>1</v>
      </c>
      <c r="I33" s="565">
        <v>176.33333333333334</v>
      </c>
      <c r="J33" s="565">
        <v>5</v>
      </c>
      <c r="K33" s="565">
        <v>890</v>
      </c>
      <c r="L33" s="565">
        <v>1.6824196597353498</v>
      </c>
      <c r="M33" s="565">
        <v>178</v>
      </c>
      <c r="N33" s="565">
        <v>6</v>
      </c>
      <c r="O33" s="565">
        <v>1098</v>
      </c>
      <c r="P33" s="553">
        <v>2.0756143667296785</v>
      </c>
      <c r="Q33" s="566">
        <v>183</v>
      </c>
    </row>
    <row r="34" spans="1:17" ht="14.4" customHeight="1" x14ac:dyDescent="0.3">
      <c r="A34" s="547" t="s">
        <v>1568</v>
      </c>
      <c r="B34" s="548" t="s">
        <v>1477</v>
      </c>
      <c r="C34" s="548" t="s">
        <v>1462</v>
      </c>
      <c r="D34" s="548" t="s">
        <v>1492</v>
      </c>
      <c r="E34" s="548" t="s">
        <v>1493</v>
      </c>
      <c r="F34" s="565">
        <v>3</v>
      </c>
      <c r="G34" s="565">
        <v>1848</v>
      </c>
      <c r="H34" s="565">
        <v>1</v>
      </c>
      <c r="I34" s="565">
        <v>616</v>
      </c>
      <c r="J34" s="565">
        <v>1</v>
      </c>
      <c r="K34" s="565">
        <v>620</v>
      </c>
      <c r="L34" s="565">
        <v>0.33549783549783552</v>
      </c>
      <c r="M34" s="565">
        <v>620</v>
      </c>
      <c r="N34" s="565">
        <v>1</v>
      </c>
      <c r="O34" s="565">
        <v>639</v>
      </c>
      <c r="P34" s="553">
        <v>0.3457792207792208</v>
      </c>
      <c r="Q34" s="566">
        <v>639</v>
      </c>
    </row>
    <row r="35" spans="1:17" ht="14.4" customHeight="1" x14ac:dyDescent="0.3">
      <c r="A35" s="547" t="s">
        <v>1568</v>
      </c>
      <c r="B35" s="548" t="s">
        <v>1477</v>
      </c>
      <c r="C35" s="548" t="s">
        <v>1462</v>
      </c>
      <c r="D35" s="548" t="s">
        <v>1496</v>
      </c>
      <c r="E35" s="548" t="s">
        <v>1497</v>
      </c>
      <c r="F35" s="565">
        <v>37</v>
      </c>
      <c r="G35" s="565">
        <v>5909</v>
      </c>
      <c r="H35" s="565">
        <v>1</v>
      </c>
      <c r="I35" s="565">
        <v>159.70270270270271</v>
      </c>
      <c r="J35" s="565">
        <v>35</v>
      </c>
      <c r="K35" s="565">
        <v>5635</v>
      </c>
      <c r="L35" s="565">
        <v>0.95363005584701299</v>
      </c>
      <c r="M35" s="565">
        <v>161</v>
      </c>
      <c r="N35" s="565">
        <v>27</v>
      </c>
      <c r="O35" s="565">
        <v>4671</v>
      </c>
      <c r="P35" s="553">
        <v>0.79048908444745303</v>
      </c>
      <c r="Q35" s="566">
        <v>173</v>
      </c>
    </row>
    <row r="36" spans="1:17" ht="14.4" customHeight="1" x14ac:dyDescent="0.3">
      <c r="A36" s="547" t="s">
        <v>1568</v>
      </c>
      <c r="B36" s="548" t="s">
        <v>1477</v>
      </c>
      <c r="C36" s="548" t="s">
        <v>1462</v>
      </c>
      <c r="D36" s="548" t="s">
        <v>1498</v>
      </c>
      <c r="E36" s="548" t="s">
        <v>1499</v>
      </c>
      <c r="F36" s="565"/>
      <c r="G36" s="565"/>
      <c r="H36" s="565"/>
      <c r="I36" s="565"/>
      <c r="J36" s="565">
        <v>2</v>
      </c>
      <c r="K36" s="565">
        <v>766</v>
      </c>
      <c r="L36" s="565"/>
      <c r="M36" s="565">
        <v>383</v>
      </c>
      <c r="N36" s="565"/>
      <c r="O36" s="565"/>
      <c r="P36" s="553"/>
      <c r="Q36" s="566"/>
    </row>
    <row r="37" spans="1:17" ht="14.4" customHeight="1" x14ac:dyDescent="0.3">
      <c r="A37" s="547" t="s">
        <v>1568</v>
      </c>
      <c r="B37" s="548" t="s">
        <v>1477</v>
      </c>
      <c r="C37" s="548" t="s">
        <v>1462</v>
      </c>
      <c r="D37" s="548" t="s">
        <v>1500</v>
      </c>
      <c r="E37" s="548" t="s">
        <v>1501</v>
      </c>
      <c r="F37" s="565">
        <v>497</v>
      </c>
      <c r="G37" s="565">
        <v>7952</v>
      </c>
      <c r="H37" s="565">
        <v>1</v>
      </c>
      <c r="I37" s="565">
        <v>16</v>
      </c>
      <c r="J37" s="565">
        <v>433</v>
      </c>
      <c r="K37" s="565">
        <v>6928</v>
      </c>
      <c r="L37" s="565">
        <v>0.87122736418511071</v>
      </c>
      <c r="M37" s="565">
        <v>16</v>
      </c>
      <c r="N37" s="565">
        <v>436</v>
      </c>
      <c r="O37" s="565">
        <v>7412</v>
      </c>
      <c r="P37" s="553">
        <v>0.93209255533199198</v>
      </c>
      <c r="Q37" s="566">
        <v>17</v>
      </c>
    </row>
    <row r="38" spans="1:17" ht="14.4" customHeight="1" x14ac:dyDescent="0.3">
      <c r="A38" s="547" t="s">
        <v>1568</v>
      </c>
      <c r="B38" s="548" t="s">
        <v>1477</v>
      </c>
      <c r="C38" s="548" t="s">
        <v>1462</v>
      </c>
      <c r="D38" s="548" t="s">
        <v>1502</v>
      </c>
      <c r="E38" s="548" t="s">
        <v>1503</v>
      </c>
      <c r="F38" s="565">
        <v>189</v>
      </c>
      <c r="G38" s="565">
        <v>49920</v>
      </c>
      <c r="H38" s="565">
        <v>1</v>
      </c>
      <c r="I38" s="565">
        <v>264.12698412698415</v>
      </c>
      <c r="J38" s="565">
        <v>159</v>
      </c>
      <c r="K38" s="565">
        <v>42294</v>
      </c>
      <c r="L38" s="565">
        <v>0.84723557692307694</v>
      </c>
      <c r="M38" s="565">
        <v>266</v>
      </c>
      <c r="N38" s="565">
        <v>138</v>
      </c>
      <c r="O38" s="565">
        <v>37674</v>
      </c>
      <c r="P38" s="553">
        <v>0.75468749999999996</v>
      </c>
      <c r="Q38" s="566">
        <v>273</v>
      </c>
    </row>
    <row r="39" spans="1:17" ht="14.4" customHeight="1" x14ac:dyDescent="0.3">
      <c r="A39" s="547" t="s">
        <v>1568</v>
      </c>
      <c r="B39" s="548" t="s">
        <v>1477</v>
      </c>
      <c r="C39" s="548" t="s">
        <v>1462</v>
      </c>
      <c r="D39" s="548" t="s">
        <v>1504</v>
      </c>
      <c r="E39" s="548" t="s">
        <v>1505</v>
      </c>
      <c r="F39" s="565">
        <v>209</v>
      </c>
      <c r="G39" s="565">
        <v>29469</v>
      </c>
      <c r="H39" s="565">
        <v>1</v>
      </c>
      <c r="I39" s="565">
        <v>141</v>
      </c>
      <c r="J39" s="565">
        <v>204</v>
      </c>
      <c r="K39" s="565">
        <v>28764</v>
      </c>
      <c r="L39" s="565">
        <v>0.97607655502392343</v>
      </c>
      <c r="M39" s="565">
        <v>141</v>
      </c>
      <c r="N39" s="565">
        <v>192</v>
      </c>
      <c r="O39" s="565">
        <v>27264</v>
      </c>
      <c r="P39" s="553">
        <v>0.92517560826631373</v>
      </c>
      <c r="Q39" s="566">
        <v>142</v>
      </c>
    </row>
    <row r="40" spans="1:17" ht="14.4" customHeight="1" x14ac:dyDescent="0.3">
      <c r="A40" s="547" t="s">
        <v>1568</v>
      </c>
      <c r="B40" s="548" t="s">
        <v>1477</v>
      </c>
      <c r="C40" s="548" t="s">
        <v>1462</v>
      </c>
      <c r="D40" s="548" t="s">
        <v>1506</v>
      </c>
      <c r="E40" s="548" t="s">
        <v>1505</v>
      </c>
      <c r="F40" s="565">
        <v>273</v>
      </c>
      <c r="G40" s="565">
        <v>21294</v>
      </c>
      <c r="H40" s="565">
        <v>1</v>
      </c>
      <c r="I40" s="565">
        <v>78</v>
      </c>
      <c r="J40" s="565">
        <v>211</v>
      </c>
      <c r="K40" s="565">
        <v>16458</v>
      </c>
      <c r="L40" s="565">
        <v>0.77289377289377292</v>
      </c>
      <c r="M40" s="565">
        <v>78</v>
      </c>
      <c r="N40" s="565">
        <v>224</v>
      </c>
      <c r="O40" s="565">
        <v>17472</v>
      </c>
      <c r="P40" s="553">
        <v>0.82051282051282048</v>
      </c>
      <c r="Q40" s="566">
        <v>78</v>
      </c>
    </row>
    <row r="41" spans="1:17" ht="14.4" customHeight="1" x14ac:dyDescent="0.3">
      <c r="A41" s="547" t="s">
        <v>1568</v>
      </c>
      <c r="B41" s="548" t="s">
        <v>1477</v>
      </c>
      <c r="C41" s="548" t="s">
        <v>1462</v>
      </c>
      <c r="D41" s="548" t="s">
        <v>1507</v>
      </c>
      <c r="E41" s="548" t="s">
        <v>1508</v>
      </c>
      <c r="F41" s="565">
        <v>209</v>
      </c>
      <c r="G41" s="565">
        <v>63777</v>
      </c>
      <c r="H41" s="565">
        <v>1</v>
      </c>
      <c r="I41" s="565">
        <v>305.15311004784689</v>
      </c>
      <c r="J41" s="565">
        <v>204</v>
      </c>
      <c r="K41" s="565">
        <v>62628</v>
      </c>
      <c r="L41" s="565">
        <v>0.98198410085140408</v>
      </c>
      <c r="M41" s="565">
        <v>307</v>
      </c>
      <c r="N41" s="565">
        <v>192</v>
      </c>
      <c r="O41" s="565">
        <v>60096</v>
      </c>
      <c r="P41" s="553">
        <v>0.94228326826285336</v>
      </c>
      <c r="Q41" s="566">
        <v>313</v>
      </c>
    </row>
    <row r="42" spans="1:17" ht="14.4" customHeight="1" x14ac:dyDescent="0.3">
      <c r="A42" s="547" t="s">
        <v>1568</v>
      </c>
      <c r="B42" s="548" t="s">
        <v>1477</v>
      </c>
      <c r="C42" s="548" t="s">
        <v>1462</v>
      </c>
      <c r="D42" s="548" t="s">
        <v>1509</v>
      </c>
      <c r="E42" s="548" t="s">
        <v>1510</v>
      </c>
      <c r="F42" s="565"/>
      <c r="G42" s="565"/>
      <c r="H42" s="565"/>
      <c r="I42" s="565"/>
      <c r="J42" s="565">
        <v>2</v>
      </c>
      <c r="K42" s="565">
        <v>974</v>
      </c>
      <c r="L42" s="565"/>
      <c r="M42" s="565">
        <v>487</v>
      </c>
      <c r="N42" s="565"/>
      <c r="O42" s="565"/>
      <c r="P42" s="553"/>
      <c r="Q42" s="566"/>
    </row>
    <row r="43" spans="1:17" ht="14.4" customHeight="1" x14ac:dyDescent="0.3">
      <c r="A43" s="547" t="s">
        <v>1568</v>
      </c>
      <c r="B43" s="548" t="s">
        <v>1477</v>
      </c>
      <c r="C43" s="548" t="s">
        <v>1462</v>
      </c>
      <c r="D43" s="548" t="s">
        <v>1511</v>
      </c>
      <c r="E43" s="548" t="s">
        <v>1512</v>
      </c>
      <c r="F43" s="565">
        <v>164</v>
      </c>
      <c r="G43" s="565">
        <v>26343</v>
      </c>
      <c r="H43" s="565">
        <v>1</v>
      </c>
      <c r="I43" s="565">
        <v>160.6280487804878</v>
      </c>
      <c r="J43" s="565">
        <v>119</v>
      </c>
      <c r="K43" s="565">
        <v>19159</v>
      </c>
      <c r="L43" s="565">
        <v>0.7272899821584482</v>
      </c>
      <c r="M43" s="565">
        <v>161</v>
      </c>
      <c r="N43" s="565">
        <v>120</v>
      </c>
      <c r="O43" s="565">
        <v>19560</v>
      </c>
      <c r="P43" s="553">
        <v>0.74251224234141899</v>
      </c>
      <c r="Q43" s="566">
        <v>163</v>
      </c>
    </row>
    <row r="44" spans="1:17" ht="14.4" customHeight="1" x14ac:dyDescent="0.3">
      <c r="A44" s="547" t="s">
        <v>1568</v>
      </c>
      <c r="B44" s="548" t="s">
        <v>1477</v>
      </c>
      <c r="C44" s="548" t="s">
        <v>1462</v>
      </c>
      <c r="D44" s="548" t="s">
        <v>1515</v>
      </c>
      <c r="E44" s="548" t="s">
        <v>1481</v>
      </c>
      <c r="F44" s="565">
        <v>747</v>
      </c>
      <c r="G44" s="565">
        <v>52759</v>
      </c>
      <c r="H44" s="565">
        <v>1</v>
      </c>
      <c r="I44" s="565">
        <v>70.627844712182068</v>
      </c>
      <c r="J44" s="565">
        <v>757</v>
      </c>
      <c r="K44" s="565">
        <v>53747</v>
      </c>
      <c r="L44" s="565">
        <v>1.0187266627494835</v>
      </c>
      <c r="M44" s="565">
        <v>71</v>
      </c>
      <c r="N44" s="565">
        <v>751</v>
      </c>
      <c r="O44" s="565">
        <v>54072</v>
      </c>
      <c r="P44" s="553">
        <v>1.0248867491802347</v>
      </c>
      <c r="Q44" s="566">
        <v>72</v>
      </c>
    </row>
    <row r="45" spans="1:17" ht="14.4" customHeight="1" x14ac:dyDescent="0.3">
      <c r="A45" s="547" t="s">
        <v>1568</v>
      </c>
      <c r="B45" s="548" t="s">
        <v>1477</v>
      </c>
      <c r="C45" s="548" t="s">
        <v>1462</v>
      </c>
      <c r="D45" s="548" t="s">
        <v>1520</v>
      </c>
      <c r="E45" s="548" t="s">
        <v>1521</v>
      </c>
      <c r="F45" s="565">
        <v>5</v>
      </c>
      <c r="G45" s="565">
        <v>1086</v>
      </c>
      <c r="H45" s="565">
        <v>1</v>
      </c>
      <c r="I45" s="565">
        <v>217.2</v>
      </c>
      <c r="J45" s="565">
        <v>15</v>
      </c>
      <c r="K45" s="565">
        <v>3300</v>
      </c>
      <c r="L45" s="565">
        <v>3.0386740331491713</v>
      </c>
      <c r="M45" s="565">
        <v>220</v>
      </c>
      <c r="N45" s="565">
        <v>19</v>
      </c>
      <c r="O45" s="565">
        <v>4351</v>
      </c>
      <c r="P45" s="553">
        <v>4.0064456721915285</v>
      </c>
      <c r="Q45" s="566">
        <v>229</v>
      </c>
    </row>
    <row r="46" spans="1:17" ht="14.4" customHeight="1" x14ac:dyDescent="0.3">
      <c r="A46" s="547" t="s">
        <v>1568</v>
      </c>
      <c r="B46" s="548" t="s">
        <v>1477</v>
      </c>
      <c r="C46" s="548" t="s">
        <v>1462</v>
      </c>
      <c r="D46" s="548" t="s">
        <v>1522</v>
      </c>
      <c r="E46" s="548" t="s">
        <v>1523</v>
      </c>
      <c r="F46" s="565">
        <v>38</v>
      </c>
      <c r="G46" s="565">
        <v>45274</v>
      </c>
      <c r="H46" s="565">
        <v>1</v>
      </c>
      <c r="I46" s="565">
        <v>1191.421052631579</v>
      </c>
      <c r="J46" s="565">
        <v>26</v>
      </c>
      <c r="K46" s="565">
        <v>31070</v>
      </c>
      <c r="L46" s="565">
        <v>0.68626584794804968</v>
      </c>
      <c r="M46" s="565">
        <v>1195</v>
      </c>
      <c r="N46" s="565">
        <v>30</v>
      </c>
      <c r="O46" s="565">
        <v>36330</v>
      </c>
      <c r="P46" s="553">
        <v>0.80244732075805103</v>
      </c>
      <c r="Q46" s="566">
        <v>1211</v>
      </c>
    </row>
    <row r="47" spans="1:17" ht="14.4" customHeight="1" x14ac:dyDescent="0.3">
      <c r="A47" s="547" t="s">
        <v>1568</v>
      </c>
      <c r="B47" s="548" t="s">
        <v>1477</v>
      </c>
      <c r="C47" s="548" t="s">
        <v>1462</v>
      </c>
      <c r="D47" s="548" t="s">
        <v>1524</v>
      </c>
      <c r="E47" s="548" t="s">
        <v>1525</v>
      </c>
      <c r="F47" s="565">
        <v>34</v>
      </c>
      <c r="G47" s="565">
        <v>3694</v>
      </c>
      <c r="H47" s="565">
        <v>1</v>
      </c>
      <c r="I47" s="565">
        <v>108.64705882352941</v>
      </c>
      <c r="J47" s="565">
        <v>24</v>
      </c>
      <c r="K47" s="565">
        <v>2640</v>
      </c>
      <c r="L47" s="565">
        <v>0.71467244179750944</v>
      </c>
      <c r="M47" s="565">
        <v>110</v>
      </c>
      <c r="N47" s="565">
        <v>24</v>
      </c>
      <c r="O47" s="565">
        <v>2736</v>
      </c>
      <c r="P47" s="553">
        <v>0.74066053059014614</v>
      </c>
      <c r="Q47" s="566">
        <v>114</v>
      </c>
    </row>
    <row r="48" spans="1:17" ht="14.4" customHeight="1" x14ac:dyDescent="0.3">
      <c r="A48" s="547" t="s">
        <v>1568</v>
      </c>
      <c r="B48" s="548" t="s">
        <v>1477</v>
      </c>
      <c r="C48" s="548" t="s">
        <v>1462</v>
      </c>
      <c r="D48" s="548" t="s">
        <v>1526</v>
      </c>
      <c r="E48" s="548" t="s">
        <v>1527</v>
      </c>
      <c r="F48" s="565">
        <v>1</v>
      </c>
      <c r="G48" s="565">
        <v>319</v>
      </c>
      <c r="H48" s="565">
        <v>1</v>
      </c>
      <c r="I48" s="565">
        <v>319</v>
      </c>
      <c r="J48" s="565">
        <v>1</v>
      </c>
      <c r="K48" s="565">
        <v>323</v>
      </c>
      <c r="L48" s="565">
        <v>1.0125391849529781</v>
      </c>
      <c r="M48" s="565">
        <v>323</v>
      </c>
      <c r="N48" s="565">
        <v>5</v>
      </c>
      <c r="O48" s="565">
        <v>1730</v>
      </c>
      <c r="P48" s="553">
        <v>5.4231974921630091</v>
      </c>
      <c r="Q48" s="566">
        <v>346</v>
      </c>
    </row>
    <row r="49" spans="1:17" ht="14.4" customHeight="1" x14ac:dyDescent="0.3">
      <c r="A49" s="547" t="s">
        <v>1568</v>
      </c>
      <c r="B49" s="548" t="s">
        <v>1477</v>
      </c>
      <c r="C49" s="548" t="s">
        <v>1462</v>
      </c>
      <c r="D49" s="548" t="s">
        <v>1532</v>
      </c>
      <c r="E49" s="548" t="s">
        <v>1533</v>
      </c>
      <c r="F49" s="565"/>
      <c r="G49" s="565"/>
      <c r="H49" s="565"/>
      <c r="I49" s="565"/>
      <c r="J49" s="565">
        <v>1</v>
      </c>
      <c r="K49" s="565">
        <v>1033</v>
      </c>
      <c r="L49" s="565"/>
      <c r="M49" s="565">
        <v>1033</v>
      </c>
      <c r="N49" s="565">
        <v>2</v>
      </c>
      <c r="O49" s="565">
        <v>2128</v>
      </c>
      <c r="P49" s="553"/>
      <c r="Q49" s="566">
        <v>1064</v>
      </c>
    </row>
    <row r="50" spans="1:17" ht="14.4" customHeight="1" x14ac:dyDescent="0.3">
      <c r="A50" s="547" t="s">
        <v>1568</v>
      </c>
      <c r="B50" s="548" t="s">
        <v>1477</v>
      </c>
      <c r="C50" s="548" t="s">
        <v>1462</v>
      </c>
      <c r="D50" s="548" t="s">
        <v>1534</v>
      </c>
      <c r="E50" s="548" t="s">
        <v>1535</v>
      </c>
      <c r="F50" s="565">
        <v>2</v>
      </c>
      <c r="G50" s="565">
        <v>586</v>
      </c>
      <c r="H50" s="565">
        <v>1</v>
      </c>
      <c r="I50" s="565">
        <v>293</v>
      </c>
      <c r="J50" s="565"/>
      <c r="K50" s="565"/>
      <c r="L50" s="565"/>
      <c r="M50" s="565"/>
      <c r="N50" s="565">
        <v>2</v>
      </c>
      <c r="O50" s="565">
        <v>602</v>
      </c>
      <c r="P50" s="553">
        <v>1.0273037542662116</v>
      </c>
      <c r="Q50" s="566">
        <v>301</v>
      </c>
    </row>
    <row r="51" spans="1:17" ht="14.4" customHeight="1" x14ac:dyDescent="0.3">
      <c r="A51" s="547" t="s">
        <v>1569</v>
      </c>
      <c r="B51" s="548" t="s">
        <v>1477</v>
      </c>
      <c r="C51" s="548" t="s">
        <v>1462</v>
      </c>
      <c r="D51" s="548" t="s">
        <v>1480</v>
      </c>
      <c r="E51" s="548" t="s">
        <v>1481</v>
      </c>
      <c r="F51" s="565">
        <v>109</v>
      </c>
      <c r="G51" s="565">
        <v>22257</v>
      </c>
      <c r="H51" s="565">
        <v>1</v>
      </c>
      <c r="I51" s="565">
        <v>204.19266055045873</v>
      </c>
      <c r="J51" s="565">
        <v>162</v>
      </c>
      <c r="K51" s="565">
        <v>33372</v>
      </c>
      <c r="L51" s="565">
        <v>1.4993934492519208</v>
      </c>
      <c r="M51" s="565">
        <v>206</v>
      </c>
      <c r="N51" s="565">
        <v>139</v>
      </c>
      <c r="O51" s="565">
        <v>29329</v>
      </c>
      <c r="P51" s="553">
        <v>1.3177427326234443</v>
      </c>
      <c r="Q51" s="566">
        <v>211</v>
      </c>
    </row>
    <row r="52" spans="1:17" ht="14.4" customHeight="1" x14ac:dyDescent="0.3">
      <c r="A52" s="547" t="s">
        <v>1569</v>
      </c>
      <c r="B52" s="548" t="s">
        <v>1477</v>
      </c>
      <c r="C52" s="548" t="s">
        <v>1462</v>
      </c>
      <c r="D52" s="548" t="s">
        <v>1482</v>
      </c>
      <c r="E52" s="548" t="s">
        <v>1481</v>
      </c>
      <c r="F52" s="565">
        <v>6</v>
      </c>
      <c r="G52" s="565">
        <v>507</v>
      </c>
      <c r="H52" s="565">
        <v>1</v>
      </c>
      <c r="I52" s="565">
        <v>84.5</v>
      </c>
      <c r="J52" s="565">
        <v>12</v>
      </c>
      <c r="K52" s="565">
        <v>1020</v>
      </c>
      <c r="L52" s="565">
        <v>2.0118343195266273</v>
      </c>
      <c r="M52" s="565">
        <v>85</v>
      </c>
      <c r="N52" s="565">
        <v>22</v>
      </c>
      <c r="O52" s="565">
        <v>1914</v>
      </c>
      <c r="P52" s="553">
        <v>3.775147928994083</v>
      </c>
      <c r="Q52" s="566">
        <v>87</v>
      </c>
    </row>
    <row r="53" spans="1:17" ht="14.4" customHeight="1" x14ac:dyDescent="0.3">
      <c r="A53" s="547" t="s">
        <v>1569</v>
      </c>
      <c r="B53" s="548" t="s">
        <v>1477</v>
      </c>
      <c r="C53" s="548" t="s">
        <v>1462</v>
      </c>
      <c r="D53" s="548" t="s">
        <v>1483</v>
      </c>
      <c r="E53" s="548" t="s">
        <v>1484</v>
      </c>
      <c r="F53" s="565">
        <v>374</v>
      </c>
      <c r="G53" s="565">
        <v>109800</v>
      </c>
      <c r="H53" s="565">
        <v>1</v>
      </c>
      <c r="I53" s="565">
        <v>293.58288770053474</v>
      </c>
      <c r="J53" s="565">
        <v>541</v>
      </c>
      <c r="K53" s="565">
        <v>159595</v>
      </c>
      <c r="L53" s="565">
        <v>1.4535063752276867</v>
      </c>
      <c r="M53" s="565">
        <v>295</v>
      </c>
      <c r="N53" s="565">
        <v>598</v>
      </c>
      <c r="O53" s="565">
        <v>179998</v>
      </c>
      <c r="P53" s="553">
        <v>1.6393260473588342</v>
      </c>
      <c r="Q53" s="566">
        <v>301</v>
      </c>
    </row>
    <row r="54" spans="1:17" ht="14.4" customHeight="1" x14ac:dyDescent="0.3">
      <c r="A54" s="547" t="s">
        <v>1569</v>
      </c>
      <c r="B54" s="548" t="s">
        <v>1477</v>
      </c>
      <c r="C54" s="548" t="s">
        <v>1462</v>
      </c>
      <c r="D54" s="548" t="s">
        <v>1485</v>
      </c>
      <c r="E54" s="548" t="s">
        <v>1486</v>
      </c>
      <c r="F54" s="565">
        <v>24</v>
      </c>
      <c r="G54" s="565">
        <v>2253</v>
      </c>
      <c r="H54" s="565">
        <v>1</v>
      </c>
      <c r="I54" s="565">
        <v>93.875</v>
      </c>
      <c r="J54" s="565">
        <v>46</v>
      </c>
      <c r="K54" s="565">
        <v>4370</v>
      </c>
      <c r="L54" s="565">
        <v>1.9396360408344431</v>
      </c>
      <c r="M54" s="565">
        <v>95</v>
      </c>
      <c r="N54" s="565">
        <v>33</v>
      </c>
      <c r="O54" s="565">
        <v>3267</v>
      </c>
      <c r="P54" s="553">
        <v>1.4500665778961386</v>
      </c>
      <c r="Q54" s="566">
        <v>99</v>
      </c>
    </row>
    <row r="55" spans="1:17" ht="14.4" customHeight="1" x14ac:dyDescent="0.3">
      <c r="A55" s="547" t="s">
        <v>1569</v>
      </c>
      <c r="B55" s="548" t="s">
        <v>1477</v>
      </c>
      <c r="C55" s="548" t="s">
        <v>1462</v>
      </c>
      <c r="D55" s="548" t="s">
        <v>1487</v>
      </c>
      <c r="E55" s="548" t="s">
        <v>1488</v>
      </c>
      <c r="F55" s="565">
        <v>3</v>
      </c>
      <c r="G55" s="565">
        <v>669</v>
      </c>
      <c r="H55" s="565">
        <v>1</v>
      </c>
      <c r="I55" s="565">
        <v>223</v>
      </c>
      <c r="J55" s="565">
        <v>2</v>
      </c>
      <c r="K55" s="565">
        <v>448</v>
      </c>
      <c r="L55" s="565">
        <v>0.66965620328849029</v>
      </c>
      <c r="M55" s="565">
        <v>224</v>
      </c>
      <c r="N55" s="565">
        <v>1</v>
      </c>
      <c r="O55" s="565">
        <v>231</v>
      </c>
      <c r="P55" s="553">
        <v>0.3452914798206278</v>
      </c>
      <c r="Q55" s="566">
        <v>231</v>
      </c>
    </row>
    <row r="56" spans="1:17" ht="14.4" customHeight="1" x14ac:dyDescent="0.3">
      <c r="A56" s="547" t="s">
        <v>1569</v>
      </c>
      <c r="B56" s="548" t="s">
        <v>1477</v>
      </c>
      <c r="C56" s="548" t="s">
        <v>1462</v>
      </c>
      <c r="D56" s="548" t="s">
        <v>1489</v>
      </c>
      <c r="E56" s="548" t="s">
        <v>1490</v>
      </c>
      <c r="F56" s="565">
        <v>178</v>
      </c>
      <c r="G56" s="565">
        <v>23957</v>
      </c>
      <c r="H56" s="565">
        <v>1</v>
      </c>
      <c r="I56" s="565">
        <v>134.58988764044943</v>
      </c>
      <c r="J56" s="565">
        <v>191</v>
      </c>
      <c r="K56" s="565">
        <v>25785</v>
      </c>
      <c r="L56" s="565">
        <v>1.076303376883583</v>
      </c>
      <c r="M56" s="565">
        <v>135</v>
      </c>
      <c r="N56" s="565">
        <v>235</v>
      </c>
      <c r="O56" s="565">
        <v>32195</v>
      </c>
      <c r="P56" s="553">
        <v>1.3438660934173727</v>
      </c>
      <c r="Q56" s="566">
        <v>137</v>
      </c>
    </row>
    <row r="57" spans="1:17" ht="14.4" customHeight="1" x14ac:dyDescent="0.3">
      <c r="A57" s="547" t="s">
        <v>1569</v>
      </c>
      <c r="B57" s="548" t="s">
        <v>1477</v>
      </c>
      <c r="C57" s="548" t="s">
        <v>1462</v>
      </c>
      <c r="D57" s="548" t="s">
        <v>1491</v>
      </c>
      <c r="E57" s="548" t="s">
        <v>1490</v>
      </c>
      <c r="F57" s="565">
        <v>7</v>
      </c>
      <c r="G57" s="565">
        <v>1233</v>
      </c>
      <c r="H57" s="565">
        <v>1</v>
      </c>
      <c r="I57" s="565">
        <v>176.14285714285714</v>
      </c>
      <c r="J57" s="565">
        <v>12</v>
      </c>
      <c r="K57" s="565">
        <v>2136</v>
      </c>
      <c r="L57" s="565">
        <v>1.7323600973236011</v>
      </c>
      <c r="M57" s="565">
        <v>178</v>
      </c>
      <c r="N57" s="565">
        <v>15</v>
      </c>
      <c r="O57" s="565">
        <v>2745</v>
      </c>
      <c r="P57" s="553">
        <v>2.2262773722627736</v>
      </c>
      <c r="Q57" s="566">
        <v>183</v>
      </c>
    </row>
    <row r="58" spans="1:17" ht="14.4" customHeight="1" x14ac:dyDescent="0.3">
      <c r="A58" s="547" t="s">
        <v>1569</v>
      </c>
      <c r="B58" s="548" t="s">
        <v>1477</v>
      </c>
      <c r="C58" s="548" t="s">
        <v>1462</v>
      </c>
      <c r="D58" s="548" t="s">
        <v>1492</v>
      </c>
      <c r="E58" s="548" t="s">
        <v>1493</v>
      </c>
      <c r="F58" s="565"/>
      <c r="G58" s="565"/>
      <c r="H58" s="565"/>
      <c r="I58" s="565"/>
      <c r="J58" s="565">
        <v>2</v>
      </c>
      <c r="K58" s="565">
        <v>1240</v>
      </c>
      <c r="L58" s="565"/>
      <c r="M58" s="565">
        <v>620</v>
      </c>
      <c r="N58" s="565">
        <v>2</v>
      </c>
      <c r="O58" s="565">
        <v>1278</v>
      </c>
      <c r="P58" s="553"/>
      <c r="Q58" s="566">
        <v>639</v>
      </c>
    </row>
    <row r="59" spans="1:17" ht="14.4" customHeight="1" x14ac:dyDescent="0.3">
      <c r="A59" s="547" t="s">
        <v>1569</v>
      </c>
      <c r="B59" s="548" t="s">
        <v>1477</v>
      </c>
      <c r="C59" s="548" t="s">
        <v>1462</v>
      </c>
      <c r="D59" s="548" t="s">
        <v>1494</v>
      </c>
      <c r="E59" s="548" t="s">
        <v>1495</v>
      </c>
      <c r="F59" s="565">
        <v>3</v>
      </c>
      <c r="G59" s="565">
        <v>1773</v>
      </c>
      <c r="H59" s="565">
        <v>1</v>
      </c>
      <c r="I59" s="565">
        <v>591</v>
      </c>
      <c r="J59" s="565">
        <v>7</v>
      </c>
      <c r="K59" s="565">
        <v>4151</v>
      </c>
      <c r="L59" s="565">
        <v>2.3412295544275241</v>
      </c>
      <c r="M59" s="565">
        <v>593</v>
      </c>
      <c r="N59" s="565">
        <v>3</v>
      </c>
      <c r="O59" s="565">
        <v>1824</v>
      </c>
      <c r="P59" s="553">
        <v>1.0287648054145515</v>
      </c>
      <c r="Q59" s="566">
        <v>608</v>
      </c>
    </row>
    <row r="60" spans="1:17" ht="14.4" customHeight="1" x14ac:dyDescent="0.3">
      <c r="A60" s="547" t="s">
        <v>1569</v>
      </c>
      <c r="B60" s="548" t="s">
        <v>1477</v>
      </c>
      <c r="C60" s="548" t="s">
        <v>1462</v>
      </c>
      <c r="D60" s="548" t="s">
        <v>1496</v>
      </c>
      <c r="E60" s="548" t="s">
        <v>1497</v>
      </c>
      <c r="F60" s="565">
        <v>23</v>
      </c>
      <c r="G60" s="565">
        <v>3674</v>
      </c>
      <c r="H60" s="565">
        <v>1</v>
      </c>
      <c r="I60" s="565">
        <v>159.7391304347826</v>
      </c>
      <c r="J60" s="565">
        <v>33</v>
      </c>
      <c r="K60" s="565">
        <v>5313</v>
      </c>
      <c r="L60" s="565">
        <v>1.4461077844311376</v>
      </c>
      <c r="M60" s="565">
        <v>161</v>
      </c>
      <c r="N60" s="565">
        <v>34</v>
      </c>
      <c r="O60" s="565">
        <v>5882</v>
      </c>
      <c r="P60" s="553">
        <v>1.6009798584648884</v>
      </c>
      <c r="Q60" s="566">
        <v>173</v>
      </c>
    </row>
    <row r="61" spans="1:17" ht="14.4" customHeight="1" x14ac:dyDescent="0.3">
      <c r="A61" s="547" t="s">
        <v>1569</v>
      </c>
      <c r="B61" s="548" t="s">
        <v>1477</v>
      </c>
      <c r="C61" s="548" t="s">
        <v>1462</v>
      </c>
      <c r="D61" s="548" t="s">
        <v>1498</v>
      </c>
      <c r="E61" s="548" t="s">
        <v>1499</v>
      </c>
      <c r="F61" s="565">
        <v>11</v>
      </c>
      <c r="G61" s="565">
        <v>4206</v>
      </c>
      <c r="H61" s="565">
        <v>1</v>
      </c>
      <c r="I61" s="565">
        <v>382.36363636363637</v>
      </c>
      <c r="J61" s="565">
        <v>1</v>
      </c>
      <c r="K61" s="565">
        <v>383</v>
      </c>
      <c r="L61" s="565">
        <v>9.1060389919163098E-2</v>
      </c>
      <c r="M61" s="565">
        <v>383</v>
      </c>
      <c r="N61" s="565">
        <v>2</v>
      </c>
      <c r="O61" s="565">
        <v>768</v>
      </c>
      <c r="P61" s="553">
        <v>0.18259629101283881</v>
      </c>
      <c r="Q61" s="566">
        <v>384</v>
      </c>
    </row>
    <row r="62" spans="1:17" ht="14.4" customHeight="1" x14ac:dyDescent="0.3">
      <c r="A62" s="547" t="s">
        <v>1569</v>
      </c>
      <c r="B62" s="548" t="s">
        <v>1477</v>
      </c>
      <c r="C62" s="548" t="s">
        <v>1462</v>
      </c>
      <c r="D62" s="548" t="s">
        <v>1500</v>
      </c>
      <c r="E62" s="548" t="s">
        <v>1501</v>
      </c>
      <c r="F62" s="565">
        <v>249</v>
      </c>
      <c r="G62" s="565">
        <v>3984</v>
      </c>
      <c r="H62" s="565">
        <v>1</v>
      </c>
      <c r="I62" s="565">
        <v>16</v>
      </c>
      <c r="J62" s="565">
        <v>256</v>
      </c>
      <c r="K62" s="565">
        <v>4096</v>
      </c>
      <c r="L62" s="565">
        <v>1.0281124497991967</v>
      </c>
      <c r="M62" s="565">
        <v>16</v>
      </c>
      <c r="N62" s="565">
        <v>309</v>
      </c>
      <c r="O62" s="565">
        <v>5253</v>
      </c>
      <c r="P62" s="553">
        <v>1.3185240963855422</v>
      </c>
      <c r="Q62" s="566">
        <v>17</v>
      </c>
    </row>
    <row r="63" spans="1:17" ht="14.4" customHeight="1" x14ac:dyDescent="0.3">
      <c r="A63" s="547" t="s">
        <v>1569</v>
      </c>
      <c r="B63" s="548" t="s">
        <v>1477</v>
      </c>
      <c r="C63" s="548" t="s">
        <v>1462</v>
      </c>
      <c r="D63" s="548" t="s">
        <v>1502</v>
      </c>
      <c r="E63" s="548" t="s">
        <v>1503</v>
      </c>
      <c r="F63" s="565">
        <v>33</v>
      </c>
      <c r="G63" s="565">
        <v>8715</v>
      </c>
      <c r="H63" s="565">
        <v>1</v>
      </c>
      <c r="I63" s="565">
        <v>264.09090909090907</v>
      </c>
      <c r="J63" s="565">
        <v>37</v>
      </c>
      <c r="K63" s="565">
        <v>9842</v>
      </c>
      <c r="L63" s="565">
        <v>1.1293172690763051</v>
      </c>
      <c r="M63" s="565">
        <v>266</v>
      </c>
      <c r="N63" s="565">
        <v>37</v>
      </c>
      <c r="O63" s="565">
        <v>10101</v>
      </c>
      <c r="P63" s="553">
        <v>1.1590361445783133</v>
      </c>
      <c r="Q63" s="566">
        <v>273</v>
      </c>
    </row>
    <row r="64" spans="1:17" ht="14.4" customHeight="1" x14ac:dyDescent="0.3">
      <c r="A64" s="547" t="s">
        <v>1569</v>
      </c>
      <c r="B64" s="548" t="s">
        <v>1477</v>
      </c>
      <c r="C64" s="548" t="s">
        <v>1462</v>
      </c>
      <c r="D64" s="548" t="s">
        <v>1504</v>
      </c>
      <c r="E64" s="548" t="s">
        <v>1505</v>
      </c>
      <c r="F64" s="565">
        <v>34</v>
      </c>
      <c r="G64" s="565">
        <v>4794</v>
      </c>
      <c r="H64" s="565">
        <v>1</v>
      </c>
      <c r="I64" s="565">
        <v>141</v>
      </c>
      <c r="J64" s="565">
        <v>42</v>
      </c>
      <c r="K64" s="565">
        <v>5922</v>
      </c>
      <c r="L64" s="565">
        <v>1.2352941176470589</v>
      </c>
      <c r="M64" s="565">
        <v>141</v>
      </c>
      <c r="N64" s="565">
        <v>48</v>
      </c>
      <c r="O64" s="565">
        <v>6816</v>
      </c>
      <c r="P64" s="553">
        <v>1.4217772215269087</v>
      </c>
      <c r="Q64" s="566">
        <v>142</v>
      </c>
    </row>
    <row r="65" spans="1:17" ht="14.4" customHeight="1" x14ac:dyDescent="0.3">
      <c r="A65" s="547" t="s">
        <v>1569</v>
      </c>
      <c r="B65" s="548" t="s">
        <v>1477</v>
      </c>
      <c r="C65" s="548" t="s">
        <v>1462</v>
      </c>
      <c r="D65" s="548" t="s">
        <v>1506</v>
      </c>
      <c r="E65" s="548" t="s">
        <v>1505</v>
      </c>
      <c r="F65" s="565">
        <v>178</v>
      </c>
      <c r="G65" s="565">
        <v>13884</v>
      </c>
      <c r="H65" s="565">
        <v>1</v>
      </c>
      <c r="I65" s="565">
        <v>78</v>
      </c>
      <c r="J65" s="565">
        <v>189</v>
      </c>
      <c r="K65" s="565">
        <v>14742</v>
      </c>
      <c r="L65" s="565">
        <v>1.0617977528089888</v>
      </c>
      <c r="M65" s="565">
        <v>78</v>
      </c>
      <c r="N65" s="565">
        <v>226</v>
      </c>
      <c r="O65" s="565">
        <v>17628</v>
      </c>
      <c r="P65" s="553">
        <v>1.2696629213483146</v>
      </c>
      <c r="Q65" s="566">
        <v>78</v>
      </c>
    </row>
    <row r="66" spans="1:17" ht="14.4" customHeight="1" x14ac:dyDescent="0.3">
      <c r="A66" s="547" t="s">
        <v>1569</v>
      </c>
      <c r="B66" s="548" t="s">
        <v>1477</v>
      </c>
      <c r="C66" s="548" t="s">
        <v>1462</v>
      </c>
      <c r="D66" s="548" t="s">
        <v>1507</v>
      </c>
      <c r="E66" s="548" t="s">
        <v>1508</v>
      </c>
      <c r="F66" s="565">
        <v>34</v>
      </c>
      <c r="G66" s="565">
        <v>10377</v>
      </c>
      <c r="H66" s="565">
        <v>1</v>
      </c>
      <c r="I66" s="565">
        <v>305.20588235294116</v>
      </c>
      <c r="J66" s="565">
        <v>42</v>
      </c>
      <c r="K66" s="565">
        <v>12894</v>
      </c>
      <c r="L66" s="565">
        <v>1.2425556519225209</v>
      </c>
      <c r="M66" s="565">
        <v>307</v>
      </c>
      <c r="N66" s="565">
        <v>48</v>
      </c>
      <c r="O66" s="565">
        <v>15024</v>
      </c>
      <c r="P66" s="553">
        <v>1.4478172882335936</v>
      </c>
      <c r="Q66" s="566">
        <v>313</v>
      </c>
    </row>
    <row r="67" spans="1:17" ht="14.4" customHeight="1" x14ac:dyDescent="0.3">
      <c r="A67" s="547" t="s">
        <v>1569</v>
      </c>
      <c r="B67" s="548" t="s">
        <v>1477</v>
      </c>
      <c r="C67" s="548" t="s">
        <v>1462</v>
      </c>
      <c r="D67" s="548" t="s">
        <v>1509</v>
      </c>
      <c r="E67" s="548" t="s">
        <v>1510</v>
      </c>
      <c r="F67" s="565">
        <v>11</v>
      </c>
      <c r="G67" s="565">
        <v>5350</v>
      </c>
      <c r="H67" s="565">
        <v>1</v>
      </c>
      <c r="I67" s="565">
        <v>486.36363636363637</v>
      </c>
      <c r="J67" s="565">
        <v>1</v>
      </c>
      <c r="K67" s="565">
        <v>487</v>
      </c>
      <c r="L67" s="565">
        <v>9.1028037383177565E-2</v>
      </c>
      <c r="M67" s="565">
        <v>487</v>
      </c>
      <c r="N67" s="565">
        <v>2</v>
      </c>
      <c r="O67" s="565">
        <v>976</v>
      </c>
      <c r="P67" s="553">
        <v>0.18242990654205607</v>
      </c>
      <c r="Q67" s="566">
        <v>488</v>
      </c>
    </row>
    <row r="68" spans="1:17" ht="14.4" customHeight="1" x14ac:dyDescent="0.3">
      <c r="A68" s="547" t="s">
        <v>1569</v>
      </c>
      <c r="B68" s="548" t="s">
        <v>1477</v>
      </c>
      <c r="C68" s="548" t="s">
        <v>1462</v>
      </c>
      <c r="D68" s="548" t="s">
        <v>1511</v>
      </c>
      <c r="E68" s="548" t="s">
        <v>1512</v>
      </c>
      <c r="F68" s="565">
        <v>127</v>
      </c>
      <c r="G68" s="565">
        <v>20395</v>
      </c>
      <c r="H68" s="565">
        <v>1</v>
      </c>
      <c r="I68" s="565">
        <v>160.59055118110237</v>
      </c>
      <c r="J68" s="565">
        <v>110</v>
      </c>
      <c r="K68" s="565">
        <v>17710</v>
      </c>
      <c r="L68" s="565">
        <v>0.86835008580534445</v>
      </c>
      <c r="M68" s="565">
        <v>161</v>
      </c>
      <c r="N68" s="565">
        <v>146</v>
      </c>
      <c r="O68" s="565">
        <v>23798</v>
      </c>
      <c r="P68" s="553">
        <v>1.1668546212306938</v>
      </c>
      <c r="Q68" s="566">
        <v>163</v>
      </c>
    </row>
    <row r="69" spans="1:17" ht="14.4" customHeight="1" x14ac:dyDescent="0.3">
      <c r="A69" s="547" t="s">
        <v>1569</v>
      </c>
      <c r="B69" s="548" t="s">
        <v>1477</v>
      </c>
      <c r="C69" s="548" t="s">
        <v>1462</v>
      </c>
      <c r="D69" s="548" t="s">
        <v>1515</v>
      </c>
      <c r="E69" s="548" t="s">
        <v>1481</v>
      </c>
      <c r="F69" s="565">
        <v>338</v>
      </c>
      <c r="G69" s="565">
        <v>23860</v>
      </c>
      <c r="H69" s="565">
        <v>1</v>
      </c>
      <c r="I69" s="565">
        <v>70.591715976331358</v>
      </c>
      <c r="J69" s="565">
        <v>430</v>
      </c>
      <c r="K69" s="565">
        <v>30530</v>
      </c>
      <c r="L69" s="565">
        <v>1.279547359597653</v>
      </c>
      <c r="M69" s="565">
        <v>71</v>
      </c>
      <c r="N69" s="565">
        <v>505</v>
      </c>
      <c r="O69" s="565">
        <v>36360</v>
      </c>
      <c r="P69" s="553">
        <v>1.5238893545683152</v>
      </c>
      <c r="Q69" s="566">
        <v>72</v>
      </c>
    </row>
    <row r="70" spans="1:17" ht="14.4" customHeight="1" x14ac:dyDescent="0.3">
      <c r="A70" s="547" t="s">
        <v>1569</v>
      </c>
      <c r="B70" s="548" t="s">
        <v>1477</v>
      </c>
      <c r="C70" s="548" t="s">
        <v>1462</v>
      </c>
      <c r="D70" s="548" t="s">
        <v>1520</v>
      </c>
      <c r="E70" s="548" t="s">
        <v>1521</v>
      </c>
      <c r="F70" s="565">
        <v>7</v>
      </c>
      <c r="G70" s="565">
        <v>1524</v>
      </c>
      <c r="H70" s="565">
        <v>1</v>
      </c>
      <c r="I70" s="565">
        <v>217.71428571428572</v>
      </c>
      <c r="J70" s="565">
        <v>12</v>
      </c>
      <c r="K70" s="565">
        <v>2640</v>
      </c>
      <c r="L70" s="565">
        <v>1.7322834645669292</v>
      </c>
      <c r="M70" s="565">
        <v>220</v>
      </c>
      <c r="N70" s="565">
        <v>22</v>
      </c>
      <c r="O70" s="565">
        <v>5038</v>
      </c>
      <c r="P70" s="553">
        <v>3.3057742782152233</v>
      </c>
      <c r="Q70" s="566">
        <v>229</v>
      </c>
    </row>
    <row r="71" spans="1:17" ht="14.4" customHeight="1" x14ac:dyDescent="0.3">
      <c r="A71" s="547" t="s">
        <v>1569</v>
      </c>
      <c r="B71" s="548" t="s">
        <v>1477</v>
      </c>
      <c r="C71" s="548" t="s">
        <v>1462</v>
      </c>
      <c r="D71" s="548" t="s">
        <v>1522</v>
      </c>
      <c r="E71" s="548" t="s">
        <v>1523</v>
      </c>
      <c r="F71" s="565">
        <v>10</v>
      </c>
      <c r="G71" s="565">
        <v>11918</v>
      </c>
      <c r="H71" s="565">
        <v>1</v>
      </c>
      <c r="I71" s="565">
        <v>1191.8</v>
      </c>
      <c r="J71" s="565">
        <v>19</v>
      </c>
      <c r="K71" s="565">
        <v>22705</v>
      </c>
      <c r="L71" s="565">
        <v>1.9051015271018628</v>
      </c>
      <c r="M71" s="565">
        <v>1195</v>
      </c>
      <c r="N71" s="565">
        <v>19</v>
      </c>
      <c r="O71" s="565">
        <v>23009</v>
      </c>
      <c r="P71" s="553">
        <v>1.9306091626111763</v>
      </c>
      <c r="Q71" s="566">
        <v>1211</v>
      </c>
    </row>
    <row r="72" spans="1:17" ht="14.4" customHeight="1" x14ac:dyDescent="0.3">
      <c r="A72" s="547" t="s">
        <v>1569</v>
      </c>
      <c r="B72" s="548" t="s">
        <v>1477</v>
      </c>
      <c r="C72" s="548" t="s">
        <v>1462</v>
      </c>
      <c r="D72" s="548" t="s">
        <v>1524</v>
      </c>
      <c r="E72" s="548" t="s">
        <v>1525</v>
      </c>
      <c r="F72" s="565">
        <v>17</v>
      </c>
      <c r="G72" s="565">
        <v>1847</v>
      </c>
      <c r="H72" s="565">
        <v>1</v>
      </c>
      <c r="I72" s="565">
        <v>108.64705882352941</v>
      </c>
      <c r="J72" s="565">
        <v>35</v>
      </c>
      <c r="K72" s="565">
        <v>3850</v>
      </c>
      <c r="L72" s="565">
        <v>2.0844612885760694</v>
      </c>
      <c r="M72" s="565">
        <v>110</v>
      </c>
      <c r="N72" s="565">
        <v>40</v>
      </c>
      <c r="O72" s="565">
        <v>4560</v>
      </c>
      <c r="P72" s="553">
        <v>2.4688684353004873</v>
      </c>
      <c r="Q72" s="566">
        <v>114</v>
      </c>
    </row>
    <row r="73" spans="1:17" ht="14.4" customHeight="1" x14ac:dyDescent="0.3">
      <c r="A73" s="547" t="s">
        <v>1569</v>
      </c>
      <c r="B73" s="548" t="s">
        <v>1477</v>
      </c>
      <c r="C73" s="548" t="s">
        <v>1462</v>
      </c>
      <c r="D73" s="548" t="s">
        <v>1526</v>
      </c>
      <c r="E73" s="548" t="s">
        <v>1527</v>
      </c>
      <c r="F73" s="565">
        <v>1</v>
      </c>
      <c r="G73" s="565">
        <v>322</v>
      </c>
      <c r="H73" s="565">
        <v>1</v>
      </c>
      <c r="I73" s="565">
        <v>322</v>
      </c>
      <c r="J73" s="565">
        <v>3</v>
      </c>
      <c r="K73" s="565">
        <v>969</v>
      </c>
      <c r="L73" s="565">
        <v>3.0093167701863353</v>
      </c>
      <c r="M73" s="565">
        <v>323</v>
      </c>
      <c r="N73" s="565">
        <v>3</v>
      </c>
      <c r="O73" s="565">
        <v>1038</v>
      </c>
      <c r="P73" s="553">
        <v>3.2236024844720497</v>
      </c>
      <c r="Q73" s="566">
        <v>346</v>
      </c>
    </row>
    <row r="74" spans="1:17" ht="14.4" customHeight="1" x14ac:dyDescent="0.3">
      <c r="A74" s="547" t="s">
        <v>1569</v>
      </c>
      <c r="B74" s="548" t="s">
        <v>1477</v>
      </c>
      <c r="C74" s="548" t="s">
        <v>1462</v>
      </c>
      <c r="D74" s="548" t="s">
        <v>1532</v>
      </c>
      <c r="E74" s="548" t="s">
        <v>1533</v>
      </c>
      <c r="F74" s="565">
        <v>3</v>
      </c>
      <c r="G74" s="565">
        <v>3087</v>
      </c>
      <c r="H74" s="565">
        <v>1</v>
      </c>
      <c r="I74" s="565">
        <v>1029</v>
      </c>
      <c r="J74" s="565">
        <v>8</v>
      </c>
      <c r="K74" s="565">
        <v>8264</v>
      </c>
      <c r="L74" s="565">
        <v>2.6770327178490443</v>
      </c>
      <c r="M74" s="565">
        <v>1033</v>
      </c>
      <c r="N74" s="565">
        <v>7</v>
      </c>
      <c r="O74" s="565">
        <v>7448</v>
      </c>
      <c r="P74" s="553">
        <v>2.4126984126984126</v>
      </c>
      <c r="Q74" s="566">
        <v>1064</v>
      </c>
    </row>
    <row r="75" spans="1:17" ht="14.4" customHeight="1" x14ac:dyDescent="0.3">
      <c r="A75" s="547" t="s">
        <v>1569</v>
      </c>
      <c r="B75" s="548" t="s">
        <v>1477</v>
      </c>
      <c r="C75" s="548" t="s">
        <v>1462</v>
      </c>
      <c r="D75" s="548" t="s">
        <v>1534</v>
      </c>
      <c r="E75" s="548" t="s">
        <v>1535</v>
      </c>
      <c r="F75" s="565">
        <v>2</v>
      </c>
      <c r="G75" s="565">
        <v>586</v>
      </c>
      <c r="H75" s="565">
        <v>1</v>
      </c>
      <c r="I75" s="565">
        <v>293</v>
      </c>
      <c r="J75" s="565">
        <v>2</v>
      </c>
      <c r="K75" s="565">
        <v>588</v>
      </c>
      <c r="L75" s="565">
        <v>1.0034129692832765</v>
      </c>
      <c r="M75" s="565">
        <v>294</v>
      </c>
      <c r="N75" s="565">
        <v>1</v>
      </c>
      <c r="O75" s="565">
        <v>301</v>
      </c>
      <c r="P75" s="553">
        <v>0.51365187713310578</v>
      </c>
      <c r="Q75" s="566">
        <v>301</v>
      </c>
    </row>
    <row r="76" spans="1:17" ht="14.4" customHeight="1" x14ac:dyDescent="0.3">
      <c r="A76" s="547" t="s">
        <v>1569</v>
      </c>
      <c r="B76" s="548" t="s">
        <v>1477</v>
      </c>
      <c r="C76" s="548" t="s">
        <v>1462</v>
      </c>
      <c r="D76" s="548" t="s">
        <v>1570</v>
      </c>
      <c r="E76" s="548" t="s">
        <v>1571</v>
      </c>
      <c r="F76" s="565">
        <v>1</v>
      </c>
      <c r="G76" s="565">
        <v>26</v>
      </c>
      <c r="H76" s="565">
        <v>1</v>
      </c>
      <c r="I76" s="565">
        <v>26</v>
      </c>
      <c r="J76" s="565">
        <v>1</v>
      </c>
      <c r="K76" s="565">
        <v>27</v>
      </c>
      <c r="L76" s="565">
        <v>1.0384615384615385</v>
      </c>
      <c r="M76" s="565">
        <v>27</v>
      </c>
      <c r="N76" s="565"/>
      <c r="O76" s="565"/>
      <c r="P76" s="553"/>
      <c r="Q76" s="566"/>
    </row>
    <row r="77" spans="1:17" ht="14.4" customHeight="1" x14ac:dyDescent="0.3">
      <c r="A77" s="547" t="s">
        <v>1572</v>
      </c>
      <c r="B77" s="548" t="s">
        <v>1477</v>
      </c>
      <c r="C77" s="548" t="s">
        <v>1462</v>
      </c>
      <c r="D77" s="548" t="s">
        <v>1480</v>
      </c>
      <c r="E77" s="548" t="s">
        <v>1481</v>
      </c>
      <c r="F77" s="565">
        <v>685</v>
      </c>
      <c r="G77" s="565">
        <v>139865</v>
      </c>
      <c r="H77" s="565">
        <v>1</v>
      </c>
      <c r="I77" s="565">
        <v>204.18248175182481</v>
      </c>
      <c r="J77" s="565">
        <v>559</v>
      </c>
      <c r="K77" s="565">
        <v>115154</v>
      </c>
      <c r="L77" s="565">
        <v>0.82332248954348841</v>
      </c>
      <c r="M77" s="565">
        <v>206</v>
      </c>
      <c r="N77" s="565">
        <v>643</v>
      </c>
      <c r="O77" s="565">
        <v>135673</v>
      </c>
      <c r="P77" s="553">
        <v>0.97002824151860723</v>
      </c>
      <c r="Q77" s="566">
        <v>211</v>
      </c>
    </row>
    <row r="78" spans="1:17" ht="14.4" customHeight="1" x14ac:dyDescent="0.3">
      <c r="A78" s="547" t="s">
        <v>1572</v>
      </c>
      <c r="B78" s="548" t="s">
        <v>1477</v>
      </c>
      <c r="C78" s="548" t="s">
        <v>1462</v>
      </c>
      <c r="D78" s="548" t="s">
        <v>1482</v>
      </c>
      <c r="E78" s="548" t="s">
        <v>1481</v>
      </c>
      <c r="F78" s="565"/>
      <c r="G78" s="565"/>
      <c r="H78" s="565"/>
      <c r="I78" s="565"/>
      <c r="J78" s="565">
        <v>1</v>
      </c>
      <c r="K78" s="565">
        <v>85</v>
      </c>
      <c r="L78" s="565"/>
      <c r="M78" s="565">
        <v>85</v>
      </c>
      <c r="N78" s="565"/>
      <c r="O78" s="565"/>
      <c r="P78" s="553"/>
      <c r="Q78" s="566"/>
    </row>
    <row r="79" spans="1:17" ht="14.4" customHeight="1" x14ac:dyDescent="0.3">
      <c r="A79" s="547" t="s">
        <v>1572</v>
      </c>
      <c r="B79" s="548" t="s">
        <v>1477</v>
      </c>
      <c r="C79" s="548" t="s">
        <v>1462</v>
      </c>
      <c r="D79" s="548" t="s">
        <v>1483</v>
      </c>
      <c r="E79" s="548" t="s">
        <v>1484</v>
      </c>
      <c r="F79" s="565">
        <v>879</v>
      </c>
      <c r="G79" s="565">
        <v>257662</v>
      </c>
      <c r="H79" s="565">
        <v>1</v>
      </c>
      <c r="I79" s="565">
        <v>293.13083048919225</v>
      </c>
      <c r="J79" s="565">
        <v>486</v>
      </c>
      <c r="K79" s="565">
        <v>143370</v>
      </c>
      <c r="L79" s="565">
        <v>0.55642663644619694</v>
      </c>
      <c r="M79" s="565">
        <v>295</v>
      </c>
      <c r="N79" s="565">
        <v>905</v>
      </c>
      <c r="O79" s="565">
        <v>272405</v>
      </c>
      <c r="P79" s="553">
        <v>1.0572183713547205</v>
      </c>
      <c r="Q79" s="566">
        <v>301</v>
      </c>
    </row>
    <row r="80" spans="1:17" ht="14.4" customHeight="1" x14ac:dyDescent="0.3">
      <c r="A80" s="547" t="s">
        <v>1572</v>
      </c>
      <c r="B80" s="548" t="s">
        <v>1477</v>
      </c>
      <c r="C80" s="548" t="s">
        <v>1462</v>
      </c>
      <c r="D80" s="548" t="s">
        <v>1485</v>
      </c>
      <c r="E80" s="548" t="s">
        <v>1486</v>
      </c>
      <c r="F80" s="565">
        <v>18</v>
      </c>
      <c r="G80" s="565">
        <v>1683</v>
      </c>
      <c r="H80" s="565">
        <v>1</v>
      </c>
      <c r="I80" s="565">
        <v>93.5</v>
      </c>
      <c r="J80" s="565">
        <v>13</v>
      </c>
      <c r="K80" s="565">
        <v>1235</v>
      </c>
      <c r="L80" s="565">
        <v>0.73380867498514557</v>
      </c>
      <c r="M80" s="565">
        <v>95</v>
      </c>
      <c r="N80" s="565">
        <v>9</v>
      </c>
      <c r="O80" s="565">
        <v>891</v>
      </c>
      <c r="P80" s="553">
        <v>0.52941176470588236</v>
      </c>
      <c r="Q80" s="566">
        <v>99</v>
      </c>
    </row>
    <row r="81" spans="1:17" ht="14.4" customHeight="1" x14ac:dyDescent="0.3">
      <c r="A81" s="547" t="s">
        <v>1572</v>
      </c>
      <c r="B81" s="548" t="s">
        <v>1477</v>
      </c>
      <c r="C81" s="548" t="s">
        <v>1462</v>
      </c>
      <c r="D81" s="548" t="s">
        <v>1487</v>
      </c>
      <c r="E81" s="548" t="s">
        <v>1488</v>
      </c>
      <c r="F81" s="565"/>
      <c r="G81" s="565"/>
      <c r="H81" s="565"/>
      <c r="I81" s="565"/>
      <c r="J81" s="565"/>
      <c r="K81" s="565"/>
      <c r="L81" s="565"/>
      <c r="M81" s="565"/>
      <c r="N81" s="565">
        <v>1</v>
      </c>
      <c r="O81" s="565">
        <v>231</v>
      </c>
      <c r="P81" s="553"/>
      <c r="Q81" s="566">
        <v>231</v>
      </c>
    </row>
    <row r="82" spans="1:17" ht="14.4" customHeight="1" x14ac:dyDescent="0.3">
      <c r="A82" s="547" t="s">
        <v>1572</v>
      </c>
      <c r="B82" s="548" t="s">
        <v>1477</v>
      </c>
      <c r="C82" s="548" t="s">
        <v>1462</v>
      </c>
      <c r="D82" s="548" t="s">
        <v>1489</v>
      </c>
      <c r="E82" s="548" t="s">
        <v>1490</v>
      </c>
      <c r="F82" s="565">
        <v>567</v>
      </c>
      <c r="G82" s="565">
        <v>76329</v>
      </c>
      <c r="H82" s="565">
        <v>1</v>
      </c>
      <c r="I82" s="565">
        <v>134.61904761904762</v>
      </c>
      <c r="J82" s="565">
        <v>526</v>
      </c>
      <c r="K82" s="565">
        <v>71010</v>
      </c>
      <c r="L82" s="565">
        <v>0.930314821365405</v>
      </c>
      <c r="M82" s="565">
        <v>135</v>
      </c>
      <c r="N82" s="565">
        <v>614</v>
      </c>
      <c r="O82" s="565">
        <v>84118</v>
      </c>
      <c r="P82" s="553">
        <v>1.1020450942629931</v>
      </c>
      <c r="Q82" s="566">
        <v>137</v>
      </c>
    </row>
    <row r="83" spans="1:17" ht="14.4" customHeight="1" x14ac:dyDescent="0.3">
      <c r="A83" s="547" t="s">
        <v>1572</v>
      </c>
      <c r="B83" s="548" t="s">
        <v>1477</v>
      </c>
      <c r="C83" s="548" t="s">
        <v>1462</v>
      </c>
      <c r="D83" s="548" t="s">
        <v>1491</v>
      </c>
      <c r="E83" s="548" t="s">
        <v>1490</v>
      </c>
      <c r="F83" s="565"/>
      <c r="G83" s="565"/>
      <c r="H83" s="565"/>
      <c r="I83" s="565"/>
      <c r="J83" s="565">
        <v>1</v>
      </c>
      <c r="K83" s="565">
        <v>178</v>
      </c>
      <c r="L83" s="565"/>
      <c r="M83" s="565">
        <v>178</v>
      </c>
      <c r="N83" s="565"/>
      <c r="O83" s="565"/>
      <c r="P83" s="553"/>
      <c r="Q83" s="566"/>
    </row>
    <row r="84" spans="1:17" ht="14.4" customHeight="1" x14ac:dyDescent="0.3">
      <c r="A84" s="547" t="s">
        <v>1572</v>
      </c>
      <c r="B84" s="548" t="s">
        <v>1477</v>
      </c>
      <c r="C84" s="548" t="s">
        <v>1462</v>
      </c>
      <c r="D84" s="548" t="s">
        <v>1492</v>
      </c>
      <c r="E84" s="548" t="s">
        <v>1493</v>
      </c>
      <c r="F84" s="565">
        <v>1</v>
      </c>
      <c r="G84" s="565">
        <v>618</v>
      </c>
      <c r="H84" s="565">
        <v>1</v>
      </c>
      <c r="I84" s="565">
        <v>618</v>
      </c>
      <c r="J84" s="565">
        <v>2</v>
      </c>
      <c r="K84" s="565">
        <v>1240</v>
      </c>
      <c r="L84" s="565">
        <v>2.0064724919093853</v>
      </c>
      <c r="M84" s="565">
        <v>620</v>
      </c>
      <c r="N84" s="565">
        <v>4</v>
      </c>
      <c r="O84" s="565">
        <v>2556</v>
      </c>
      <c r="P84" s="553">
        <v>4.1359223300970873</v>
      </c>
      <c r="Q84" s="566">
        <v>639</v>
      </c>
    </row>
    <row r="85" spans="1:17" ht="14.4" customHeight="1" x14ac:dyDescent="0.3">
      <c r="A85" s="547" t="s">
        <v>1572</v>
      </c>
      <c r="B85" s="548" t="s">
        <v>1477</v>
      </c>
      <c r="C85" s="548" t="s">
        <v>1462</v>
      </c>
      <c r="D85" s="548" t="s">
        <v>1496</v>
      </c>
      <c r="E85" s="548" t="s">
        <v>1497</v>
      </c>
      <c r="F85" s="565">
        <v>37</v>
      </c>
      <c r="G85" s="565">
        <v>5902</v>
      </c>
      <c r="H85" s="565">
        <v>1</v>
      </c>
      <c r="I85" s="565">
        <v>159.51351351351352</v>
      </c>
      <c r="J85" s="565">
        <v>22</v>
      </c>
      <c r="K85" s="565">
        <v>3542</v>
      </c>
      <c r="L85" s="565">
        <v>0.60013554727211116</v>
      </c>
      <c r="M85" s="565">
        <v>161</v>
      </c>
      <c r="N85" s="565">
        <v>34</v>
      </c>
      <c r="O85" s="565">
        <v>5882</v>
      </c>
      <c r="P85" s="553">
        <v>0.99661131819722126</v>
      </c>
      <c r="Q85" s="566">
        <v>173</v>
      </c>
    </row>
    <row r="86" spans="1:17" ht="14.4" customHeight="1" x14ac:dyDescent="0.3">
      <c r="A86" s="547" t="s">
        <v>1572</v>
      </c>
      <c r="B86" s="548" t="s">
        <v>1477</v>
      </c>
      <c r="C86" s="548" t="s">
        <v>1462</v>
      </c>
      <c r="D86" s="548" t="s">
        <v>1498</v>
      </c>
      <c r="E86" s="548" t="s">
        <v>1499</v>
      </c>
      <c r="F86" s="565">
        <v>1</v>
      </c>
      <c r="G86" s="565">
        <v>383</v>
      </c>
      <c r="H86" s="565">
        <v>1</v>
      </c>
      <c r="I86" s="565">
        <v>383</v>
      </c>
      <c r="J86" s="565"/>
      <c r="K86" s="565"/>
      <c r="L86" s="565"/>
      <c r="M86" s="565"/>
      <c r="N86" s="565">
        <v>1</v>
      </c>
      <c r="O86" s="565">
        <v>384</v>
      </c>
      <c r="P86" s="553">
        <v>1.0026109660574412</v>
      </c>
      <c r="Q86" s="566">
        <v>384</v>
      </c>
    </row>
    <row r="87" spans="1:17" ht="14.4" customHeight="1" x14ac:dyDescent="0.3">
      <c r="A87" s="547" t="s">
        <v>1572</v>
      </c>
      <c r="B87" s="548" t="s">
        <v>1477</v>
      </c>
      <c r="C87" s="548" t="s">
        <v>1462</v>
      </c>
      <c r="D87" s="548" t="s">
        <v>1500</v>
      </c>
      <c r="E87" s="548" t="s">
        <v>1501</v>
      </c>
      <c r="F87" s="565">
        <v>718</v>
      </c>
      <c r="G87" s="565">
        <v>11488</v>
      </c>
      <c r="H87" s="565">
        <v>1</v>
      </c>
      <c r="I87" s="565">
        <v>16</v>
      </c>
      <c r="J87" s="565">
        <v>661</v>
      </c>
      <c r="K87" s="565">
        <v>10576</v>
      </c>
      <c r="L87" s="565">
        <v>0.92061281337047352</v>
      </c>
      <c r="M87" s="565">
        <v>16</v>
      </c>
      <c r="N87" s="565">
        <v>777</v>
      </c>
      <c r="O87" s="565">
        <v>13209</v>
      </c>
      <c r="P87" s="553">
        <v>1.149808495821727</v>
      </c>
      <c r="Q87" s="566">
        <v>17</v>
      </c>
    </row>
    <row r="88" spans="1:17" ht="14.4" customHeight="1" x14ac:dyDescent="0.3">
      <c r="A88" s="547" t="s">
        <v>1572</v>
      </c>
      <c r="B88" s="548" t="s">
        <v>1477</v>
      </c>
      <c r="C88" s="548" t="s">
        <v>1462</v>
      </c>
      <c r="D88" s="548" t="s">
        <v>1502</v>
      </c>
      <c r="E88" s="548" t="s">
        <v>1503</v>
      </c>
      <c r="F88" s="565">
        <v>126</v>
      </c>
      <c r="G88" s="565">
        <v>33231</v>
      </c>
      <c r="H88" s="565">
        <v>1</v>
      </c>
      <c r="I88" s="565">
        <v>263.73809523809524</v>
      </c>
      <c r="J88" s="565">
        <v>82</v>
      </c>
      <c r="K88" s="565">
        <v>21812</v>
      </c>
      <c r="L88" s="565">
        <v>0.6563750714694111</v>
      </c>
      <c r="M88" s="565">
        <v>266</v>
      </c>
      <c r="N88" s="565">
        <v>82</v>
      </c>
      <c r="O88" s="565">
        <v>22386</v>
      </c>
      <c r="P88" s="553">
        <v>0.6736480996659745</v>
      </c>
      <c r="Q88" s="566">
        <v>273</v>
      </c>
    </row>
    <row r="89" spans="1:17" ht="14.4" customHeight="1" x14ac:dyDescent="0.3">
      <c r="A89" s="547" t="s">
        <v>1572</v>
      </c>
      <c r="B89" s="548" t="s">
        <v>1477</v>
      </c>
      <c r="C89" s="548" t="s">
        <v>1462</v>
      </c>
      <c r="D89" s="548" t="s">
        <v>1504</v>
      </c>
      <c r="E89" s="548" t="s">
        <v>1505</v>
      </c>
      <c r="F89" s="565">
        <v>141</v>
      </c>
      <c r="G89" s="565">
        <v>19881</v>
      </c>
      <c r="H89" s="565">
        <v>1</v>
      </c>
      <c r="I89" s="565">
        <v>141</v>
      </c>
      <c r="J89" s="565">
        <v>127</v>
      </c>
      <c r="K89" s="565">
        <v>17907</v>
      </c>
      <c r="L89" s="565">
        <v>0.900709219858156</v>
      </c>
      <c r="M89" s="565">
        <v>141</v>
      </c>
      <c r="N89" s="565">
        <v>152</v>
      </c>
      <c r="O89" s="565">
        <v>21584</v>
      </c>
      <c r="P89" s="553">
        <v>1.0856596750666465</v>
      </c>
      <c r="Q89" s="566">
        <v>142</v>
      </c>
    </row>
    <row r="90" spans="1:17" ht="14.4" customHeight="1" x14ac:dyDescent="0.3">
      <c r="A90" s="547" t="s">
        <v>1572</v>
      </c>
      <c r="B90" s="548" t="s">
        <v>1477</v>
      </c>
      <c r="C90" s="548" t="s">
        <v>1462</v>
      </c>
      <c r="D90" s="548" t="s">
        <v>1506</v>
      </c>
      <c r="E90" s="548" t="s">
        <v>1505</v>
      </c>
      <c r="F90" s="565">
        <v>566</v>
      </c>
      <c r="G90" s="565">
        <v>44148</v>
      </c>
      <c r="H90" s="565">
        <v>1</v>
      </c>
      <c r="I90" s="565">
        <v>78</v>
      </c>
      <c r="J90" s="565">
        <v>526</v>
      </c>
      <c r="K90" s="565">
        <v>41028</v>
      </c>
      <c r="L90" s="565">
        <v>0.92932862190812726</v>
      </c>
      <c r="M90" s="565">
        <v>78</v>
      </c>
      <c r="N90" s="565">
        <v>614</v>
      </c>
      <c r="O90" s="565">
        <v>47892</v>
      </c>
      <c r="P90" s="553">
        <v>1.0848056537102473</v>
      </c>
      <c r="Q90" s="566">
        <v>78</v>
      </c>
    </row>
    <row r="91" spans="1:17" ht="14.4" customHeight="1" x14ac:dyDescent="0.3">
      <c r="A91" s="547" t="s">
        <v>1572</v>
      </c>
      <c r="B91" s="548" t="s">
        <v>1477</v>
      </c>
      <c r="C91" s="548" t="s">
        <v>1462</v>
      </c>
      <c r="D91" s="548" t="s">
        <v>1507</v>
      </c>
      <c r="E91" s="548" t="s">
        <v>1508</v>
      </c>
      <c r="F91" s="565">
        <v>141</v>
      </c>
      <c r="G91" s="565">
        <v>42978</v>
      </c>
      <c r="H91" s="565">
        <v>1</v>
      </c>
      <c r="I91" s="565">
        <v>304.80851063829789</v>
      </c>
      <c r="J91" s="565">
        <v>127</v>
      </c>
      <c r="K91" s="565">
        <v>38989</v>
      </c>
      <c r="L91" s="565">
        <v>0.90718507143189542</v>
      </c>
      <c r="M91" s="565">
        <v>307</v>
      </c>
      <c r="N91" s="565">
        <v>152</v>
      </c>
      <c r="O91" s="565">
        <v>47576</v>
      </c>
      <c r="P91" s="553">
        <v>1.1069849690539346</v>
      </c>
      <c r="Q91" s="566">
        <v>313</v>
      </c>
    </row>
    <row r="92" spans="1:17" ht="14.4" customHeight="1" x14ac:dyDescent="0.3">
      <c r="A92" s="547" t="s">
        <v>1572</v>
      </c>
      <c r="B92" s="548" t="s">
        <v>1477</v>
      </c>
      <c r="C92" s="548" t="s">
        <v>1462</v>
      </c>
      <c r="D92" s="548" t="s">
        <v>1509</v>
      </c>
      <c r="E92" s="548" t="s">
        <v>1510</v>
      </c>
      <c r="F92" s="565">
        <v>1</v>
      </c>
      <c r="G92" s="565">
        <v>487</v>
      </c>
      <c r="H92" s="565">
        <v>1</v>
      </c>
      <c r="I92" s="565">
        <v>487</v>
      </c>
      <c r="J92" s="565"/>
      <c r="K92" s="565"/>
      <c r="L92" s="565"/>
      <c r="M92" s="565"/>
      <c r="N92" s="565">
        <v>1</v>
      </c>
      <c r="O92" s="565">
        <v>488</v>
      </c>
      <c r="P92" s="553">
        <v>1.0020533880903491</v>
      </c>
      <c r="Q92" s="566">
        <v>488</v>
      </c>
    </row>
    <row r="93" spans="1:17" ht="14.4" customHeight="1" x14ac:dyDescent="0.3">
      <c r="A93" s="547" t="s">
        <v>1572</v>
      </c>
      <c r="B93" s="548" t="s">
        <v>1477</v>
      </c>
      <c r="C93" s="548" t="s">
        <v>1462</v>
      </c>
      <c r="D93" s="548" t="s">
        <v>1511</v>
      </c>
      <c r="E93" s="548" t="s">
        <v>1512</v>
      </c>
      <c r="F93" s="565">
        <v>441</v>
      </c>
      <c r="G93" s="565">
        <v>70835</v>
      </c>
      <c r="H93" s="565">
        <v>1</v>
      </c>
      <c r="I93" s="565">
        <v>160.62358276643991</v>
      </c>
      <c r="J93" s="565">
        <v>433</v>
      </c>
      <c r="K93" s="565">
        <v>69713</v>
      </c>
      <c r="L93" s="565">
        <v>0.98416037269711298</v>
      </c>
      <c r="M93" s="565">
        <v>161</v>
      </c>
      <c r="N93" s="565">
        <v>488</v>
      </c>
      <c r="O93" s="565">
        <v>79544</v>
      </c>
      <c r="P93" s="553">
        <v>1.1229476953483448</v>
      </c>
      <c r="Q93" s="566">
        <v>163</v>
      </c>
    </row>
    <row r="94" spans="1:17" ht="14.4" customHeight="1" x14ac:dyDescent="0.3">
      <c r="A94" s="547" t="s">
        <v>1572</v>
      </c>
      <c r="B94" s="548" t="s">
        <v>1477</v>
      </c>
      <c r="C94" s="548" t="s">
        <v>1462</v>
      </c>
      <c r="D94" s="548" t="s">
        <v>1515</v>
      </c>
      <c r="E94" s="548" t="s">
        <v>1481</v>
      </c>
      <c r="F94" s="565">
        <v>1468</v>
      </c>
      <c r="G94" s="565">
        <v>103670</v>
      </c>
      <c r="H94" s="565">
        <v>1</v>
      </c>
      <c r="I94" s="565">
        <v>70.619891008174392</v>
      </c>
      <c r="J94" s="565">
        <v>1352</v>
      </c>
      <c r="K94" s="565">
        <v>95992</v>
      </c>
      <c r="L94" s="565">
        <v>0.92593807273078033</v>
      </c>
      <c r="M94" s="565">
        <v>71</v>
      </c>
      <c r="N94" s="565">
        <v>1704</v>
      </c>
      <c r="O94" s="565">
        <v>122688</v>
      </c>
      <c r="P94" s="553">
        <v>1.1834474775730683</v>
      </c>
      <c r="Q94" s="566">
        <v>72</v>
      </c>
    </row>
    <row r="95" spans="1:17" ht="14.4" customHeight="1" x14ac:dyDescent="0.3">
      <c r="A95" s="547" t="s">
        <v>1572</v>
      </c>
      <c r="B95" s="548" t="s">
        <v>1477</v>
      </c>
      <c r="C95" s="548" t="s">
        <v>1462</v>
      </c>
      <c r="D95" s="548" t="s">
        <v>1520</v>
      </c>
      <c r="E95" s="548" t="s">
        <v>1521</v>
      </c>
      <c r="F95" s="565"/>
      <c r="G95" s="565"/>
      <c r="H95" s="565"/>
      <c r="I95" s="565"/>
      <c r="J95" s="565">
        <v>1</v>
      </c>
      <c r="K95" s="565">
        <v>220</v>
      </c>
      <c r="L95" s="565"/>
      <c r="M95" s="565">
        <v>220</v>
      </c>
      <c r="N95" s="565"/>
      <c r="O95" s="565"/>
      <c r="P95" s="553"/>
      <c r="Q95" s="566"/>
    </row>
    <row r="96" spans="1:17" ht="14.4" customHeight="1" x14ac:dyDescent="0.3">
      <c r="A96" s="547" t="s">
        <v>1572</v>
      </c>
      <c r="B96" s="548" t="s">
        <v>1477</v>
      </c>
      <c r="C96" s="548" t="s">
        <v>1462</v>
      </c>
      <c r="D96" s="548" t="s">
        <v>1522</v>
      </c>
      <c r="E96" s="548" t="s">
        <v>1523</v>
      </c>
      <c r="F96" s="565">
        <v>23</v>
      </c>
      <c r="G96" s="565">
        <v>27391</v>
      </c>
      <c r="H96" s="565">
        <v>1</v>
      </c>
      <c r="I96" s="565">
        <v>1190.9130434782608</v>
      </c>
      <c r="J96" s="565">
        <v>20</v>
      </c>
      <c r="K96" s="565">
        <v>23900</v>
      </c>
      <c r="L96" s="565">
        <v>0.87254937753276629</v>
      </c>
      <c r="M96" s="565">
        <v>1195</v>
      </c>
      <c r="N96" s="565">
        <v>29</v>
      </c>
      <c r="O96" s="565">
        <v>35119</v>
      </c>
      <c r="P96" s="553">
        <v>1.2821364681829799</v>
      </c>
      <c r="Q96" s="566">
        <v>1211</v>
      </c>
    </row>
    <row r="97" spans="1:17" ht="14.4" customHeight="1" x14ac:dyDescent="0.3">
      <c r="A97" s="547" t="s">
        <v>1572</v>
      </c>
      <c r="B97" s="548" t="s">
        <v>1477</v>
      </c>
      <c r="C97" s="548" t="s">
        <v>1462</v>
      </c>
      <c r="D97" s="548" t="s">
        <v>1524</v>
      </c>
      <c r="E97" s="548" t="s">
        <v>1525</v>
      </c>
      <c r="F97" s="565">
        <v>32</v>
      </c>
      <c r="G97" s="565">
        <v>3468</v>
      </c>
      <c r="H97" s="565">
        <v>1</v>
      </c>
      <c r="I97" s="565">
        <v>108.375</v>
      </c>
      <c r="J97" s="565">
        <v>20</v>
      </c>
      <c r="K97" s="565">
        <v>2200</v>
      </c>
      <c r="L97" s="565">
        <v>0.63437139561707034</v>
      </c>
      <c r="M97" s="565">
        <v>110</v>
      </c>
      <c r="N97" s="565">
        <v>21</v>
      </c>
      <c r="O97" s="565">
        <v>2394</v>
      </c>
      <c r="P97" s="553">
        <v>0.69031141868512114</v>
      </c>
      <c r="Q97" s="566">
        <v>114</v>
      </c>
    </row>
    <row r="98" spans="1:17" ht="14.4" customHeight="1" x14ac:dyDescent="0.3">
      <c r="A98" s="547" t="s">
        <v>1572</v>
      </c>
      <c r="B98" s="548" t="s">
        <v>1477</v>
      </c>
      <c r="C98" s="548" t="s">
        <v>1462</v>
      </c>
      <c r="D98" s="548" t="s">
        <v>1526</v>
      </c>
      <c r="E98" s="548" t="s">
        <v>1527</v>
      </c>
      <c r="F98" s="565">
        <v>1</v>
      </c>
      <c r="G98" s="565">
        <v>322</v>
      </c>
      <c r="H98" s="565">
        <v>1</v>
      </c>
      <c r="I98" s="565">
        <v>322</v>
      </c>
      <c r="J98" s="565"/>
      <c r="K98" s="565"/>
      <c r="L98" s="565"/>
      <c r="M98" s="565"/>
      <c r="N98" s="565">
        <v>1</v>
      </c>
      <c r="O98" s="565">
        <v>346</v>
      </c>
      <c r="P98" s="553">
        <v>1.0745341614906831</v>
      </c>
      <c r="Q98" s="566">
        <v>346</v>
      </c>
    </row>
    <row r="99" spans="1:17" ht="14.4" customHeight="1" x14ac:dyDescent="0.3">
      <c r="A99" s="547" t="s">
        <v>1572</v>
      </c>
      <c r="B99" s="548" t="s">
        <v>1477</v>
      </c>
      <c r="C99" s="548" t="s">
        <v>1462</v>
      </c>
      <c r="D99" s="548" t="s">
        <v>1534</v>
      </c>
      <c r="E99" s="548" t="s">
        <v>1535</v>
      </c>
      <c r="F99" s="565">
        <v>2</v>
      </c>
      <c r="G99" s="565">
        <v>584</v>
      </c>
      <c r="H99" s="565">
        <v>1</v>
      </c>
      <c r="I99" s="565">
        <v>292</v>
      </c>
      <c r="J99" s="565">
        <v>1</v>
      </c>
      <c r="K99" s="565">
        <v>294</v>
      </c>
      <c r="L99" s="565">
        <v>0.50342465753424659</v>
      </c>
      <c r="M99" s="565">
        <v>294</v>
      </c>
      <c r="N99" s="565">
        <v>1</v>
      </c>
      <c r="O99" s="565">
        <v>301</v>
      </c>
      <c r="P99" s="553">
        <v>0.5154109589041096</v>
      </c>
      <c r="Q99" s="566">
        <v>301</v>
      </c>
    </row>
    <row r="100" spans="1:17" ht="14.4" customHeight="1" x14ac:dyDescent="0.3">
      <c r="A100" s="547" t="s">
        <v>1573</v>
      </c>
      <c r="B100" s="548" t="s">
        <v>1477</v>
      </c>
      <c r="C100" s="548" t="s">
        <v>1462</v>
      </c>
      <c r="D100" s="548" t="s">
        <v>1480</v>
      </c>
      <c r="E100" s="548" t="s">
        <v>1481</v>
      </c>
      <c r="F100" s="565">
        <v>359</v>
      </c>
      <c r="G100" s="565">
        <v>73391</v>
      </c>
      <c r="H100" s="565">
        <v>1</v>
      </c>
      <c r="I100" s="565">
        <v>204.4317548746518</v>
      </c>
      <c r="J100" s="565">
        <v>329</v>
      </c>
      <c r="K100" s="565">
        <v>67774</v>
      </c>
      <c r="L100" s="565">
        <v>0.92346473000776663</v>
      </c>
      <c r="M100" s="565">
        <v>206</v>
      </c>
      <c r="N100" s="565">
        <v>324</v>
      </c>
      <c r="O100" s="565">
        <v>68364</v>
      </c>
      <c r="P100" s="553">
        <v>0.93150386287146925</v>
      </c>
      <c r="Q100" s="566">
        <v>211</v>
      </c>
    </row>
    <row r="101" spans="1:17" ht="14.4" customHeight="1" x14ac:dyDescent="0.3">
      <c r="A101" s="547" t="s">
        <v>1573</v>
      </c>
      <c r="B101" s="548" t="s">
        <v>1477</v>
      </c>
      <c r="C101" s="548" t="s">
        <v>1462</v>
      </c>
      <c r="D101" s="548" t="s">
        <v>1483</v>
      </c>
      <c r="E101" s="548" t="s">
        <v>1484</v>
      </c>
      <c r="F101" s="565">
        <v>426</v>
      </c>
      <c r="G101" s="565">
        <v>125008</v>
      </c>
      <c r="H101" s="565">
        <v>1</v>
      </c>
      <c r="I101" s="565">
        <v>293.44600938967136</v>
      </c>
      <c r="J101" s="565">
        <v>402</v>
      </c>
      <c r="K101" s="565">
        <v>118590</v>
      </c>
      <c r="L101" s="565">
        <v>0.94865928580570846</v>
      </c>
      <c r="M101" s="565">
        <v>295</v>
      </c>
      <c r="N101" s="565">
        <v>368</v>
      </c>
      <c r="O101" s="565">
        <v>110768</v>
      </c>
      <c r="P101" s="553">
        <v>0.8860872904134135</v>
      </c>
      <c r="Q101" s="566">
        <v>301</v>
      </c>
    </row>
    <row r="102" spans="1:17" ht="14.4" customHeight="1" x14ac:dyDescent="0.3">
      <c r="A102" s="547" t="s">
        <v>1573</v>
      </c>
      <c r="B102" s="548" t="s">
        <v>1477</v>
      </c>
      <c r="C102" s="548" t="s">
        <v>1462</v>
      </c>
      <c r="D102" s="548" t="s">
        <v>1485</v>
      </c>
      <c r="E102" s="548" t="s">
        <v>1486</v>
      </c>
      <c r="F102" s="565">
        <v>4</v>
      </c>
      <c r="G102" s="565">
        <v>376</v>
      </c>
      <c r="H102" s="565">
        <v>1</v>
      </c>
      <c r="I102" s="565">
        <v>94</v>
      </c>
      <c r="J102" s="565">
        <v>6</v>
      </c>
      <c r="K102" s="565">
        <v>570</v>
      </c>
      <c r="L102" s="565">
        <v>1.5159574468085106</v>
      </c>
      <c r="M102" s="565">
        <v>95</v>
      </c>
      <c r="N102" s="565">
        <v>6</v>
      </c>
      <c r="O102" s="565">
        <v>594</v>
      </c>
      <c r="P102" s="553">
        <v>1.5797872340425532</v>
      </c>
      <c r="Q102" s="566">
        <v>99</v>
      </c>
    </row>
    <row r="103" spans="1:17" ht="14.4" customHeight="1" x14ac:dyDescent="0.3">
      <c r="A103" s="547" t="s">
        <v>1573</v>
      </c>
      <c r="B103" s="548" t="s">
        <v>1477</v>
      </c>
      <c r="C103" s="548" t="s">
        <v>1462</v>
      </c>
      <c r="D103" s="548" t="s">
        <v>1489</v>
      </c>
      <c r="E103" s="548" t="s">
        <v>1490</v>
      </c>
      <c r="F103" s="565">
        <v>204</v>
      </c>
      <c r="G103" s="565">
        <v>27470</v>
      </c>
      <c r="H103" s="565">
        <v>1</v>
      </c>
      <c r="I103" s="565">
        <v>134.65686274509804</v>
      </c>
      <c r="J103" s="565">
        <v>225</v>
      </c>
      <c r="K103" s="565">
        <v>30375</v>
      </c>
      <c r="L103" s="565">
        <v>1.1057517291590826</v>
      </c>
      <c r="M103" s="565">
        <v>135</v>
      </c>
      <c r="N103" s="565">
        <v>217</v>
      </c>
      <c r="O103" s="565">
        <v>29729</v>
      </c>
      <c r="P103" s="553">
        <v>1.0822351656352385</v>
      </c>
      <c r="Q103" s="566">
        <v>137</v>
      </c>
    </row>
    <row r="104" spans="1:17" ht="14.4" customHeight="1" x14ac:dyDescent="0.3">
      <c r="A104" s="547" t="s">
        <v>1573</v>
      </c>
      <c r="B104" s="548" t="s">
        <v>1477</v>
      </c>
      <c r="C104" s="548" t="s">
        <v>1462</v>
      </c>
      <c r="D104" s="548" t="s">
        <v>1491</v>
      </c>
      <c r="E104" s="548" t="s">
        <v>1490</v>
      </c>
      <c r="F104" s="565"/>
      <c r="G104" s="565"/>
      <c r="H104" s="565"/>
      <c r="I104" s="565"/>
      <c r="J104" s="565"/>
      <c r="K104" s="565"/>
      <c r="L104" s="565"/>
      <c r="M104" s="565"/>
      <c r="N104" s="565">
        <v>1</v>
      </c>
      <c r="O104" s="565">
        <v>183</v>
      </c>
      <c r="P104" s="553"/>
      <c r="Q104" s="566">
        <v>183</v>
      </c>
    </row>
    <row r="105" spans="1:17" ht="14.4" customHeight="1" x14ac:dyDescent="0.3">
      <c r="A105" s="547" t="s">
        <v>1573</v>
      </c>
      <c r="B105" s="548" t="s">
        <v>1477</v>
      </c>
      <c r="C105" s="548" t="s">
        <v>1462</v>
      </c>
      <c r="D105" s="548" t="s">
        <v>1492</v>
      </c>
      <c r="E105" s="548" t="s">
        <v>1493</v>
      </c>
      <c r="F105" s="565">
        <v>2</v>
      </c>
      <c r="G105" s="565">
        <v>1236</v>
      </c>
      <c r="H105" s="565">
        <v>1</v>
      </c>
      <c r="I105" s="565">
        <v>618</v>
      </c>
      <c r="J105" s="565">
        <v>2</v>
      </c>
      <c r="K105" s="565">
        <v>1240</v>
      </c>
      <c r="L105" s="565">
        <v>1.0032362459546926</v>
      </c>
      <c r="M105" s="565">
        <v>620</v>
      </c>
      <c r="N105" s="565"/>
      <c r="O105" s="565"/>
      <c r="P105" s="553"/>
      <c r="Q105" s="566"/>
    </row>
    <row r="106" spans="1:17" ht="14.4" customHeight="1" x14ac:dyDescent="0.3">
      <c r="A106" s="547" t="s">
        <v>1573</v>
      </c>
      <c r="B106" s="548" t="s">
        <v>1477</v>
      </c>
      <c r="C106" s="548" t="s">
        <v>1462</v>
      </c>
      <c r="D106" s="548" t="s">
        <v>1496</v>
      </c>
      <c r="E106" s="548" t="s">
        <v>1497</v>
      </c>
      <c r="F106" s="565">
        <v>18</v>
      </c>
      <c r="G106" s="565">
        <v>2873</v>
      </c>
      <c r="H106" s="565">
        <v>1</v>
      </c>
      <c r="I106" s="565">
        <v>159.61111111111111</v>
      </c>
      <c r="J106" s="565">
        <v>14</v>
      </c>
      <c r="K106" s="565">
        <v>2254</v>
      </c>
      <c r="L106" s="565">
        <v>0.78454577097111033</v>
      </c>
      <c r="M106" s="565">
        <v>161</v>
      </c>
      <c r="N106" s="565">
        <v>13</v>
      </c>
      <c r="O106" s="565">
        <v>2249</v>
      </c>
      <c r="P106" s="553">
        <v>0.78280542986425339</v>
      </c>
      <c r="Q106" s="566">
        <v>173</v>
      </c>
    </row>
    <row r="107" spans="1:17" ht="14.4" customHeight="1" x14ac:dyDescent="0.3">
      <c r="A107" s="547" t="s">
        <v>1573</v>
      </c>
      <c r="B107" s="548" t="s">
        <v>1477</v>
      </c>
      <c r="C107" s="548" t="s">
        <v>1462</v>
      </c>
      <c r="D107" s="548" t="s">
        <v>1498</v>
      </c>
      <c r="E107" s="548" t="s">
        <v>1499</v>
      </c>
      <c r="F107" s="565"/>
      <c r="G107" s="565"/>
      <c r="H107" s="565"/>
      <c r="I107" s="565"/>
      <c r="J107" s="565">
        <v>1</v>
      </c>
      <c r="K107" s="565">
        <v>383</v>
      </c>
      <c r="L107" s="565"/>
      <c r="M107" s="565">
        <v>383</v>
      </c>
      <c r="N107" s="565">
        <v>3</v>
      </c>
      <c r="O107" s="565">
        <v>1152</v>
      </c>
      <c r="P107" s="553"/>
      <c r="Q107" s="566">
        <v>384</v>
      </c>
    </row>
    <row r="108" spans="1:17" ht="14.4" customHeight="1" x14ac:dyDescent="0.3">
      <c r="A108" s="547" t="s">
        <v>1573</v>
      </c>
      <c r="B108" s="548" t="s">
        <v>1477</v>
      </c>
      <c r="C108" s="548" t="s">
        <v>1462</v>
      </c>
      <c r="D108" s="548" t="s">
        <v>1500</v>
      </c>
      <c r="E108" s="548" t="s">
        <v>1501</v>
      </c>
      <c r="F108" s="565">
        <v>296</v>
      </c>
      <c r="G108" s="565">
        <v>4736</v>
      </c>
      <c r="H108" s="565">
        <v>1</v>
      </c>
      <c r="I108" s="565">
        <v>16</v>
      </c>
      <c r="J108" s="565">
        <v>318</v>
      </c>
      <c r="K108" s="565">
        <v>5088</v>
      </c>
      <c r="L108" s="565">
        <v>1.0743243243243243</v>
      </c>
      <c r="M108" s="565">
        <v>16</v>
      </c>
      <c r="N108" s="565">
        <v>316</v>
      </c>
      <c r="O108" s="565">
        <v>5372</v>
      </c>
      <c r="P108" s="553">
        <v>1.1342905405405406</v>
      </c>
      <c r="Q108" s="566">
        <v>17</v>
      </c>
    </row>
    <row r="109" spans="1:17" ht="14.4" customHeight="1" x14ac:dyDescent="0.3">
      <c r="A109" s="547" t="s">
        <v>1573</v>
      </c>
      <c r="B109" s="548" t="s">
        <v>1477</v>
      </c>
      <c r="C109" s="548" t="s">
        <v>1462</v>
      </c>
      <c r="D109" s="548" t="s">
        <v>1502</v>
      </c>
      <c r="E109" s="548" t="s">
        <v>1503</v>
      </c>
      <c r="F109" s="565">
        <v>70</v>
      </c>
      <c r="G109" s="565">
        <v>18475</v>
      </c>
      <c r="H109" s="565">
        <v>1</v>
      </c>
      <c r="I109" s="565">
        <v>263.92857142857144</v>
      </c>
      <c r="J109" s="565">
        <v>57</v>
      </c>
      <c r="K109" s="565">
        <v>15162</v>
      </c>
      <c r="L109" s="565">
        <v>0.8206765899864682</v>
      </c>
      <c r="M109" s="565">
        <v>266</v>
      </c>
      <c r="N109" s="565">
        <v>52</v>
      </c>
      <c r="O109" s="565">
        <v>14196</v>
      </c>
      <c r="P109" s="553">
        <v>0.76838971583220572</v>
      </c>
      <c r="Q109" s="566">
        <v>273</v>
      </c>
    </row>
    <row r="110" spans="1:17" ht="14.4" customHeight="1" x14ac:dyDescent="0.3">
      <c r="A110" s="547" t="s">
        <v>1573</v>
      </c>
      <c r="B110" s="548" t="s">
        <v>1477</v>
      </c>
      <c r="C110" s="548" t="s">
        <v>1462</v>
      </c>
      <c r="D110" s="548" t="s">
        <v>1504</v>
      </c>
      <c r="E110" s="548" t="s">
        <v>1505</v>
      </c>
      <c r="F110" s="565">
        <v>71</v>
      </c>
      <c r="G110" s="565">
        <v>10011</v>
      </c>
      <c r="H110" s="565">
        <v>1</v>
      </c>
      <c r="I110" s="565">
        <v>141</v>
      </c>
      <c r="J110" s="565">
        <v>77</v>
      </c>
      <c r="K110" s="565">
        <v>10857</v>
      </c>
      <c r="L110" s="565">
        <v>1.0845070422535212</v>
      </c>
      <c r="M110" s="565">
        <v>141</v>
      </c>
      <c r="N110" s="565">
        <v>87</v>
      </c>
      <c r="O110" s="565">
        <v>12354</v>
      </c>
      <c r="P110" s="553">
        <v>1.2340425531914894</v>
      </c>
      <c r="Q110" s="566">
        <v>142</v>
      </c>
    </row>
    <row r="111" spans="1:17" ht="14.4" customHeight="1" x14ac:dyDescent="0.3">
      <c r="A111" s="547" t="s">
        <v>1573</v>
      </c>
      <c r="B111" s="548" t="s">
        <v>1477</v>
      </c>
      <c r="C111" s="548" t="s">
        <v>1462</v>
      </c>
      <c r="D111" s="548" t="s">
        <v>1506</v>
      </c>
      <c r="E111" s="548" t="s">
        <v>1505</v>
      </c>
      <c r="F111" s="565">
        <v>204</v>
      </c>
      <c r="G111" s="565">
        <v>15912</v>
      </c>
      <c r="H111" s="565">
        <v>1</v>
      </c>
      <c r="I111" s="565">
        <v>78</v>
      </c>
      <c r="J111" s="565">
        <v>225</v>
      </c>
      <c r="K111" s="565">
        <v>17550</v>
      </c>
      <c r="L111" s="565">
        <v>1.1029411764705883</v>
      </c>
      <c r="M111" s="565">
        <v>78</v>
      </c>
      <c r="N111" s="565">
        <v>217</v>
      </c>
      <c r="O111" s="565">
        <v>16926</v>
      </c>
      <c r="P111" s="553">
        <v>1.0637254901960784</v>
      </c>
      <c r="Q111" s="566">
        <v>78</v>
      </c>
    </row>
    <row r="112" spans="1:17" ht="14.4" customHeight="1" x14ac:dyDescent="0.3">
      <c r="A112" s="547" t="s">
        <v>1573</v>
      </c>
      <c r="B112" s="548" t="s">
        <v>1477</v>
      </c>
      <c r="C112" s="548" t="s">
        <v>1462</v>
      </c>
      <c r="D112" s="548" t="s">
        <v>1507</v>
      </c>
      <c r="E112" s="548" t="s">
        <v>1508</v>
      </c>
      <c r="F112" s="565">
        <v>71</v>
      </c>
      <c r="G112" s="565">
        <v>21651</v>
      </c>
      <c r="H112" s="565">
        <v>1</v>
      </c>
      <c r="I112" s="565">
        <v>304.94366197183098</v>
      </c>
      <c r="J112" s="565">
        <v>77</v>
      </c>
      <c r="K112" s="565">
        <v>23639</v>
      </c>
      <c r="L112" s="565">
        <v>1.0918202392499192</v>
      </c>
      <c r="M112" s="565">
        <v>307</v>
      </c>
      <c r="N112" s="565">
        <v>87</v>
      </c>
      <c r="O112" s="565">
        <v>27231</v>
      </c>
      <c r="P112" s="553">
        <v>1.2577248164057087</v>
      </c>
      <c r="Q112" s="566">
        <v>313</v>
      </c>
    </row>
    <row r="113" spans="1:17" ht="14.4" customHeight="1" x14ac:dyDescent="0.3">
      <c r="A113" s="547" t="s">
        <v>1573</v>
      </c>
      <c r="B113" s="548" t="s">
        <v>1477</v>
      </c>
      <c r="C113" s="548" t="s">
        <v>1462</v>
      </c>
      <c r="D113" s="548" t="s">
        <v>1509</v>
      </c>
      <c r="E113" s="548" t="s">
        <v>1510</v>
      </c>
      <c r="F113" s="565">
        <v>1</v>
      </c>
      <c r="G113" s="565">
        <v>487</v>
      </c>
      <c r="H113" s="565">
        <v>1</v>
      </c>
      <c r="I113" s="565">
        <v>487</v>
      </c>
      <c r="J113" s="565">
        <v>1</v>
      </c>
      <c r="K113" s="565">
        <v>487</v>
      </c>
      <c r="L113" s="565">
        <v>1</v>
      </c>
      <c r="M113" s="565">
        <v>487</v>
      </c>
      <c r="N113" s="565">
        <v>3</v>
      </c>
      <c r="O113" s="565">
        <v>1464</v>
      </c>
      <c r="P113" s="553">
        <v>3.0061601642710474</v>
      </c>
      <c r="Q113" s="566">
        <v>488</v>
      </c>
    </row>
    <row r="114" spans="1:17" ht="14.4" customHeight="1" x14ac:dyDescent="0.3">
      <c r="A114" s="547" t="s">
        <v>1573</v>
      </c>
      <c r="B114" s="548" t="s">
        <v>1477</v>
      </c>
      <c r="C114" s="548" t="s">
        <v>1462</v>
      </c>
      <c r="D114" s="548" t="s">
        <v>1511</v>
      </c>
      <c r="E114" s="548" t="s">
        <v>1512</v>
      </c>
      <c r="F114" s="565">
        <v>186</v>
      </c>
      <c r="G114" s="565">
        <v>29884</v>
      </c>
      <c r="H114" s="565">
        <v>1</v>
      </c>
      <c r="I114" s="565">
        <v>160.66666666666666</v>
      </c>
      <c r="J114" s="565">
        <v>202</v>
      </c>
      <c r="K114" s="565">
        <v>32522</v>
      </c>
      <c r="L114" s="565">
        <v>1.0882746620265025</v>
      </c>
      <c r="M114" s="565">
        <v>161</v>
      </c>
      <c r="N114" s="565">
        <v>193</v>
      </c>
      <c r="O114" s="565">
        <v>31459</v>
      </c>
      <c r="P114" s="553">
        <v>1.0527037879801902</v>
      </c>
      <c r="Q114" s="566">
        <v>163</v>
      </c>
    </row>
    <row r="115" spans="1:17" ht="14.4" customHeight="1" x14ac:dyDescent="0.3">
      <c r="A115" s="547" t="s">
        <v>1573</v>
      </c>
      <c r="B115" s="548" t="s">
        <v>1477</v>
      </c>
      <c r="C115" s="548" t="s">
        <v>1462</v>
      </c>
      <c r="D115" s="548" t="s">
        <v>1515</v>
      </c>
      <c r="E115" s="548" t="s">
        <v>1481</v>
      </c>
      <c r="F115" s="565">
        <v>495</v>
      </c>
      <c r="G115" s="565">
        <v>34976</v>
      </c>
      <c r="H115" s="565">
        <v>1</v>
      </c>
      <c r="I115" s="565">
        <v>70.658585858585852</v>
      </c>
      <c r="J115" s="565">
        <v>539</v>
      </c>
      <c r="K115" s="565">
        <v>38269</v>
      </c>
      <c r="L115" s="565">
        <v>1.0941502744739249</v>
      </c>
      <c r="M115" s="565">
        <v>71</v>
      </c>
      <c r="N115" s="565">
        <v>575</v>
      </c>
      <c r="O115" s="565">
        <v>41400</v>
      </c>
      <c r="P115" s="553">
        <v>1.183668801463861</v>
      </c>
      <c r="Q115" s="566">
        <v>72</v>
      </c>
    </row>
    <row r="116" spans="1:17" ht="14.4" customHeight="1" x14ac:dyDescent="0.3">
      <c r="A116" s="547" t="s">
        <v>1573</v>
      </c>
      <c r="B116" s="548" t="s">
        <v>1477</v>
      </c>
      <c r="C116" s="548" t="s">
        <v>1462</v>
      </c>
      <c r="D116" s="548" t="s">
        <v>1520</v>
      </c>
      <c r="E116" s="548" t="s">
        <v>1521</v>
      </c>
      <c r="F116" s="565"/>
      <c r="G116" s="565"/>
      <c r="H116" s="565"/>
      <c r="I116" s="565"/>
      <c r="J116" s="565">
        <v>1</v>
      </c>
      <c r="K116" s="565">
        <v>220</v>
      </c>
      <c r="L116" s="565"/>
      <c r="M116" s="565">
        <v>220</v>
      </c>
      <c r="N116" s="565"/>
      <c r="O116" s="565"/>
      <c r="P116" s="553"/>
      <c r="Q116" s="566"/>
    </row>
    <row r="117" spans="1:17" ht="14.4" customHeight="1" x14ac:dyDescent="0.3">
      <c r="A117" s="547" t="s">
        <v>1573</v>
      </c>
      <c r="B117" s="548" t="s">
        <v>1477</v>
      </c>
      <c r="C117" s="548" t="s">
        <v>1462</v>
      </c>
      <c r="D117" s="548" t="s">
        <v>1522</v>
      </c>
      <c r="E117" s="548" t="s">
        <v>1523</v>
      </c>
      <c r="F117" s="565">
        <v>18</v>
      </c>
      <c r="G117" s="565">
        <v>21454</v>
      </c>
      <c r="H117" s="565">
        <v>1</v>
      </c>
      <c r="I117" s="565">
        <v>1191.8888888888889</v>
      </c>
      <c r="J117" s="565">
        <v>13</v>
      </c>
      <c r="K117" s="565">
        <v>15535</v>
      </c>
      <c r="L117" s="565">
        <v>0.72410739256082779</v>
      </c>
      <c r="M117" s="565">
        <v>1195</v>
      </c>
      <c r="N117" s="565">
        <v>23</v>
      </c>
      <c r="O117" s="565">
        <v>27853</v>
      </c>
      <c r="P117" s="553">
        <v>1.2982660576116343</v>
      </c>
      <c r="Q117" s="566">
        <v>1211</v>
      </c>
    </row>
    <row r="118" spans="1:17" ht="14.4" customHeight="1" x14ac:dyDescent="0.3">
      <c r="A118" s="547" t="s">
        <v>1573</v>
      </c>
      <c r="B118" s="548" t="s">
        <v>1477</v>
      </c>
      <c r="C118" s="548" t="s">
        <v>1462</v>
      </c>
      <c r="D118" s="548" t="s">
        <v>1524</v>
      </c>
      <c r="E118" s="548" t="s">
        <v>1525</v>
      </c>
      <c r="F118" s="565">
        <v>13</v>
      </c>
      <c r="G118" s="565">
        <v>1415</v>
      </c>
      <c r="H118" s="565">
        <v>1</v>
      </c>
      <c r="I118" s="565">
        <v>108.84615384615384</v>
      </c>
      <c r="J118" s="565">
        <v>9</v>
      </c>
      <c r="K118" s="565">
        <v>990</v>
      </c>
      <c r="L118" s="565">
        <v>0.69964664310954061</v>
      </c>
      <c r="M118" s="565">
        <v>110</v>
      </c>
      <c r="N118" s="565">
        <v>12</v>
      </c>
      <c r="O118" s="565">
        <v>1368</v>
      </c>
      <c r="P118" s="553">
        <v>0.96678445229681975</v>
      </c>
      <c r="Q118" s="566">
        <v>114</v>
      </c>
    </row>
    <row r="119" spans="1:17" ht="14.4" customHeight="1" x14ac:dyDescent="0.3">
      <c r="A119" s="547" t="s">
        <v>1573</v>
      </c>
      <c r="B119" s="548" t="s">
        <v>1477</v>
      </c>
      <c r="C119" s="548" t="s">
        <v>1462</v>
      </c>
      <c r="D119" s="548" t="s">
        <v>1526</v>
      </c>
      <c r="E119" s="548" t="s">
        <v>1527</v>
      </c>
      <c r="F119" s="565"/>
      <c r="G119" s="565"/>
      <c r="H119" s="565"/>
      <c r="I119" s="565"/>
      <c r="J119" s="565"/>
      <c r="K119" s="565"/>
      <c r="L119" s="565"/>
      <c r="M119" s="565"/>
      <c r="N119" s="565">
        <v>1</v>
      </c>
      <c r="O119" s="565">
        <v>346</v>
      </c>
      <c r="P119" s="553"/>
      <c r="Q119" s="566">
        <v>346</v>
      </c>
    </row>
    <row r="120" spans="1:17" ht="14.4" customHeight="1" x14ac:dyDescent="0.3">
      <c r="A120" s="547" t="s">
        <v>1573</v>
      </c>
      <c r="B120" s="548" t="s">
        <v>1477</v>
      </c>
      <c r="C120" s="548" t="s">
        <v>1462</v>
      </c>
      <c r="D120" s="548" t="s">
        <v>1534</v>
      </c>
      <c r="E120" s="548" t="s">
        <v>1535</v>
      </c>
      <c r="F120" s="565">
        <v>1</v>
      </c>
      <c r="G120" s="565">
        <v>293</v>
      </c>
      <c r="H120" s="565">
        <v>1</v>
      </c>
      <c r="I120" s="565">
        <v>293</v>
      </c>
      <c r="J120" s="565"/>
      <c r="K120" s="565"/>
      <c r="L120" s="565"/>
      <c r="M120" s="565"/>
      <c r="N120" s="565"/>
      <c r="O120" s="565"/>
      <c r="P120" s="553"/>
      <c r="Q120" s="566"/>
    </row>
    <row r="121" spans="1:17" ht="14.4" customHeight="1" x14ac:dyDescent="0.3">
      <c r="A121" s="547" t="s">
        <v>1574</v>
      </c>
      <c r="B121" s="548" t="s">
        <v>1477</v>
      </c>
      <c r="C121" s="548" t="s">
        <v>1462</v>
      </c>
      <c r="D121" s="548" t="s">
        <v>1480</v>
      </c>
      <c r="E121" s="548" t="s">
        <v>1481</v>
      </c>
      <c r="F121" s="565">
        <v>501</v>
      </c>
      <c r="G121" s="565">
        <v>102351</v>
      </c>
      <c r="H121" s="565">
        <v>1</v>
      </c>
      <c r="I121" s="565">
        <v>204.29341317365268</v>
      </c>
      <c r="J121" s="565">
        <v>603</v>
      </c>
      <c r="K121" s="565">
        <v>124218</v>
      </c>
      <c r="L121" s="565">
        <v>1.2136471553770847</v>
      </c>
      <c r="M121" s="565">
        <v>206</v>
      </c>
      <c r="N121" s="565">
        <v>494</v>
      </c>
      <c r="O121" s="565">
        <v>104234</v>
      </c>
      <c r="P121" s="553">
        <v>1.0183974753544176</v>
      </c>
      <c r="Q121" s="566">
        <v>211</v>
      </c>
    </row>
    <row r="122" spans="1:17" ht="14.4" customHeight="1" x14ac:dyDescent="0.3">
      <c r="A122" s="547" t="s">
        <v>1574</v>
      </c>
      <c r="B122" s="548" t="s">
        <v>1477</v>
      </c>
      <c r="C122" s="548" t="s">
        <v>1462</v>
      </c>
      <c r="D122" s="548" t="s">
        <v>1482</v>
      </c>
      <c r="E122" s="548" t="s">
        <v>1481</v>
      </c>
      <c r="F122" s="565">
        <v>2</v>
      </c>
      <c r="G122" s="565">
        <v>168</v>
      </c>
      <c r="H122" s="565">
        <v>1</v>
      </c>
      <c r="I122" s="565">
        <v>84</v>
      </c>
      <c r="J122" s="565">
        <v>2</v>
      </c>
      <c r="K122" s="565">
        <v>170</v>
      </c>
      <c r="L122" s="565">
        <v>1.0119047619047619</v>
      </c>
      <c r="M122" s="565">
        <v>85</v>
      </c>
      <c r="N122" s="565">
        <v>3</v>
      </c>
      <c r="O122" s="565">
        <v>261</v>
      </c>
      <c r="P122" s="553">
        <v>1.5535714285714286</v>
      </c>
      <c r="Q122" s="566">
        <v>87</v>
      </c>
    </row>
    <row r="123" spans="1:17" ht="14.4" customHeight="1" x14ac:dyDescent="0.3">
      <c r="A123" s="547" t="s">
        <v>1574</v>
      </c>
      <c r="B123" s="548" t="s">
        <v>1477</v>
      </c>
      <c r="C123" s="548" t="s">
        <v>1462</v>
      </c>
      <c r="D123" s="548" t="s">
        <v>1483</v>
      </c>
      <c r="E123" s="548" t="s">
        <v>1484</v>
      </c>
      <c r="F123" s="565">
        <v>451</v>
      </c>
      <c r="G123" s="565">
        <v>132288</v>
      </c>
      <c r="H123" s="565">
        <v>1</v>
      </c>
      <c r="I123" s="565">
        <v>293.32150776053214</v>
      </c>
      <c r="J123" s="565">
        <v>386</v>
      </c>
      <c r="K123" s="565">
        <v>113870</v>
      </c>
      <c r="L123" s="565">
        <v>0.86077346395742627</v>
      </c>
      <c r="M123" s="565">
        <v>295</v>
      </c>
      <c r="N123" s="565">
        <v>296</v>
      </c>
      <c r="O123" s="565">
        <v>89096</v>
      </c>
      <c r="P123" s="553">
        <v>0.67350024189646829</v>
      </c>
      <c r="Q123" s="566">
        <v>301</v>
      </c>
    </row>
    <row r="124" spans="1:17" ht="14.4" customHeight="1" x14ac:dyDescent="0.3">
      <c r="A124" s="547" t="s">
        <v>1574</v>
      </c>
      <c r="B124" s="548" t="s">
        <v>1477</v>
      </c>
      <c r="C124" s="548" t="s">
        <v>1462</v>
      </c>
      <c r="D124" s="548" t="s">
        <v>1485</v>
      </c>
      <c r="E124" s="548" t="s">
        <v>1486</v>
      </c>
      <c r="F124" s="565">
        <v>6</v>
      </c>
      <c r="G124" s="565">
        <v>561</v>
      </c>
      <c r="H124" s="565">
        <v>1</v>
      </c>
      <c r="I124" s="565">
        <v>93.5</v>
      </c>
      <c r="J124" s="565">
        <v>3</v>
      </c>
      <c r="K124" s="565">
        <v>285</v>
      </c>
      <c r="L124" s="565">
        <v>0.50802139037433158</v>
      </c>
      <c r="M124" s="565">
        <v>95</v>
      </c>
      <c r="N124" s="565">
        <v>6</v>
      </c>
      <c r="O124" s="565">
        <v>594</v>
      </c>
      <c r="P124" s="553">
        <v>1.0588235294117647</v>
      </c>
      <c r="Q124" s="566">
        <v>99</v>
      </c>
    </row>
    <row r="125" spans="1:17" ht="14.4" customHeight="1" x14ac:dyDescent="0.3">
      <c r="A125" s="547" t="s">
        <v>1574</v>
      </c>
      <c r="B125" s="548" t="s">
        <v>1477</v>
      </c>
      <c r="C125" s="548" t="s">
        <v>1462</v>
      </c>
      <c r="D125" s="548" t="s">
        <v>1489</v>
      </c>
      <c r="E125" s="548" t="s">
        <v>1490</v>
      </c>
      <c r="F125" s="565">
        <v>362</v>
      </c>
      <c r="G125" s="565">
        <v>48732</v>
      </c>
      <c r="H125" s="565">
        <v>1</v>
      </c>
      <c r="I125" s="565">
        <v>134.61878453038673</v>
      </c>
      <c r="J125" s="565">
        <v>308</v>
      </c>
      <c r="K125" s="565">
        <v>41580</v>
      </c>
      <c r="L125" s="565">
        <v>0.85323811868997779</v>
      </c>
      <c r="M125" s="565">
        <v>135</v>
      </c>
      <c r="N125" s="565">
        <v>251</v>
      </c>
      <c r="O125" s="565">
        <v>34387</v>
      </c>
      <c r="P125" s="553">
        <v>0.70563490109168514</v>
      </c>
      <c r="Q125" s="566">
        <v>137</v>
      </c>
    </row>
    <row r="126" spans="1:17" ht="14.4" customHeight="1" x14ac:dyDescent="0.3">
      <c r="A126" s="547" t="s">
        <v>1574</v>
      </c>
      <c r="B126" s="548" t="s">
        <v>1477</v>
      </c>
      <c r="C126" s="548" t="s">
        <v>1462</v>
      </c>
      <c r="D126" s="548" t="s">
        <v>1491</v>
      </c>
      <c r="E126" s="548" t="s">
        <v>1490</v>
      </c>
      <c r="F126" s="565">
        <v>1</v>
      </c>
      <c r="G126" s="565">
        <v>175</v>
      </c>
      <c r="H126" s="565">
        <v>1</v>
      </c>
      <c r="I126" s="565">
        <v>175</v>
      </c>
      <c r="J126" s="565">
        <v>1</v>
      </c>
      <c r="K126" s="565">
        <v>178</v>
      </c>
      <c r="L126" s="565">
        <v>1.0171428571428571</v>
      </c>
      <c r="M126" s="565">
        <v>178</v>
      </c>
      <c r="N126" s="565">
        <v>1</v>
      </c>
      <c r="O126" s="565">
        <v>183</v>
      </c>
      <c r="P126" s="553">
        <v>1.0457142857142858</v>
      </c>
      <c r="Q126" s="566">
        <v>183</v>
      </c>
    </row>
    <row r="127" spans="1:17" ht="14.4" customHeight="1" x14ac:dyDescent="0.3">
      <c r="A127" s="547" t="s">
        <v>1574</v>
      </c>
      <c r="B127" s="548" t="s">
        <v>1477</v>
      </c>
      <c r="C127" s="548" t="s">
        <v>1462</v>
      </c>
      <c r="D127" s="548" t="s">
        <v>1492</v>
      </c>
      <c r="E127" s="548" t="s">
        <v>1493</v>
      </c>
      <c r="F127" s="565">
        <v>2</v>
      </c>
      <c r="G127" s="565">
        <v>1224</v>
      </c>
      <c r="H127" s="565">
        <v>1</v>
      </c>
      <c r="I127" s="565">
        <v>612</v>
      </c>
      <c r="J127" s="565"/>
      <c r="K127" s="565"/>
      <c r="L127" s="565"/>
      <c r="M127" s="565"/>
      <c r="N127" s="565">
        <v>3</v>
      </c>
      <c r="O127" s="565">
        <v>1917</v>
      </c>
      <c r="P127" s="553">
        <v>1.5661764705882353</v>
      </c>
      <c r="Q127" s="566">
        <v>639</v>
      </c>
    </row>
    <row r="128" spans="1:17" ht="14.4" customHeight="1" x14ac:dyDescent="0.3">
      <c r="A128" s="547" t="s">
        <v>1574</v>
      </c>
      <c r="B128" s="548" t="s">
        <v>1477</v>
      </c>
      <c r="C128" s="548" t="s">
        <v>1462</v>
      </c>
      <c r="D128" s="548" t="s">
        <v>1496</v>
      </c>
      <c r="E128" s="548" t="s">
        <v>1497</v>
      </c>
      <c r="F128" s="565">
        <v>20</v>
      </c>
      <c r="G128" s="565">
        <v>3194</v>
      </c>
      <c r="H128" s="565">
        <v>1</v>
      </c>
      <c r="I128" s="565">
        <v>159.69999999999999</v>
      </c>
      <c r="J128" s="565">
        <v>19</v>
      </c>
      <c r="K128" s="565">
        <v>3059</v>
      </c>
      <c r="L128" s="565">
        <v>0.95773324984345654</v>
      </c>
      <c r="M128" s="565">
        <v>161</v>
      </c>
      <c r="N128" s="565">
        <v>12</v>
      </c>
      <c r="O128" s="565">
        <v>2076</v>
      </c>
      <c r="P128" s="553">
        <v>0.64996869129618029</v>
      </c>
      <c r="Q128" s="566">
        <v>173</v>
      </c>
    </row>
    <row r="129" spans="1:17" ht="14.4" customHeight="1" x14ac:dyDescent="0.3">
      <c r="A129" s="547" t="s">
        <v>1574</v>
      </c>
      <c r="B129" s="548" t="s">
        <v>1477</v>
      </c>
      <c r="C129" s="548" t="s">
        <v>1462</v>
      </c>
      <c r="D129" s="548" t="s">
        <v>1498</v>
      </c>
      <c r="E129" s="548" t="s">
        <v>1499</v>
      </c>
      <c r="F129" s="565"/>
      <c r="G129" s="565"/>
      <c r="H129" s="565"/>
      <c r="I129" s="565"/>
      <c r="J129" s="565">
        <v>1</v>
      </c>
      <c r="K129" s="565">
        <v>383</v>
      </c>
      <c r="L129" s="565"/>
      <c r="M129" s="565">
        <v>383</v>
      </c>
      <c r="N129" s="565"/>
      <c r="O129" s="565"/>
      <c r="P129" s="553"/>
      <c r="Q129" s="566"/>
    </row>
    <row r="130" spans="1:17" ht="14.4" customHeight="1" x14ac:dyDescent="0.3">
      <c r="A130" s="547" t="s">
        <v>1574</v>
      </c>
      <c r="B130" s="548" t="s">
        <v>1477</v>
      </c>
      <c r="C130" s="548" t="s">
        <v>1462</v>
      </c>
      <c r="D130" s="548" t="s">
        <v>1500</v>
      </c>
      <c r="E130" s="548" t="s">
        <v>1501</v>
      </c>
      <c r="F130" s="565">
        <v>524</v>
      </c>
      <c r="G130" s="565">
        <v>8384</v>
      </c>
      <c r="H130" s="565">
        <v>1</v>
      </c>
      <c r="I130" s="565">
        <v>16</v>
      </c>
      <c r="J130" s="565">
        <v>519</v>
      </c>
      <c r="K130" s="565">
        <v>8304</v>
      </c>
      <c r="L130" s="565">
        <v>0.99045801526717558</v>
      </c>
      <c r="M130" s="565">
        <v>16</v>
      </c>
      <c r="N130" s="565">
        <v>434</v>
      </c>
      <c r="O130" s="565">
        <v>7378</v>
      </c>
      <c r="P130" s="553">
        <v>0.8800095419847328</v>
      </c>
      <c r="Q130" s="566">
        <v>17</v>
      </c>
    </row>
    <row r="131" spans="1:17" ht="14.4" customHeight="1" x14ac:dyDescent="0.3">
      <c r="A131" s="547" t="s">
        <v>1574</v>
      </c>
      <c r="B131" s="548" t="s">
        <v>1477</v>
      </c>
      <c r="C131" s="548" t="s">
        <v>1462</v>
      </c>
      <c r="D131" s="548" t="s">
        <v>1502</v>
      </c>
      <c r="E131" s="548" t="s">
        <v>1503</v>
      </c>
      <c r="F131" s="565">
        <v>153</v>
      </c>
      <c r="G131" s="565">
        <v>40392</v>
      </c>
      <c r="H131" s="565">
        <v>1</v>
      </c>
      <c r="I131" s="565">
        <v>264</v>
      </c>
      <c r="J131" s="565">
        <v>182</v>
      </c>
      <c r="K131" s="565">
        <v>48412</v>
      </c>
      <c r="L131" s="565">
        <v>1.1985541691424044</v>
      </c>
      <c r="M131" s="565">
        <v>266</v>
      </c>
      <c r="N131" s="565">
        <v>145</v>
      </c>
      <c r="O131" s="565">
        <v>39585</v>
      </c>
      <c r="P131" s="553">
        <v>0.98002079619726679</v>
      </c>
      <c r="Q131" s="566">
        <v>273</v>
      </c>
    </row>
    <row r="132" spans="1:17" ht="14.4" customHeight="1" x14ac:dyDescent="0.3">
      <c r="A132" s="547" t="s">
        <v>1574</v>
      </c>
      <c r="B132" s="548" t="s">
        <v>1477</v>
      </c>
      <c r="C132" s="548" t="s">
        <v>1462</v>
      </c>
      <c r="D132" s="548" t="s">
        <v>1504</v>
      </c>
      <c r="E132" s="548" t="s">
        <v>1505</v>
      </c>
      <c r="F132" s="565">
        <v>155</v>
      </c>
      <c r="G132" s="565">
        <v>21855</v>
      </c>
      <c r="H132" s="565">
        <v>1</v>
      </c>
      <c r="I132" s="565">
        <v>141</v>
      </c>
      <c r="J132" s="565">
        <v>204</v>
      </c>
      <c r="K132" s="565">
        <v>28764</v>
      </c>
      <c r="L132" s="565">
        <v>1.3161290322580645</v>
      </c>
      <c r="M132" s="565">
        <v>141</v>
      </c>
      <c r="N132" s="565">
        <v>180</v>
      </c>
      <c r="O132" s="565">
        <v>25560</v>
      </c>
      <c r="P132" s="553">
        <v>1.1695264241592314</v>
      </c>
      <c r="Q132" s="566">
        <v>142</v>
      </c>
    </row>
    <row r="133" spans="1:17" ht="14.4" customHeight="1" x14ac:dyDescent="0.3">
      <c r="A133" s="547" t="s">
        <v>1574</v>
      </c>
      <c r="B133" s="548" t="s">
        <v>1477</v>
      </c>
      <c r="C133" s="548" t="s">
        <v>1462</v>
      </c>
      <c r="D133" s="548" t="s">
        <v>1506</v>
      </c>
      <c r="E133" s="548" t="s">
        <v>1505</v>
      </c>
      <c r="F133" s="565">
        <v>362</v>
      </c>
      <c r="G133" s="565">
        <v>28236</v>
      </c>
      <c r="H133" s="565">
        <v>1</v>
      </c>
      <c r="I133" s="565">
        <v>78</v>
      </c>
      <c r="J133" s="565">
        <v>308</v>
      </c>
      <c r="K133" s="565">
        <v>24024</v>
      </c>
      <c r="L133" s="565">
        <v>0.850828729281768</v>
      </c>
      <c r="M133" s="565">
        <v>78</v>
      </c>
      <c r="N133" s="565">
        <v>252</v>
      </c>
      <c r="O133" s="565">
        <v>19656</v>
      </c>
      <c r="P133" s="553">
        <v>0.69613259668508287</v>
      </c>
      <c r="Q133" s="566">
        <v>78</v>
      </c>
    </row>
    <row r="134" spans="1:17" ht="14.4" customHeight="1" x14ac:dyDescent="0.3">
      <c r="A134" s="547" t="s">
        <v>1574</v>
      </c>
      <c r="B134" s="548" t="s">
        <v>1477</v>
      </c>
      <c r="C134" s="548" t="s">
        <v>1462</v>
      </c>
      <c r="D134" s="548" t="s">
        <v>1507</v>
      </c>
      <c r="E134" s="548" t="s">
        <v>1508</v>
      </c>
      <c r="F134" s="565">
        <v>155</v>
      </c>
      <c r="G134" s="565">
        <v>47277</v>
      </c>
      <c r="H134" s="565">
        <v>1</v>
      </c>
      <c r="I134" s="565">
        <v>305.01290322580644</v>
      </c>
      <c r="J134" s="565">
        <v>204</v>
      </c>
      <c r="K134" s="565">
        <v>62628</v>
      </c>
      <c r="L134" s="565">
        <v>1.3247033441208198</v>
      </c>
      <c r="M134" s="565">
        <v>307</v>
      </c>
      <c r="N134" s="565">
        <v>180</v>
      </c>
      <c r="O134" s="565">
        <v>56340</v>
      </c>
      <c r="P134" s="553">
        <v>1.1916999809632591</v>
      </c>
      <c r="Q134" s="566">
        <v>313</v>
      </c>
    </row>
    <row r="135" spans="1:17" ht="14.4" customHeight="1" x14ac:dyDescent="0.3">
      <c r="A135" s="547" t="s">
        <v>1574</v>
      </c>
      <c r="B135" s="548" t="s">
        <v>1477</v>
      </c>
      <c r="C135" s="548" t="s">
        <v>1462</v>
      </c>
      <c r="D135" s="548" t="s">
        <v>1509</v>
      </c>
      <c r="E135" s="548" t="s">
        <v>1510</v>
      </c>
      <c r="F135" s="565"/>
      <c r="G135" s="565"/>
      <c r="H135" s="565"/>
      <c r="I135" s="565"/>
      <c r="J135" s="565">
        <v>1</v>
      </c>
      <c r="K135" s="565">
        <v>487</v>
      </c>
      <c r="L135" s="565"/>
      <c r="M135" s="565">
        <v>487</v>
      </c>
      <c r="N135" s="565"/>
      <c r="O135" s="565"/>
      <c r="P135" s="553"/>
      <c r="Q135" s="566"/>
    </row>
    <row r="136" spans="1:17" ht="14.4" customHeight="1" x14ac:dyDescent="0.3">
      <c r="A136" s="547" t="s">
        <v>1574</v>
      </c>
      <c r="B136" s="548" t="s">
        <v>1477</v>
      </c>
      <c r="C136" s="548" t="s">
        <v>1462</v>
      </c>
      <c r="D136" s="548" t="s">
        <v>1511</v>
      </c>
      <c r="E136" s="548" t="s">
        <v>1512</v>
      </c>
      <c r="F136" s="565">
        <v>320</v>
      </c>
      <c r="G136" s="565">
        <v>51392</v>
      </c>
      <c r="H136" s="565">
        <v>1</v>
      </c>
      <c r="I136" s="565">
        <v>160.6</v>
      </c>
      <c r="J136" s="565">
        <v>279</v>
      </c>
      <c r="K136" s="565">
        <v>44919</v>
      </c>
      <c r="L136" s="565">
        <v>0.87404654420921546</v>
      </c>
      <c r="M136" s="565">
        <v>161</v>
      </c>
      <c r="N136" s="565">
        <v>234</v>
      </c>
      <c r="O136" s="565">
        <v>38142</v>
      </c>
      <c r="P136" s="553">
        <v>0.74217777085927772</v>
      </c>
      <c r="Q136" s="566">
        <v>163</v>
      </c>
    </row>
    <row r="137" spans="1:17" ht="14.4" customHeight="1" x14ac:dyDescent="0.3">
      <c r="A137" s="547" t="s">
        <v>1574</v>
      </c>
      <c r="B137" s="548" t="s">
        <v>1477</v>
      </c>
      <c r="C137" s="548" t="s">
        <v>1462</v>
      </c>
      <c r="D137" s="548" t="s">
        <v>1515</v>
      </c>
      <c r="E137" s="548" t="s">
        <v>1481</v>
      </c>
      <c r="F137" s="565">
        <v>581</v>
      </c>
      <c r="G137" s="565">
        <v>41033</v>
      </c>
      <c r="H137" s="565">
        <v>1</v>
      </c>
      <c r="I137" s="565">
        <v>70.624784853700518</v>
      </c>
      <c r="J137" s="565">
        <v>497</v>
      </c>
      <c r="K137" s="565">
        <v>35287</v>
      </c>
      <c r="L137" s="565">
        <v>0.85996636853264441</v>
      </c>
      <c r="M137" s="565">
        <v>71</v>
      </c>
      <c r="N137" s="565">
        <v>478</v>
      </c>
      <c r="O137" s="565">
        <v>34416</v>
      </c>
      <c r="P137" s="553">
        <v>0.83873955109302267</v>
      </c>
      <c r="Q137" s="566">
        <v>72</v>
      </c>
    </row>
    <row r="138" spans="1:17" ht="14.4" customHeight="1" x14ac:dyDescent="0.3">
      <c r="A138" s="547" t="s">
        <v>1574</v>
      </c>
      <c r="B138" s="548" t="s">
        <v>1477</v>
      </c>
      <c r="C138" s="548" t="s">
        <v>1462</v>
      </c>
      <c r="D138" s="548" t="s">
        <v>1520</v>
      </c>
      <c r="E138" s="548" t="s">
        <v>1521</v>
      </c>
      <c r="F138" s="565">
        <v>3</v>
      </c>
      <c r="G138" s="565">
        <v>648</v>
      </c>
      <c r="H138" s="565">
        <v>1</v>
      </c>
      <c r="I138" s="565">
        <v>216</v>
      </c>
      <c r="J138" s="565">
        <v>2</v>
      </c>
      <c r="K138" s="565">
        <v>440</v>
      </c>
      <c r="L138" s="565">
        <v>0.67901234567901236</v>
      </c>
      <c r="M138" s="565">
        <v>220</v>
      </c>
      <c r="N138" s="565">
        <v>3</v>
      </c>
      <c r="O138" s="565">
        <v>687</v>
      </c>
      <c r="P138" s="553">
        <v>1.0601851851851851</v>
      </c>
      <c r="Q138" s="566">
        <v>229</v>
      </c>
    </row>
    <row r="139" spans="1:17" ht="14.4" customHeight="1" x14ac:dyDescent="0.3">
      <c r="A139" s="547" t="s">
        <v>1574</v>
      </c>
      <c r="B139" s="548" t="s">
        <v>1477</v>
      </c>
      <c r="C139" s="548" t="s">
        <v>1462</v>
      </c>
      <c r="D139" s="548" t="s">
        <v>1522</v>
      </c>
      <c r="E139" s="548" t="s">
        <v>1523</v>
      </c>
      <c r="F139" s="565">
        <v>30</v>
      </c>
      <c r="G139" s="565">
        <v>35742</v>
      </c>
      <c r="H139" s="565">
        <v>1</v>
      </c>
      <c r="I139" s="565">
        <v>1191.4000000000001</v>
      </c>
      <c r="J139" s="565">
        <v>26</v>
      </c>
      <c r="K139" s="565">
        <v>31070</v>
      </c>
      <c r="L139" s="565">
        <v>0.8692854345028258</v>
      </c>
      <c r="M139" s="565">
        <v>1195</v>
      </c>
      <c r="N139" s="565">
        <v>19</v>
      </c>
      <c r="O139" s="565">
        <v>23009</v>
      </c>
      <c r="P139" s="553">
        <v>0.64375244810027421</v>
      </c>
      <c r="Q139" s="566">
        <v>1211</v>
      </c>
    </row>
    <row r="140" spans="1:17" ht="14.4" customHeight="1" x14ac:dyDescent="0.3">
      <c r="A140" s="547" t="s">
        <v>1574</v>
      </c>
      <c r="B140" s="548" t="s">
        <v>1477</v>
      </c>
      <c r="C140" s="548" t="s">
        <v>1462</v>
      </c>
      <c r="D140" s="548" t="s">
        <v>1524</v>
      </c>
      <c r="E140" s="548" t="s">
        <v>1525</v>
      </c>
      <c r="F140" s="565">
        <v>19</v>
      </c>
      <c r="G140" s="565">
        <v>2064</v>
      </c>
      <c r="H140" s="565">
        <v>1</v>
      </c>
      <c r="I140" s="565">
        <v>108.63157894736842</v>
      </c>
      <c r="J140" s="565">
        <v>19</v>
      </c>
      <c r="K140" s="565">
        <v>2090</v>
      </c>
      <c r="L140" s="565">
        <v>1.0125968992248062</v>
      </c>
      <c r="M140" s="565">
        <v>110</v>
      </c>
      <c r="N140" s="565">
        <v>13</v>
      </c>
      <c r="O140" s="565">
        <v>1482</v>
      </c>
      <c r="P140" s="553">
        <v>0.71802325581395354</v>
      </c>
      <c r="Q140" s="566">
        <v>114</v>
      </c>
    </row>
    <row r="141" spans="1:17" ht="14.4" customHeight="1" x14ac:dyDescent="0.3">
      <c r="A141" s="547" t="s">
        <v>1574</v>
      </c>
      <c r="B141" s="548" t="s">
        <v>1477</v>
      </c>
      <c r="C141" s="548" t="s">
        <v>1462</v>
      </c>
      <c r="D141" s="548" t="s">
        <v>1526</v>
      </c>
      <c r="E141" s="548" t="s">
        <v>1527</v>
      </c>
      <c r="F141" s="565">
        <v>2</v>
      </c>
      <c r="G141" s="565">
        <v>641</v>
      </c>
      <c r="H141" s="565">
        <v>1</v>
      </c>
      <c r="I141" s="565">
        <v>320.5</v>
      </c>
      <c r="J141" s="565">
        <v>1</v>
      </c>
      <c r="K141" s="565">
        <v>323</v>
      </c>
      <c r="L141" s="565">
        <v>0.50390015600624027</v>
      </c>
      <c r="M141" s="565">
        <v>323</v>
      </c>
      <c r="N141" s="565">
        <v>3</v>
      </c>
      <c r="O141" s="565">
        <v>1038</v>
      </c>
      <c r="P141" s="553">
        <v>1.6193447737909517</v>
      </c>
      <c r="Q141" s="566">
        <v>346</v>
      </c>
    </row>
    <row r="142" spans="1:17" ht="14.4" customHeight="1" x14ac:dyDescent="0.3">
      <c r="A142" s="547" t="s">
        <v>1574</v>
      </c>
      <c r="B142" s="548" t="s">
        <v>1477</v>
      </c>
      <c r="C142" s="548" t="s">
        <v>1462</v>
      </c>
      <c r="D142" s="548" t="s">
        <v>1532</v>
      </c>
      <c r="E142" s="548" t="s">
        <v>1533</v>
      </c>
      <c r="F142" s="565">
        <v>1</v>
      </c>
      <c r="G142" s="565">
        <v>1020</v>
      </c>
      <c r="H142" s="565">
        <v>1</v>
      </c>
      <c r="I142" s="565">
        <v>1020</v>
      </c>
      <c r="J142" s="565"/>
      <c r="K142" s="565"/>
      <c r="L142" s="565"/>
      <c r="M142" s="565"/>
      <c r="N142" s="565"/>
      <c r="O142" s="565"/>
      <c r="P142" s="553"/>
      <c r="Q142" s="566"/>
    </row>
    <row r="143" spans="1:17" ht="14.4" customHeight="1" x14ac:dyDescent="0.3">
      <c r="A143" s="547" t="s">
        <v>1574</v>
      </c>
      <c r="B143" s="548" t="s">
        <v>1477</v>
      </c>
      <c r="C143" s="548" t="s">
        <v>1462</v>
      </c>
      <c r="D143" s="548" t="s">
        <v>1534</v>
      </c>
      <c r="E143" s="548" t="s">
        <v>1535</v>
      </c>
      <c r="F143" s="565">
        <v>1</v>
      </c>
      <c r="G143" s="565">
        <v>293</v>
      </c>
      <c r="H143" s="565">
        <v>1</v>
      </c>
      <c r="I143" s="565">
        <v>293</v>
      </c>
      <c r="J143" s="565"/>
      <c r="K143" s="565"/>
      <c r="L143" s="565"/>
      <c r="M143" s="565"/>
      <c r="N143" s="565">
        <v>1</v>
      </c>
      <c r="O143" s="565">
        <v>301</v>
      </c>
      <c r="P143" s="553">
        <v>1.0273037542662116</v>
      </c>
      <c r="Q143" s="566">
        <v>301</v>
      </c>
    </row>
    <row r="144" spans="1:17" ht="14.4" customHeight="1" x14ac:dyDescent="0.3">
      <c r="A144" s="547" t="s">
        <v>1575</v>
      </c>
      <c r="B144" s="548" t="s">
        <v>1477</v>
      </c>
      <c r="C144" s="548" t="s">
        <v>1462</v>
      </c>
      <c r="D144" s="548" t="s">
        <v>1480</v>
      </c>
      <c r="E144" s="548" t="s">
        <v>1481</v>
      </c>
      <c r="F144" s="565">
        <v>772</v>
      </c>
      <c r="G144" s="565">
        <v>157712</v>
      </c>
      <c r="H144" s="565">
        <v>1</v>
      </c>
      <c r="I144" s="565">
        <v>204.29015544041451</v>
      </c>
      <c r="J144" s="565">
        <v>752</v>
      </c>
      <c r="K144" s="565">
        <v>154912</v>
      </c>
      <c r="L144" s="565">
        <v>0.98224611950897844</v>
      </c>
      <c r="M144" s="565">
        <v>206</v>
      </c>
      <c r="N144" s="565">
        <v>541</v>
      </c>
      <c r="O144" s="565">
        <v>114151</v>
      </c>
      <c r="P144" s="553">
        <v>0.72379400426093132</v>
      </c>
      <c r="Q144" s="566">
        <v>211</v>
      </c>
    </row>
    <row r="145" spans="1:17" ht="14.4" customHeight="1" x14ac:dyDescent="0.3">
      <c r="A145" s="547" t="s">
        <v>1575</v>
      </c>
      <c r="B145" s="548" t="s">
        <v>1477</v>
      </c>
      <c r="C145" s="548" t="s">
        <v>1462</v>
      </c>
      <c r="D145" s="548" t="s">
        <v>1482</v>
      </c>
      <c r="E145" s="548" t="s">
        <v>1481</v>
      </c>
      <c r="F145" s="565">
        <v>1</v>
      </c>
      <c r="G145" s="565">
        <v>85</v>
      </c>
      <c r="H145" s="565">
        <v>1</v>
      </c>
      <c r="I145" s="565">
        <v>85</v>
      </c>
      <c r="J145" s="565">
        <v>1</v>
      </c>
      <c r="K145" s="565">
        <v>85</v>
      </c>
      <c r="L145" s="565">
        <v>1</v>
      </c>
      <c r="M145" s="565">
        <v>85</v>
      </c>
      <c r="N145" s="565"/>
      <c r="O145" s="565"/>
      <c r="P145" s="553"/>
      <c r="Q145" s="566"/>
    </row>
    <row r="146" spans="1:17" ht="14.4" customHeight="1" x14ac:dyDescent="0.3">
      <c r="A146" s="547" t="s">
        <v>1575</v>
      </c>
      <c r="B146" s="548" t="s">
        <v>1477</v>
      </c>
      <c r="C146" s="548" t="s">
        <v>1462</v>
      </c>
      <c r="D146" s="548" t="s">
        <v>1483</v>
      </c>
      <c r="E146" s="548" t="s">
        <v>1484</v>
      </c>
      <c r="F146" s="565">
        <v>448</v>
      </c>
      <c r="G146" s="565">
        <v>131242</v>
      </c>
      <c r="H146" s="565">
        <v>1</v>
      </c>
      <c r="I146" s="565">
        <v>292.95089285714283</v>
      </c>
      <c r="J146" s="565">
        <v>485</v>
      </c>
      <c r="K146" s="565">
        <v>143075</v>
      </c>
      <c r="L146" s="565">
        <v>1.0901616860456256</v>
      </c>
      <c r="M146" s="565">
        <v>295</v>
      </c>
      <c r="N146" s="565">
        <v>438</v>
      </c>
      <c r="O146" s="565">
        <v>131838</v>
      </c>
      <c r="P146" s="553">
        <v>1.0045412291796834</v>
      </c>
      <c r="Q146" s="566">
        <v>301</v>
      </c>
    </row>
    <row r="147" spans="1:17" ht="14.4" customHeight="1" x14ac:dyDescent="0.3">
      <c r="A147" s="547" t="s">
        <v>1575</v>
      </c>
      <c r="B147" s="548" t="s">
        <v>1477</v>
      </c>
      <c r="C147" s="548" t="s">
        <v>1462</v>
      </c>
      <c r="D147" s="548" t="s">
        <v>1485</v>
      </c>
      <c r="E147" s="548" t="s">
        <v>1486</v>
      </c>
      <c r="F147" s="565">
        <v>12</v>
      </c>
      <c r="G147" s="565">
        <v>1125</v>
      </c>
      <c r="H147" s="565">
        <v>1</v>
      </c>
      <c r="I147" s="565">
        <v>93.75</v>
      </c>
      <c r="J147" s="565">
        <v>1</v>
      </c>
      <c r="K147" s="565">
        <v>95</v>
      </c>
      <c r="L147" s="565">
        <v>8.4444444444444447E-2</v>
      </c>
      <c r="M147" s="565">
        <v>95</v>
      </c>
      <c r="N147" s="565">
        <v>9</v>
      </c>
      <c r="O147" s="565">
        <v>891</v>
      </c>
      <c r="P147" s="553">
        <v>0.79200000000000004</v>
      </c>
      <c r="Q147" s="566">
        <v>99</v>
      </c>
    </row>
    <row r="148" spans="1:17" ht="14.4" customHeight="1" x14ac:dyDescent="0.3">
      <c r="A148" s="547" t="s">
        <v>1575</v>
      </c>
      <c r="B148" s="548" t="s">
        <v>1477</v>
      </c>
      <c r="C148" s="548" t="s">
        <v>1462</v>
      </c>
      <c r="D148" s="548" t="s">
        <v>1489</v>
      </c>
      <c r="E148" s="548" t="s">
        <v>1490</v>
      </c>
      <c r="F148" s="565">
        <v>119</v>
      </c>
      <c r="G148" s="565">
        <v>16028</v>
      </c>
      <c r="H148" s="565">
        <v>1</v>
      </c>
      <c r="I148" s="565">
        <v>134.68907563025209</v>
      </c>
      <c r="J148" s="565">
        <v>127</v>
      </c>
      <c r="K148" s="565">
        <v>17145</v>
      </c>
      <c r="L148" s="565">
        <v>1.0696905415522835</v>
      </c>
      <c r="M148" s="565">
        <v>135</v>
      </c>
      <c r="N148" s="565">
        <v>140</v>
      </c>
      <c r="O148" s="565">
        <v>19180</v>
      </c>
      <c r="P148" s="553">
        <v>1.1966558522585475</v>
      </c>
      <c r="Q148" s="566">
        <v>137</v>
      </c>
    </row>
    <row r="149" spans="1:17" ht="14.4" customHeight="1" x14ac:dyDescent="0.3">
      <c r="A149" s="547" t="s">
        <v>1575</v>
      </c>
      <c r="B149" s="548" t="s">
        <v>1477</v>
      </c>
      <c r="C149" s="548" t="s">
        <v>1462</v>
      </c>
      <c r="D149" s="548" t="s">
        <v>1491</v>
      </c>
      <c r="E149" s="548" t="s">
        <v>1490</v>
      </c>
      <c r="F149" s="565">
        <v>2</v>
      </c>
      <c r="G149" s="565">
        <v>352</v>
      </c>
      <c r="H149" s="565">
        <v>1</v>
      </c>
      <c r="I149" s="565">
        <v>176</v>
      </c>
      <c r="J149" s="565">
        <v>1</v>
      </c>
      <c r="K149" s="565">
        <v>178</v>
      </c>
      <c r="L149" s="565">
        <v>0.50568181818181823</v>
      </c>
      <c r="M149" s="565">
        <v>178</v>
      </c>
      <c r="N149" s="565"/>
      <c r="O149" s="565"/>
      <c r="P149" s="553"/>
      <c r="Q149" s="566"/>
    </row>
    <row r="150" spans="1:17" ht="14.4" customHeight="1" x14ac:dyDescent="0.3">
      <c r="A150" s="547" t="s">
        <v>1575</v>
      </c>
      <c r="B150" s="548" t="s">
        <v>1477</v>
      </c>
      <c r="C150" s="548" t="s">
        <v>1462</v>
      </c>
      <c r="D150" s="548" t="s">
        <v>1492</v>
      </c>
      <c r="E150" s="548" t="s">
        <v>1493</v>
      </c>
      <c r="F150" s="565"/>
      <c r="G150" s="565"/>
      <c r="H150" s="565"/>
      <c r="I150" s="565"/>
      <c r="J150" s="565">
        <v>2</v>
      </c>
      <c r="K150" s="565">
        <v>1240</v>
      </c>
      <c r="L150" s="565"/>
      <c r="M150" s="565">
        <v>620</v>
      </c>
      <c r="N150" s="565"/>
      <c r="O150" s="565"/>
      <c r="P150" s="553"/>
      <c r="Q150" s="566"/>
    </row>
    <row r="151" spans="1:17" ht="14.4" customHeight="1" x14ac:dyDescent="0.3">
      <c r="A151" s="547" t="s">
        <v>1575</v>
      </c>
      <c r="B151" s="548" t="s">
        <v>1477</v>
      </c>
      <c r="C151" s="548" t="s">
        <v>1462</v>
      </c>
      <c r="D151" s="548" t="s">
        <v>1496</v>
      </c>
      <c r="E151" s="548" t="s">
        <v>1497</v>
      </c>
      <c r="F151" s="565">
        <v>11</v>
      </c>
      <c r="G151" s="565">
        <v>1755</v>
      </c>
      <c r="H151" s="565">
        <v>1</v>
      </c>
      <c r="I151" s="565">
        <v>159.54545454545453</v>
      </c>
      <c r="J151" s="565">
        <v>11</v>
      </c>
      <c r="K151" s="565">
        <v>1771</v>
      </c>
      <c r="L151" s="565">
        <v>1.009116809116809</v>
      </c>
      <c r="M151" s="565">
        <v>161</v>
      </c>
      <c r="N151" s="565">
        <v>13</v>
      </c>
      <c r="O151" s="565">
        <v>2249</v>
      </c>
      <c r="P151" s="553">
        <v>1.2814814814814814</v>
      </c>
      <c r="Q151" s="566">
        <v>173</v>
      </c>
    </row>
    <row r="152" spans="1:17" ht="14.4" customHeight="1" x14ac:dyDescent="0.3">
      <c r="A152" s="547" t="s">
        <v>1575</v>
      </c>
      <c r="B152" s="548" t="s">
        <v>1477</v>
      </c>
      <c r="C152" s="548" t="s">
        <v>1462</v>
      </c>
      <c r="D152" s="548" t="s">
        <v>1498</v>
      </c>
      <c r="E152" s="548" t="s">
        <v>1499</v>
      </c>
      <c r="F152" s="565">
        <v>2</v>
      </c>
      <c r="G152" s="565">
        <v>764</v>
      </c>
      <c r="H152" s="565">
        <v>1</v>
      </c>
      <c r="I152" s="565">
        <v>382</v>
      </c>
      <c r="J152" s="565"/>
      <c r="K152" s="565"/>
      <c r="L152" s="565"/>
      <c r="M152" s="565"/>
      <c r="N152" s="565">
        <v>1</v>
      </c>
      <c r="O152" s="565">
        <v>384</v>
      </c>
      <c r="P152" s="553">
        <v>0.50261780104712039</v>
      </c>
      <c r="Q152" s="566">
        <v>384</v>
      </c>
    </row>
    <row r="153" spans="1:17" ht="14.4" customHeight="1" x14ac:dyDescent="0.3">
      <c r="A153" s="547" t="s">
        <v>1575</v>
      </c>
      <c r="B153" s="548" t="s">
        <v>1477</v>
      </c>
      <c r="C153" s="548" t="s">
        <v>1462</v>
      </c>
      <c r="D153" s="548" t="s">
        <v>1500</v>
      </c>
      <c r="E153" s="548" t="s">
        <v>1501</v>
      </c>
      <c r="F153" s="565">
        <v>268</v>
      </c>
      <c r="G153" s="565">
        <v>4288</v>
      </c>
      <c r="H153" s="565">
        <v>1</v>
      </c>
      <c r="I153" s="565">
        <v>16</v>
      </c>
      <c r="J153" s="565">
        <v>285</v>
      </c>
      <c r="K153" s="565">
        <v>4560</v>
      </c>
      <c r="L153" s="565">
        <v>1.0634328358208955</v>
      </c>
      <c r="M153" s="565">
        <v>16</v>
      </c>
      <c r="N153" s="565">
        <v>279</v>
      </c>
      <c r="O153" s="565">
        <v>4743</v>
      </c>
      <c r="P153" s="553">
        <v>1.1061100746268657</v>
      </c>
      <c r="Q153" s="566">
        <v>17</v>
      </c>
    </row>
    <row r="154" spans="1:17" ht="14.4" customHeight="1" x14ac:dyDescent="0.3">
      <c r="A154" s="547" t="s">
        <v>1575</v>
      </c>
      <c r="B154" s="548" t="s">
        <v>1477</v>
      </c>
      <c r="C154" s="548" t="s">
        <v>1462</v>
      </c>
      <c r="D154" s="548" t="s">
        <v>1502</v>
      </c>
      <c r="E154" s="548" t="s">
        <v>1503</v>
      </c>
      <c r="F154" s="565">
        <v>115</v>
      </c>
      <c r="G154" s="565">
        <v>30361</v>
      </c>
      <c r="H154" s="565">
        <v>1</v>
      </c>
      <c r="I154" s="565">
        <v>264.00869565217391</v>
      </c>
      <c r="J154" s="565">
        <v>72</v>
      </c>
      <c r="K154" s="565">
        <v>19152</v>
      </c>
      <c r="L154" s="565">
        <v>0.63080926188201969</v>
      </c>
      <c r="M154" s="565">
        <v>266</v>
      </c>
      <c r="N154" s="565">
        <v>57</v>
      </c>
      <c r="O154" s="565">
        <v>15561</v>
      </c>
      <c r="P154" s="553">
        <v>0.51253252527914095</v>
      </c>
      <c r="Q154" s="566">
        <v>273</v>
      </c>
    </row>
    <row r="155" spans="1:17" ht="14.4" customHeight="1" x14ac:dyDescent="0.3">
      <c r="A155" s="547" t="s">
        <v>1575</v>
      </c>
      <c r="B155" s="548" t="s">
        <v>1477</v>
      </c>
      <c r="C155" s="548" t="s">
        <v>1462</v>
      </c>
      <c r="D155" s="548" t="s">
        <v>1504</v>
      </c>
      <c r="E155" s="548" t="s">
        <v>1505</v>
      </c>
      <c r="F155" s="565">
        <v>127</v>
      </c>
      <c r="G155" s="565">
        <v>17907</v>
      </c>
      <c r="H155" s="565">
        <v>1</v>
      </c>
      <c r="I155" s="565">
        <v>141</v>
      </c>
      <c r="J155" s="565">
        <v>139</v>
      </c>
      <c r="K155" s="565">
        <v>19599</v>
      </c>
      <c r="L155" s="565">
        <v>1.094488188976378</v>
      </c>
      <c r="M155" s="565">
        <v>141</v>
      </c>
      <c r="N155" s="565">
        <v>123</v>
      </c>
      <c r="O155" s="565">
        <v>17466</v>
      </c>
      <c r="P155" s="553">
        <v>0.97537275925615685</v>
      </c>
      <c r="Q155" s="566">
        <v>142</v>
      </c>
    </row>
    <row r="156" spans="1:17" ht="14.4" customHeight="1" x14ac:dyDescent="0.3">
      <c r="A156" s="547" t="s">
        <v>1575</v>
      </c>
      <c r="B156" s="548" t="s">
        <v>1477</v>
      </c>
      <c r="C156" s="548" t="s">
        <v>1462</v>
      </c>
      <c r="D156" s="548" t="s">
        <v>1506</v>
      </c>
      <c r="E156" s="548" t="s">
        <v>1505</v>
      </c>
      <c r="F156" s="565">
        <v>120</v>
      </c>
      <c r="G156" s="565">
        <v>9360</v>
      </c>
      <c r="H156" s="565">
        <v>1</v>
      </c>
      <c r="I156" s="565">
        <v>78</v>
      </c>
      <c r="J156" s="565">
        <v>127</v>
      </c>
      <c r="K156" s="565">
        <v>9906</v>
      </c>
      <c r="L156" s="565">
        <v>1.0583333333333333</v>
      </c>
      <c r="M156" s="565">
        <v>78</v>
      </c>
      <c r="N156" s="565">
        <v>140</v>
      </c>
      <c r="O156" s="565">
        <v>10920</v>
      </c>
      <c r="P156" s="553">
        <v>1.1666666666666667</v>
      </c>
      <c r="Q156" s="566">
        <v>78</v>
      </c>
    </row>
    <row r="157" spans="1:17" ht="14.4" customHeight="1" x14ac:dyDescent="0.3">
      <c r="A157" s="547" t="s">
        <v>1575</v>
      </c>
      <c r="B157" s="548" t="s">
        <v>1477</v>
      </c>
      <c r="C157" s="548" t="s">
        <v>1462</v>
      </c>
      <c r="D157" s="548" t="s">
        <v>1507</v>
      </c>
      <c r="E157" s="548" t="s">
        <v>1508</v>
      </c>
      <c r="F157" s="565">
        <v>127</v>
      </c>
      <c r="G157" s="565">
        <v>38736</v>
      </c>
      <c r="H157" s="565">
        <v>1</v>
      </c>
      <c r="I157" s="565">
        <v>305.00787401574803</v>
      </c>
      <c r="J157" s="565">
        <v>138</v>
      </c>
      <c r="K157" s="565">
        <v>42366</v>
      </c>
      <c r="L157" s="565">
        <v>1.0937112763320942</v>
      </c>
      <c r="M157" s="565">
        <v>307</v>
      </c>
      <c r="N157" s="565">
        <v>123</v>
      </c>
      <c r="O157" s="565">
        <v>38499</v>
      </c>
      <c r="P157" s="553">
        <v>0.99388166047087978</v>
      </c>
      <c r="Q157" s="566">
        <v>313</v>
      </c>
    </row>
    <row r="158" spans="1:17" ht="14.4" customHeight="1" x14ac:dyDescent="0.3">
      <c r="A158" s="547" t="s">
        <v>1575</v>
      </c>
      <c r="B158" s="548" t="s">
        <v>1477</v>
      </c>
      <c r="C158" s="548" t="s">
        <v>1462</v>
      </c>
      <c r="D158" s="548" t="s">
        <v>1509</v>
      </c>
      <c r="E158" s="548" t="s">
        <v>1510</v>
      </c>
      <c r="F158" s="565">
        <v>2</v>
      </c>
      <c r="G158" s="565">
        <v>972</v>
      </c>
      <c r="H158" s="565">
        <v>1</v>
      </c>
      <c r="I158" s="565">
        <v>486</v>
      </c>
      <c r="J158" s="565"/>
      <c r="K158" s="565"/>
      <c r="L158" s="565"/>
      <c r="M158" s="565"/>
      <c r="N158" s="565">
        <v>1</v>
      </c>
      <c r="O158" s="565">
        <v>488</v>
      </c>
      <c r="P158" s="553">
        <v>0.50205761316872433</v>
      </c>
      <c r="Q158" s="566">
        <v>488</v>
      </c>
    </row>
    <row r="159" spans="1:17" ht="14.4" customHeight="1" x14ac:dyDescent="0.3">
      <c r="A159" s="547" t="s">
        <v>1575</v>
      </c>
      <c r="B159" s="548" t="s">
        <v>1477</v>
      </c>
      <c r="C159" s="548" t="s">
        <v>1462</v>
      </c>
      <c r="D159" s="548" t="s">
        <v>1511</v>
      </c>
      <c r="E159" s="548" t="s">
        <v>1512</v>
      </c>
      <c r="F159" s="565">
        <v>48</v>
      </c>
      <c r="G159" s="565">
        <v>7712</v>
      </c>
      <c r="H159" s="565">
        <v>1</v>
      </c>
      <c r="I159" s="565">
        <v>160.66666666666666</v>
      </c>
      <c r="J159" s="565">
        <v>33</v>
      </c>
      <c r="K159" s="565">
        <v>5313</v>
      </c>
      <c r="L159" s="565">
        <v>0.68892634854771784</v>
      </c>
      <c r="M159" s="565">
        <v>161</v>
      </c>
      <c r="N159" s="565">
        <v>42</v>
      </c>
      <c r="O159" s="565">
        <v>6846</v>
      </c>
      <c r="P159" s="553">
        <v>0.887707468879668</v>
      </c>
      <c r="Q159" s="566">
        <v>163</v>
      </c>
    </row>
    <row r="160" spans="1:17" ht="14.4" customHeight="1" x14ac:dyDescent="0.3">
      <c r="A160" s="547" t="s">
        <v>1575</v>
      </c>
      <c r="B160" s="548" t="s">
        <v>1477</v>
      </c>
      <c r="C160" s="548" t="s">
        <v>1462</v>
      </c>
      <c r="D160" s="548" t="s">
        <v>1515</v>
      </c>
      <c r="E160" s="548" t="s">
        <v>1481</v>
      </c>
      <c r="F160" s="565">
        <v>323</v>
      </c>
      <c r="G160" s="565">
        <v>22839</v>
      </c>
      <c r="H160" s="565">
        <v>1</v>
      </c>
      <c r="I160" s="565">
        <v>70.708978328173373</v>
      </c>
      <c r="J160" s="565">
        <v>381</v>
      </c>
      <c r="K160" s="565">
        <v>27051</v>
      </c>
      <c r="L160" s="565">
        <v>1.1844213844739262</v>
      </c>
      <c r="M160" s="565">
        <v>71</v>
      </c>
      <c r="N160" s="565">
        <v>381</v>
      </c>
      <c r="O160" s="565">
        <v>27432</v>
      </c>
      <c r="P160" s="553">
        <v>1.2011033758045448</v>
      </c>
      <c r="Q160" s="566">
        <v>72</v>
      </c>
    </row>
    <row r="161" spans="1:17" ht="14.4" customHeight="1" x14ac:dyDescent="0.3">
      <c r="A161" s="547" t="s">
        <v>1575</v>
      </c>
      <c r="B161" s="548" t="s">
        <v>1477</v>
      </c>
      <c r="C161" s="548" t="s">
        <v>1462</v>
      </c>
      <c r="D161" s="548" t="s">
        <v>1520</v>
      </c>
      <c r="E161" s="548" t="s">
        <v>1521</v>
      </c>
      <c r="F161" s="565">
        <v>1</v>
      </c>
      <c r="G161" s="565">
        <v>219</v>
      </c>
      <c r="H161" s="565">
        <v>1</v>
      </c>
      <c r="I161" s="565">
        <v>219</v>
      </c>
      <c r="J161" s="565">
        <v>1</v>
      </c>
      <c r="K161" s="565">
        <v>220</v>
      </c>
      <c r="L161" s="565">
        <v>1.004566210045662</v>
      </c>
      <c r="M161" s="565">
        <v>220</v>
      </c>
      <c r="N161" s="565"/>
      <c r="O161" s="565"/>
      <c r="P161" s="553"/>
      <c r="Q161" s="566"/>
    </row>
    <row r="162" spans="1:17" ht="14.4" customHeight="1" x14ac:dyDescent="0.3">
      <c r="A162" s="547" t="s">
        <v>1575</v>
      </c>
      <c r="B162" s="548" t="s">
        <v>1477</v>
      </c>
      <c r="C162" s="548" t="s">
        <v>1462</v>
      </c>
      <c r="D162" s="548" t="s">
        <v>1522</v>
      </c>
      <c r="E162" s="548" t="s">
        <v>1523</v>
      </c>
      <c r="F162" s="565">
        <v>15</v>
      </c>
      <c r="G162" s="565">
        <v>17879</v>
      </c>
      <c r="H162" s="565">
        <v>1</v>
      </c>
      <c r="I162" s="565">
        <v>1191.9333333333334</v>
      </c>
      <c r="J162" s="565">
        <v>14</v>
      </c>
      <c r="K162" s="565">
        <v>16730</v>
      </c>
      <c r="L162" s="565">
        <v>0.93573466077521117</v>
      </c>
      <c r="M162" s="565">
        <v>1195</v>
      </c>
      <c r="N162" s="565">
        <v>16</v>
      </c>
      <c r="O162" s="565">
        <v>19376</v>
      </c>
      <c r="P162" s="553">
        <v>1.08372951507355</v>
      </c>
      <c r="Q162" s="566">
        <v>1211</v>
      </c>
    </row>
    <row r="163" spans="1:17" ht="14.4" customHeight="1" x14ac:dyDescent="0.3">
      <c r="A163" s="547" t="s">
        <v>1575</v>
      </c>
      <c r="B163" s="548" t="s">
        <v>1477</v>
      </c>
      <c r="C163" s="548" t="s">
        <v>1462</v>
      </c>
      <c r="D163" s="548" t="s">
        <v>1524</v>
      </c>
      <c r="E163" s="548" t="s">
        <v>1525</v>
      </c>
      <c r="F163" s="565">
        <v>7</v>
      </c>
      <c r="G163" s="565">
        <v>761</v>
      </c>
      <c r="H163" s="565">
        <v>1</v>
      </c>
      <c r="I163" s="565">
        <v>108.71428571428571</v>
      </c>
      <c r="J163" s="565">
        <v>11</v>
      </c>
      <c r="K163" s="565">
        <v>1210</v>
      </c>
      <c r="L163" s="565">
        <v>1.5900131406044677</v>
      </c>
      <c r="M163" s="565">
        <v>110</v>
      </c>
      <c r="N163" s="565">
        <v>8</v>
      </c>
      <c r="O163" s="565">
        <v>912</v>
      </c>
      <c r="P163" s="553">
        <v>1.1984231274638633</v>
      </c>
      <c r="Q163" s="566">
        <v>114</v>
      </c>
    </row>
    <row r="164" spans="1:17" ht="14.4" customHeight="1" x14ac:dyDescent="0.3">
      <c r="A164" s="547" t="s">
        <v>1575</v>
      </c>
      <c r="B164" s="548" t="s">
        <v>1477</v>
      </c>
      <c r="C164" s="548" t="s">
        <v>1462</v>
      </c>
      <c r="D164" s="548" t="s">
        <v>1526</v>
      </c>
      <c r="E164" s="548" t="s">
        <v>1527</v>
      </c>
      <c r="F164" s="565"/>
      <c r="G164" s="565"/>
      <c r="H164" s="565"/>
      <c r="I164" s="565"/>
      <c r="J164" s="565">
        <v>2</v>
      </c>
      <c r="K164" s="565">
        <v>646</v>
      </c>
      <c r="L164" s="565"/>
      <c r="M164" s="565">
        <v>323</v>
      </c>
      <c r="N164" s="565">
        <v>1</v>
      </c>
      <c r="O164" s="565">
        <v>346</v>
      </c>
      <c r="P164" s="553"/>
      <c r="Q164" s="566">
        <v>346</v>
      </c>
    </row>
    <row r="165" spans="1:17" ht="14.4" customHeight="1" x14ac:dyDescent="0.3">
      <c r="A165" s="547" t="s">
        <v>1575</v>
      </c>
      <c r="B165" s="548" t="s">
        <v>1477</v>
      </c>
      <c r="C165" s="548" t="s">
        <v>1462</v>
      </c>
      <c r="D165" s="548" t="s">
        <v>1532</v>
      </c>
      <c r="E165" s="548" t="s">
        <v>1533</v>
      </c>
      <c r="F165" s="565">
        <v>1</v>
      </c>
      <c r="G165" s="565">
        <v>1029</v>
      </c>
      <c r="H165" s="565">
        <v>1</v>
      </c>
      <c r="I165" s="565">
        <v>1029</v>
      </c>
      <c r="J165" s="565"/>
      <c r="K165" s="565"/>
      <c r="L165" s="565"/>
      <c r="M165" s="565"/>
      <c r="N165" s="565"/>
      <c r="O165" s="565"/>
      <c r="P165" s="553"/>
      <c r="Q165" s="566"/>
    </row>
    <row r="166" spans="1:17" ht="14.4" customHeight="1" x14ac:dyDescent="0.3">
      <c r="A166" s="547" t="s">
        <v>1575</v>
      </c>
      <c r="B166" s="548" t="s">
        <v>1477</v>
      </c>
      <c r="C166" s="548" t="s">
        <v>1462</v>
      </c>
      <c r="D166" s="548" t="s">
        <v>1534</v>
      </c>
      <c r="E166" s="548" t="s">
        <v>1535</v>
      </c>
      <c r="F166" s="565"/>
      <c r="G166" s="565"/>
      <c r="H166" s="565"/>
      <c r="I166" s="565"/>
      <c r="J166" s="565"/>
      <c r="K166" s="565"/>
      <c r="L166" s="565"/>
      <c r="M166" s="565"/>
      <c r="N166" s="565">
        <v>1</v>
      </c>
      <c r="O166" s="565">
        <v>301</v>
      </c>
      <c r="P166" s="553"/>
      <c r="Q166" s="566">
        <v>301</v>
      </c>
    </row>
    <row r="167" spans="1:17" ht="14.4" customHeight="1" x14ac:dyDescent="0.3">
      <c r="A167" s="547" t="s">
        <v>1576</v>
      </c>
      <c r="B167" s="548" t="s">
        <v>1477</v>
      </c>
      <c r="C167" s="548" t="s">
        <v>1462</v>
      </c>
      <c r="D167" s="548" t="s">
        <v>1480</v>
      </c>
      <c r="E167" s="548" t="s">
        <v>1481</v>
      </c>
      <c r="F167" s="565">
        <v>231</v>
      </c>
      <c r="G167" s="565">
        <v>47217</v>
      </c>
      <c r="H167" s="565">
        <v>1</v>
      </c>
      <c r="I167" s="565">
        <v>204.40259740259739</v>
      </c>
      <c r="J167" s="565">
        <v>410</v>
      </c>
      <c r="K167" s="565">
        <v>84460</v>
      </c>
      <c r="L167" s="565">
        <v>1.7887625219730181</v>
      </c>
      <c r="M167" s="565">
        <v>206</v>
      </c>
      <c r="N167" s="565">
        <v>325</v>
      </c>
      <c r="O167" s="565">
        <v>68575</v>
      </c>
      <c r="P167" s="553">
        <v>1.452337081983184</v>
      </c>
      <c r="Q167" s="566">
        <v>211</v>
      </c>
    </row>
    <row r="168" spans="1:17" ht="14.4" customHeight="1" x14ac:dyDescent="0.3">
      <c r="A168" s="547" t="s">
        <v>1576</v>
      </c>
      <c r="B168" s="548" t="s">
        <v>1477</v>
      </c>
      <c r="C168" s="548" t="s">
        <v>1462</v>
      </c>
      <c r="D168" s="548" t="s">
        <v>1482</v>
      </c>
      <c r="E168" s="548" t="s">
        <v>1481</v>
      </c>
      <c r="F168" s="565">
        <v>22</v>
      </c>
      <c r="G168" s="565">
        <v>1848</v>
      </c>
      <c r="H168" s="565">
        <v>1</v>
      </c>
      <c r="I168" s="565">
        <v>84</v>
      </c>
      <c r="J168" s="565">
        <v>1</v>
      </c>
      <c r="K168" s="565">
        <v>85</v>
      </c>
      <c r="L168" s="565">
        <v>4.5995670995670992E-2</v>
      </c>
      <c r="M168" s="565">
        <v>85</v>
      </c>
      <c r="N168" s="565">
        <v>4</v>
      </c>
      <c r="O168" s="565">
        <v>348</v>
      </c>
      <c r="P168" s="553">
        <v>0.18831168831168832</v>
      </c>
      <c r="Q168" s="566">
        <v>87</v>
      </c>
    </row>
    <row r="169" spans="1:17" ht="14.4" customHeight="1" x14ac:dyDescent="0.3">
      <c r="A169" s="547" t="s">
        <v>1576</v>
      </c>
      <c r="B169" s="548" t="s">
        <v>1477</v>
      </c>
      <c r="C169" s="548" t="s">
        <v>1462</v>
      </c>
      <c r="D169" s="548" t="s">
        <v>1483</v>
      </c>
      <c r="E169" s="548" t="s">
        <v>1484</v>
      </c>
      <c r="F169" s="565">
        <v>544</v>
      </c>
      <c r="G169" s="565">
        <v>159864</v>
      </c>
      <c r="H169" s="565">
        <v>1</v>
      </c>
      <c r="I169" s="565">
        <v>293.86764705882354</v>
      </c>
      <c r="J169" s="565">
        <v>195</v>
      </c>
      <c r="K169" s="565">
        <v>57525</v>
      </c>
      <c r="L169" s="565">
        <v>0.35983711154481307</v>
      </c>
      <c r="M169" s="565">
        <v>295</v>
      </c>
      <c r="N169" s="565">
        <v>190</v>
      </c>
      <c r="O169" s="565">
        <v>57190</v>
      </c>
      <c r="P169" s="553">
        <v>0.35774158034329179</v>
      </c>
      <c r="Q169" s="566">
        <v>301</v>
      </c>
    </row>
    <row r="170" spans="1:17" ht="14.4" customHeight="1" x14ac:dyDescent="0.3">
      <c r="A170" s="547" t="s">
        <v>1576</v>
      </c>
      <c r="B170" s="548" t="s">
        <v>1477</v>
      </c>
      <c r="C170" s="548" t="s">
        <v>1462</v>
      </c>
      <c r="D170" s="548" t="s">
        <v>1485</v>
      </c>
      <c r="E170" s="548" t="s">
        <v>1486</v>
      </c>
      <c r="F170" s="565">
        <v>7</v>
      </c>
      <c r="G170" s="565">
        <v>658</v>
      </c>
      <c r="H170" s="565">
        <v>1</v>
      </c>
      <c r="I170" s="565">
        <v>94</v>
      </c>
      <c r="J170" s="565"/>
      <c r="K170" s="565"/>
      <c r="L170" s="565"/>
      <c r="M170" s="565"/>
      <c r="N170" s="565">
        <v>6</v>
      </c>
      <c r="O170" s="565">
        <v>594</v>
      </c>
      <c r="P170" s="553">
        <v>0.90273556231003038</v>
      </c>
      <c r="Q170" s="566">
        <v>99</v>
      </c>
    </row>
    <row r="171" spans="1:17" ht="14.4" customHeight="1" x14ac:dyDescent="0.3">
      <c r="A171" s="547" t="s">
        <v>1576</v>
      </c>
      <c r="B171" s="548" t="s">
        <v>1477</v>
      </c>
      <c r="C171" s="548" t="s">
        <v>1462</v>
      </c>
      <c r="D171" s="548" t="s">
        <v>1489</v>
      </c>
      <c r="E171" s="548" t="s">
        <v>1490</v>
      </c>
      <c r="F171" s="565">
        <v>323</v>
      </c>
      <c r="G171" s="565">
        <v>43488</v>
      </c>
      <c r="H171" s="565">
        <v>1</v>
      </c>
      <c r="I171" s="565">
        <v>134.63777089783281</v>
      </c>
      <c r="J171" s="565">
        <v>212</v>
      </c>
      <c r="K171" s="565">
        <v>28620</v>
      </c>
      <c r="L171" s="565">
        <v>0.6581125827814569</v>
      </c>
      <c r="M171" s="565">
        <v>135</v>
      </c>
      <c r="N171" s="565">
        <v>171</v>
      </c>
      <c r="O171" s="565">
        <v>23427</v>
      </c>
      <c r="P171" s="553">
        <v>0.53870033112582782</v>
      </c>
      <c r="Q171" s="566">
        <v>137</v>
      </c>
    </row>
    <row r="172" spans="1:17" ht="14.4" customHeight="1" x14ac:dyDescent="0.3">
      <c r="A172" s="547" t="s">
        <v>1576</v>
      </c>
      <c r="B172" s="548" t="s">
        <v>1477</v>
      </c>
      <c r="C172" s="548" t="s">
        <v>1462</v>
      </c>
      <c r="D172" s="548" t="s">
        <v>1491</v>
      </c>
      <c r="E172" s="548" t="s">
        <v>1490</v>
      </c>
      <c r="F172" s="565">
        <v>1</v>
      </c>
      <c r="G172" s="565">
        <v>175</v>
      </c>
      <c r="H172" s="565">
        <v>1</v>
      </c>
      <c r="I172" s="565">
        <v>175</v>
      </c>
      <c r="J172" s="565">
        <v>1</v>
      </c>
      <c r="K172" s="565">
        <v>178</v>
      </c>
      <c r="L172" s="565">
        <v>1.0171428571428571</v>
      </c>
      <c r="M172" s="565">
        <v>178</v>
      </c>
      <c r="N172" s="565">
        <v>1</v>
      </c>
      <c r="O172" s="565">
        <v>183</v>
      </c>
      <c r="P172" s="553">
        <v>1.0457142857142858</v>
      </c>
      <c r="Q172" s="566">
        <v>183</v>
      </c>
    </row>
    <row r="173" spans="1:17" ht="14.4" customHeight="1" x14ac:dyDescent="0.3">
      <c r="A173" s="547" t="s">
        <v>1576</v>
      </c>
      <c r="B173" s="548" t="s">
        <v>1477</v>
      </c>
      <c r="C173" s="548" t="s">
        <v>1462</v>
      </c>
      <c r="D173" s="548" t="s">
        <v>1492</v>
      </c>
      <c r="E173" s="548" t="s">
        <v>1493</v>
      </c>
      <c r="F173" s="565">
        <v>2</v>
      </c>
      <c r="G173" s="565">
        <v>1230</v>
      </c>
      <c r="H173" s="565">
        <v>1</v>
      </c>
      <c r="I173" s="565">
        <v>615</v>
      </c>
      <c r="J173" s="565">
        <v>1</v>
      </c>
      <c r="K173" s="565">
        <v>620</v>
      </c>
      <c r="L173" s="565">
        <v>0.50406504065040647</v>
      </c>
      <c r="M173" s="565">
        <v>620</v>
      </c>
      <c r="N173" s="565">
        <v>3</v>
      </c>
      <c r="O173" s="565">
        <v>1917</v>
      </c>
      <c r="P173" s="553">
        <v>1.5585365853658537</v>
      </c>
      <c r="Q173" s="566">
        <v>639</v>
      </c>
    </row>
    <row r="174" spans="1:17" ht="14.4" customHeight="1" x14ac:dyDescent="0.3">
      <c r="A174" s="547" t="s">
        <v>1576</v>
      </c>
      <c r="B174" s="548" t="s">
        <v>1477</v>
      </c>
      <c r="C174" s="548" t="s">
        <v>1462</v>
      </c>
      <c r="D174" s="548" t="s">
        <v>1494</v>
      </c>
      <c r="E174" s="548" t="s">
        <v>1495</v>
      </c>
      <c r="F174" s="565">
        <v>1</v>
      </c>
      <c r="G174" s="565">
        <v>585</v>
      </c>
      <c r="H174" s="565">
        <v>1</v>
      </c>
      <c r="I174" s="565">
        <v>585</v>
      </c>
      <c r="J174" s="565">
        <v>1</v>
      </c>
      <c r="K174" s="565">
        <v>593</v>
      </c>
      <c r="L174" s="565">
        <v>1.0136752136752136</v>
      </c>
      <c r="M174" s="565">
        <v>593</v>
      </c>
      <c r="N174" s="565">
        <v>1</v>
      </c>
      <c r="O174" s="565">
        <v>608</v>
      </c>
      <c r="P174" s="553">
        <v>1.0393162393162394</v>
      </c>
      <c r="Q174" s="566">
        <v>608</v>
      </c>
    </row>
    <row r="175" spans="1:17" ht="14.4" customHeight="1" x14ac:dyDescent="0.3">
      <c r="A175" s="547" t="s">
        <v>1576</v>
      </c>
      <c r="B175" s="548" t="s">
        <v>1477</v>
      </c>
      <c r="C175" s="548" t="s">
        <v>1462</v>
      </c>
      <c r="D175" s="548" t="s">
        <v>1496</v>
      </c>
      <c r="E175" s="548" t="s">
        <v>1497</v>
      </c>
      <c r="F175" s="565">
        <v>41</v>
      </c>
      <c r="G175" s="565">
        <v>6551</v>
      </c>
      <c r="H175" s="565">
        <v>1</v>
      </c>
      <c r="I175" s="565">
        <v>159.78048780487805</v>
      </c>
      <c r="J175" s="565">
        <v>22</v>
      </c>
      <c r="K175" s="565">
        <v>3542</v>
      </c>
      <c r="L175" s="565">
        <v>0.54068081208975727</v>
      </c>
      <c r="M175" s="565">
        <v>161</v>
      </c>
      <c r="N175" s="565">
        <v>27</v>
      </c>
      <c r="O175" s="565">
        <v>4671</v>
      </c>
      <c r="P175" s="553">
        <v>0.71302091283773472</v>
      </c>
      <c r="Q175" s="566">
        <v>173</v>
      </c>
    </row>
    <row r="176" spans="1:17" ht="14.4" customHeight="1" x14ac:dyDescent="0.3">
      <c r="A176" s="547" t="s">
        <v>1576</v>
      </c>
      <c r="B176" s="548" t="s">
        <v>1477</v>
      </c>
      <c r="C176" s="548" t="s">
        <v>1462</v>
      </c>
      <c r="D176" s="548" t="s">
        <v>1498</v>
      </c>
      <c r="E176" s="548" t="s">
        <v>1499</v>
      </c>
      <c r="F176" s="565">
        <v>4</v>
      </c>
      <c r="G176" s="565">
        <v>1529</v>
      </c>
      <c r="H176" s="565">
        <v>1</v>
      </c>
      <c r="I176" s="565">
        <v>382.25</v>
      </c>
      <c r="J176" s="565">
        <v>2</v>
      </c>
      <c r="K176" s="565">
        <v>766</v>
      </c>
      <c r="L176" s="565">
        <v>0.50098103335513411</v>
      </c>
      <c r="M176" s="565">
        <v>383</v>
      </c>
      <c r="N176" s="565">
        <v>6</v>
      </c>
      <c r="O176" s="565">
        <v>2304</v>
      </c>
      <c r="P176" s="553">
        <v>1.5068672334859385</v>
      </c>
      <c r="Q176" s="566">
        <v>384</v>
      </c>
    </row>
    <row r="177" spans="1:17" ht="14.4" customHeight="1" x14ac:dyDescent="0.3">
      <c r="A177" s="547" t="s">
        <v>1576</v>
      </c>
      <c r="B177" s="548" t="s">
        <v>1477</v>
      </c>
      <c r="C177" s="548" t="s">
        <v>1462</v>
      </c>
      <c r="D177" s="548" t="s">
        <v>1500</v>
      </c>
      <c r="E177" s="548" t="s">
        <v>1501</v>
      </c>
      <c r="F177" s="565">
        <v>457</v>
      </c>
      <c r="G177" s="565">
        <v>7312</v>
      </c>
      <c r="H177" s="565">
        <v>1</v>
      </c>
      <c r="I177" s="565">
        <v>16</v>
      </c>
      <c r="J177" s="565">
        <v>374</v>
      </c>
      <c r="K177" s="565">
        <v>5984</v>
      </c>
      <c r="L177" s="565">
        <v>0.8183807439824945</v>
      </c>
      <c r="M177" s="565">
        <v>16</v>
      </c>
      <c r="N177" s="565">
        <v>339</v>
      </c>
      <c r="O177" s="565">
        <v>5763</v>
      </c>
      <c r="P177" s="553">
        <v>0.78815645514223198</v>
      </c>
      <c r="Q177" s="566">
        <v>17</v>
      </c>
    </row>
    <row r="178" spans="1:17" ht="14.4" customHeight="1" x14ac:dyDescent="0.3">
      <c r="A178" s="547" t="s">
        <v>1576</v>
      </c>
      <c r="B178" s="548" t="s">
        <v>1477</v>
      </c>
      <c r="C178" s="548" t="s">
        <v>1462</v>
      </c>
      <c r="D178" s="548" t="s">
        <v>1502</v>
      </c>
      <c r="E178" s="548" t="s">
        <v>1503</v>
      </c>
      <c r="F178" s="565">
        <v>69</v>
      </c>
      <c r="G178" s="565">
        <v>18219</v>
      </c>
      <c r="H178" s="565">
        <v>1</v>
      </c>
      <c r="I178" s="565">
        <v>264.04347826086956</v>
      </c>
      <c r="J178" s="565">
        <v>100</v>
      </c>
      <c r="K178" s="565">
        <v>26600</v>
      </c>
      <c r="L178" s="565">
        <v>1.460014270816181</v>
      </c>
      <c r="M178" s="565">
        <v>266</v>
      </c>
      <c r="N178" s="565">
        <v>102</v>
      </c>
      <c r="O178" s="565">
        <v>27846</v>
      </c>
      <c r="P178" s="553">
        <v>1.5284044129754653</v>
      </c>
      <c r="Q178" s="566">
        <v>273</v>
      </c>
    </row>
    <row r="179" spans="1:17" ht="14.4" customHeight="1" x14ac:dyDescent="0.3">
      <c r="A179" s="547" t="s">
        <v>1576</v>
      </c>
      <c r="B179" s="548" t="s">
        <v>1477</v>
      </c>
      <c r="C179" s="548" t="s">
        <v>1462</v>
      </c>
      <c r="D179" s="548" t="s">
        <v>1504</v>
      </c>
      <c r="E179" s="548" t="s">
        <v>1505</v>
      </c>
      <c r="F179" s="565">
        <v>69</v>
      </c>
      <c r="G179" s="565">
        <v>9729</v>
      </c>
      <c r="H179" s="565">
        <v>1</v>
      </c>
      <c r="I179" s="565">
        <v>141</v>
      </c>
      <c r="J179" s="565">
        <v>103</v>
      </c>
      <c r="K179" s="565">
        <v>14523</v>
      </c>
      <c r="L179" s="565">
        <v>1.4927536231884058</v>
      </c>
      <c r="M179" s="565">
        <v>141</v>
      </c>
      <c r="N179" s="565">
        <v>99</v>
      </c>
      <c r="O179" s="565">
        <v>14058</v>
      </c>
      <c r="P179" s="553">
        <v>1.4449583718778909</v>
      </c>
      <c r="Q179" s="566">
        <v>142</v>
      </c>
    </row>
    <row r="180" spans="1:17" ht="14.4" customHeight="1" x14ac:dyDescent="0.3">
      <c r="A180" s="547" t="s">
        <v>1576</v>
      </c>
      <c r="B180" s="548" t="s">
        <v>1477</v>
      </c>
      <c r="C180" s="548" t="s">
        <v>1462</v>
      </c>
      <c r="D180" s="548" t="s">
        <v>1506</v>
      </c>
      <c r="E180" s="548" t="s">
        <v>1505</v>
      </c>
      <c r="F180" s="565">
        <v>324</v>
      </c>
      <c r="G180" s="565">
        <v>25272</v>
      </c>
      <c r="H180" s="565">
        <v>1</v>
      </c>
      <c r="I180" s="565">
        <v>78</v>
      </c>
      <c r="J180" s="565">
        <v>212</v>
      </c>
      <c r="K180" s="565">
        <v>16536</v>
      </c>
      <c r="L180" s="565">
        <v>0.65432098765432101</v>
      </c>
      <c r="M180" s="565">
        <v>78</v>
      </c>
      <c r="N180" s="565">
        <v>170</v>
      </c>
      <c r="O180" s="565">
        <v>13260</v>
      </c>
      <c r="P180" s="553">
        <v>0.52469135802469136</v>
      </c>
      <c r="Q180" s="566">
        <v>78</v>
      </c>
    </row>
    <row r="181" spans="1:17" ht="14.4" customHeight="1" x14ac:dyDescent="0.3">
      <c r="A181" s="547" t="s">
        <v>1576</v>
      </c>
      <c r="B181" s="548" t="s">
        <v>1477</v>
      </c>
      <c r="C181" s="548" t="s">
        <v>1462</v>
      </c>
      <c r="D181" s="548" t="s">
        <v>1507</v>
      </c>
      <c r="E181" s="548" t="s">
        <v>1508</v>
      </c>
      <c r="F181" s="565">
        <v>69</v>
      </c>
      <c r="G181" s="565">
        <v>21048</v>
      </c>
      <c r="H181" s="565">
        <v>1</v>
      </c>
      <c r="I181" s="565">
        <v>305.04347826086956</v>
      </c>
      <c r="J181" s="565">
        <v>102</v>
      </c>
      <c r="K181" s="565">
        <v>31314</v>
      </c>
      <c r="L181" s="565">
        <v>1.4877423033067274</v>
      </c>
      <c r="M181" s="565">
        <v>307</v>
      </c>
      <c r="N181" s="565">
        <v>99</v>
      </c>
      <c r="O181" s="565">
        <v>30987</v>
      </c>
      <c r="P181" s="553">
        <v>1.4722063854047891</v>
      </c>
      <c r="Q181" s="566">
        <v>313</v>
      </c>
    </row>
    <row r="182" spans="1:17" ht="14.4" customHeight="1" x14ac:dyDescent="0.3">
      <c r="A182" s="547" t="s">
        <v>1576</v>
      </c>
      <c r="B182" s="548" t="s">
        <v>1477</v>
      </c>
      <c r="C182" s="548" t="s">
        <v>1462</v>
      </c>
      <c r="D182" s="548" t="s">
        <v>1509</v>
      </c>
      <c r="E182" s="548" t="s">
        <v>1510</v>
      </c>
      <c r="F182" s="565">
        <v>15</v>
      </c>
      <c r="G182" s="565">
        <v>7300</v>
      </c>
      <c r="H182" s="565">
        <v>1</v>
      </c>
      <c r="I182" s="565">
        <v>486.66666666666669</v>
      </c>
      <c r="J182" s="565">
        <v>9</v>
      </c>
      <c r="K182" s="565">
        <v>4383</v>
      </c>
      <c r="L182" s="565">
        <v>0.60041095890410956</v>
      </c>
      <c r="M182" s="565">
        <v>487</v>
      </c>
      <c r="N182" s="565">
        <v>12</v>
      </c>
      <c r="O182" s="565">
        <v>5856</v>
      </c>
      <c r="P182" s="553">
        <v>0.80219178082191778</v>
      </c>
      <c r="Q182" s="566">
        <v>488</v>
      </c>
    </row>
    <row r="183" spans="1:17" ht="14.4" customHeight="1" x14ac:dyDescent="0.3">
      <c r="A183" s="547" t="s">
        <v>1576</v>
      </c>
      <c r="B183" s="548" t="s">
        <v>1477</v>
      </c>
      <c r="C183" s="548" t="s">
        <v>1462</v>
      </c>
      <c r="D183" s="548" t="s">
        <v>1511</v>
      </c>
      <c r="E183" s="548" t="s">
        <v>1512</v>
      </c>
      <c r="F183" s="565">
        <v>250</v>
      </c>
      <c r="G183" s="565">
        <v>40157</v>
      </c>
      <c r="H183" s="565">
        <v>1</v>
      </c>
      <c r="I183" s="565">
        <v>160.62799999999999</v>
      </c>
      <c r="J183" s="565">
        <v>190</v>
      </c>
      <c r="K183" s="565">
        <v>30590</v>
      </c>
      <c r="L183" s="565">
        <v>0.76176009164031178</v>
      </c>
      <c r="M183" s="565">
        <v>161</v>
      </c>
      <c r="N183" s="565">
        <v>179</v>
      </c>
      <c r="O183" s="565">
        <v>29177</v>
      </c>
      <c r="P183" s="553">
        <v>0.7265732001892572</v>
      </c>
      <c r="Q183" s="566">
        <v>163</v>
      </c>
    </row>
    <row r="184" spans="1:17" ht="14.4" customHeight="1" x14ac:dyDescent="0.3">
      <c r="A184" s="547" t="s">
        <v>1576</v>
      </c>
      <c r="B184" s="548" t="s">
        <v>1477</v>
      </c>
      <c r="C184" s="548" t="s">
        <v>1462</v>
      </c>
      <c r="D184" s="548" t="s">
        <v>1515</v>
      </c>
      <c r="E184" s="548" t="s">
        <v>1481</v>
      </c>
      <c r="F184" s="565">
        <v>420</v>
      </c>
      <c r="G184" s="565">
        <v>29658</v>
      </c>
      <c r="H184" s="565">
        <v>1</v>
      </c>
      <c r="I184" s="565">
        <v>70.614285714285714</v>
      </c>
      <c r="J184" s="565">
        <v>344</v>
      </c>
      <c r="K184" s="565">
        <v>24424</v>
      </c>
      <c r="L184" s="565">
        <v>0.82352147818463817</v>
      </c>
      <c r="M184" s="565">
        <v>71</v>
      </c>
      <c r="N184" s="565">
        <v>295</v>
      </c>
      <c r="O184" s="565">
        <v>21240</v>
      </c>
      <c r="P184" s="553">
        <v>0.71616427270888128</v>
      </c>
      <c r="Q184" s="566">
        <v>72</v>
      </c>
    </row>
    <row r="185" spans="1:17" ht="14.4" customHeight="1" x14ac:dyDescent="0.3">
      <c r="A185" s="547" t="s">
        <v>1576</v>
      </c>
      <c r="B185" s="548" t="s">
        <v>1477</v>
      </c>
      <c r="C185" s="548" t="s">
        <v>1462</v>
      </c>
      <c r="D185" s="548" t="s">
        <v>1520</v>
      </c>
      <c r="E185" s="548" t="s">
        <v>1521</v>
      </c>
      <c r="F185" s="565"/>
      <c r="G185" s="565"/>
      <c r="H185" s="565"/>
      <c r="I185" s="565"/>
      <c r="J185" s="565">
        <v>1</v>
      </c>
      <c r="K185" s="565">
        <v>220</v>
      </c>
      <c r="L185" s="565"/>
      <c r="M185" s="565">
        <v>220</v>
      </c>
      <c r="N185" s="565">
        <v>3</v>
      </c>
      <c r="O185" s="565">
        <v>687</v>
      </c>
      <c r="P185" s="553"/>
      <c r="Q185" s="566">
        <v>229</v>
      </c>
    </row>
    <row r="186" spans="1:17" ht="14.4" customHeight="1" x14ac:dyDescent="0.3">
      <c r="A186" s="547" t="s">
        <v>1576</v>
      </c>
      <c r="B186" s="548" t="s">
        <v>1477</v>
      </c>
      <c r="C186" s="548" t="s">
        <v>1462</v>
      </c>
      <c r="D186" s="548" t="s">
        <v>1522</v>
      </c>
      <c r="E186" s="548" t="s">
        <v>1523</v>
      </c>
      <c r="F186" s="565">
        <v>42</v>
      </c>
      <c r="G186" s="565">
        <v>50074</v>
      </c>
      <c r="H186" s="565">
        <v>1</v>
      </c>
      <c r="I186" s="565">
        <v>1192.2380952380952</v>
      </c>
      <c r="J186" s="565">
        <v>16</v>
      </c>
      <c r="K186" s="565">
        <v>19120</v>
      </c>
      <c r="L186" s="565">
        <v>0.38183488437113072</v>
      </c>
      <c r="M186" s="565">
        <v>1195</v>
      </c>
      <c r="N186" s="565">
        <v>24</v>
      </c>
      <c r="O186" s="565">
        <v>29064</v>
      </c>
      <c r="P186" s="553">
        <v>0.58042097695410788</v>
      </c>
      <c r="Q186" s="566">
        <v>1211</v>
      </c>
    </row>
    <row r="187" spans="1:17" ht="14.4" customHeight="1" x14ac:dyDescent="0.3">
      <c r="A187" s="547" t="s">
        <v>1576</v>
      </c>
      <c r="B187" s="548" t="s">
        <v>1477</v>
      </c>
      <c r="C187" s="548" t="s">
        <v>1462</v>
      </c>
      <c r="D187" s="548" t="s">
        <v>1524</v>
      </c>
      <c r="E187" s="548" t="s">
        <v>1525</v>
      </c>
      <c r="F187" s="565">
        <v>27</v>
      </c>
      <c r="G187" s="565">
        <v>2937</v>
      </c>
      <c r="H187" s="565">
        <v>1</v>
      </c>
      <c r="I187" s="565">
        <v>108.77777777777777</v>
      </c>
      <c r="J187" s="565">
        <v>22</v>
      </c>
      <c r="K187" s="565">
        <v>2420</v>
      </c>
      <c r="L187" s="565">
        <v>0.82397003745318353</v>
      </c>
      <c r="M187" s="565">
        <v>110</v>
      </c>
      <c r="N187" s="565">
        <v>27</v>
      </c>
      <c r="O187" s="565">
        <v>3078</v>
      </c>
      <c r="P187" s="553">
        <v>1.0480081716036773</v>
      </c>
      <c r="Q187" s="566">
        <v>114</v>
      </c>
    </row>
    <row r="188" spans="1:17" ht="14.4" customHeight="1" x14ac:dyDescent="0.3">
      <c r="A188" s="547" t="s">
        <v>1576</v>
      </c>
      <c r="B188" s="548" t="s">
        <v>1477</v>
      </c>
      <c r="C188" s="548" t="s">
        <v>1462</v>
      </c>
      <c r="D188" s="548" t="s">
        <v>1526</v>
      </c>
      <c r="E188" s="548" t="s">
        <v>1527</v>
      </c>
      <c r="F188" s="565"/>
      <c r="G188" s="565"/>
      <c r="H188" s="565"/>
      <c r="I188" s="565"/>
      <c r="J188" s="565"/>
      <c r="K188" s="565"/>
      <c r="L188" s="565"/>
      <c r="M188" s="565"/>
      <c r="N188" s="565">
        <v>2</v>
      </c>
      <c r="O188" s="565">
        <v>692</v>
      </c>
      <c r="P188" s="553"/>
      <c r="Q188" s="566">
        <v>346</v>
      </c>
    </row>
    <row r="189" spans="1:17" ht="14.4" customHeight="1" x14ac:dyDescent="0.3">
      <c r="A189" s="547" t="s">
        <v>1576</v>
      </c>
      <c r="B189" s="548" t="s">
        <v>1477</v>
      </c>
      <c r="C189" s="548" t="s">
        <v>1462</v>
      </c>
      <c r="D189" s="548" t="s">
        <v>1532</v>
      </c>
      <c r="E189" s="548" t="s">
        <v>1533</v>
      </c>
      <c r="F189" s="565"/>
      <c r="G189" s="565"/>
      <c r="H189" s="565"/>
      <c r="I189" s="565"/>
      <c r="J189" s="565">
        <v>2</v>
      </c>
      <c r="K189" s="565">
        <v>2066</v>
      </c>
      <c r="L189" s="565"/>
      <c r="M189" s="565">
        <v>1033</v>
      </c>
      <c r="N189" s="565">
        <v>1</v>
      </c>
      <c r="O189" s="565">
        <v>1064</v>
      </c>
      <c r="P189" s="553"/>
      <c r="Q189" s="566">
        <v>1064</v>
      </c>
    </row>
    <row r="190" spans="1:17" ht="14.4" customHeight="1" x14ac:dyDescent="0.3">
      <c r="A190" s="547" t="s">
        <v>1576</v>
      </c>
      <c r="B190" s="548" t="s">
        <v>1477</v>
      </c>
      <c r="C190" s="548" t="s">
        <v>1462</v>
      </c>
      <c r="D190" s="548" t="s">
        <v>1534</v>
      </c>
      <c r="E190" s="548" t="s">
        <v>1535</v>
      </c>
      <c r="F190" s="565">
        <v>1</v>
      </c>
      <c r="G190" s="565">
        <v>293</v>
      </c>
      <c r="H190" s="565">
        <v>1</v>
      </c>
      <c r="I190" s="565">
        <v>293</v>
      </c>
      <c r="J190" s="565"/>
      <c r="K190" s="565"/>
      <c r="L190" s="565"/>
      <c r="M190" s="565"/>
      <c r="N190" s="565">
        <v>1</v>
      </c>
      <c r="O190" s="565">
        <v>301</v>
      </c>
      <c r="P190" s="553">
        <v>1.0273037542662116</v>
      </c>
      <c r="Q190" s="566">
        <v>301</v>
      </c>
    </row>
    <row r="191" spans="1:17" ht="14.4" customHeight="1" x14ac:dyDescent="0.3">
      <c r="A191" s="547" t="s">
        <v>1577</v>
      </c>
      <c r="B191" s="548" t="s">
        <v>1477</v>
      </c>
      <c r="C191" s="548" t="s">
        <v>1462</v>
      </c>
      <c r="D191" s="548" t="s">
        <v>1480</v>
      </c>
      <c r="E191" s="548" t="s">
        <v>1481</v>
      </c>
      <c r="F191" s="565">
        <v>14</v>
      </c>
      <c r="G191" s="565">
        <v>2860</v>
      </c>
      <c r="H191" s="565">
        <v>1</v>
      </c>
      <c r="I191" s="565">
        <v>204.28571428571428</v>
      </c>
      <c r="J191" s="565">
        <v>19</v>
      </c>
      <c r="K191" s="565">
        <v>3914</v>
      </c>
      <c r="L191" s="565">
        <v>1.3685314685314685</v>
      </c>
      <c r="M191" s="565">
        <v>206</v>
      </c>
      <c r="N191" s="565">
        <v>16</v>
      </c>
      <c r="O191" s="565">
        <v>3376</v>
      </c>
      <c r="P191" s="553">
        <v>1.1804195804195805</v>
      </c>
      <c r="Q191" s="566">
        <v>211</v>
      </c>
    </row>
    <row r="192" spans="1:17" ht="14.4" customHeight="1" x14ac:dyDescent="0.3">
      <c r="A192" s="547" t="s">
        <v>1577</v>
      </c>
      <c r="B192" s="548" t="s">
        <v>1477</v>
      </c>
      <c r="C192" s="548" t="s">
        <v>1462</v>
      </c>
      <c r="D192" s="548" t="s">
        <v>1482</v>
      </c>
      <c r="E192" s="548" t="s">
        <v>1481</v>
      </c>
      <c r="F192" s="565">
        <v>3</v>
      </c>
      <c r="G192" s="565">
        <v>255</v>
      </c>
      <c r="H192" s="565">
        <v>1</v>
      </c>
      <c r="I192" s="565">
        <v>85</v>
      </c>
      <c r="J192" s="565">
        <v>3</v>
      </c>
      <c r="K192" s="565">
        <v>255</v>
      </c>
      <c r="L192" s="565">
        <v>1</v>
      </c>
      <c r="M192" s="565">
        <v>85</v>
      </c>
      <c r="N192" s="565"/>
      <c r="O192" s="565"/>
      <c r="P192" s="553"/>
      <c r="Q192" s="566"/>
    </row>
    <row r="193" spans="1:17" ht="14.4" customHeight="1" x14ac:dyDescent="0.3">
      <c r="A193" s="547" t="s">
        <v>1577</v>
      </c>
      <c r="B193" s="548" t="s">
        <v>1477</v>
      </c>
      <c r="C193" s="548" t="s">
        <v>1462</v>
      </c>
      <c r="D193" s="548" t="s">
        <v>1483</v>
      </c>
      <c r="E193" s="548" t="s">
        <v>1484</v>
      </c>
      <c r="F193" s="565">
        <v>42</v>
      </c>
      <c r="G193" s="565">
        <v>12334</v>
      </c>
      <c r="H193" s="565">
        <v>1</v>
      </c>
      <c r="I193" s="565">
        <v>293.66666666666669</v>
      </c>
      <c r="J193" s="565">
        <v>13</v>
      </c>
      <c r="K193" s="565">
        <v>3835</v>
      </c>
      <c r="L193" s="565">
        <v>0.31092913896546132</v>
      </c>
      <c r="M193" s="565">
        <v>295</v>
      </c>
      <c r="N193" s="565">
        <v>57</v>
      </c>
      <c r="O193" s="565">
        <v>17157</v>
      </c>
      <c r="P193" s="553">
        <v>1.3910329171396141</v>
      </c>
      <c r="Q193" s="566">
        <v>301</v>
      </c>
    </row>
    <row r="194" spans="1:17" ht="14.4" customHeight="1" x14ac:dyDescent="0.3">
      <c r="A194" s="547" t="s">
        <v>1577</v>
      </c>
      <c r="B194" s="548" t="s">
        <v>1477</v>
      </c>
      <c r="C194" s="548" t="s">
        <v>1462</v>
      </c>
      <c r="D194" s="548" t="s">
        <v>1485</v>
      </c>
      <c r="E194" s="548" t="s">
        <v>1486</v>
      </c>
      <c r="F194" s="565">
        <v>11</v>
      </c>
      <c r="G194" s="565">
        <v>1034</v>
      </c>
      <c r="H194" s="565">
        <v>1</v>
      </c>
      <c r="I194" s="565">
        <v>94</v>
      </c>
      <c r="J194" s="565">
        <v>13</v>
      </c>
      <c r="K194" s="565">
        <v>1235</v>
      </c>
      <c r="L194" s="565">
        <v>1.1943907156673115</v>
      </c>
      <c r="M194" s="565">
        <v>95</v>
      </c>
      <c r="N194" s="565">
        <v>15</v>
      </c>
      <c r="O194" s="565">
        <v>1485</v>
      </c>
      <c r="P194" s="553">
        <v>1.4361702127659575</v>
      </c>
      <c r="Q194" s="566">
        <v>99</v>
      </c>
    </row>
    <row r="195" spans="1:17" ht="14.4" customHeight="1" x14ac:dyDescent="0.3">
      <c r="A195" s="547" t="s">
        <v>1577</v>
      </c>
      <c r="B195" s="548" t="s">
        <v>1477</v>
      </c>
      <c r="C195" s="548" t="s">
        <v>1462</v>
      </c>
      <c r="D195" s="548" t="s">
        <v>1487</v>
      </c>
      <c r="E195" s="548" t="s">
        <v>1488</v>
      </c>
      <c r="F195" s="565">
        <v>6</v>
      </c>
      <c r="G195" s="565">
        <v>1335</v>
      </c>
      <c r="H195" s="565">
        <v>1</v>
      </c>
      <c r="I195" s="565">
        <v>222.5</v>
      </c>
      <c r="J195" s="565">
        <v>4</v>
      </c>
      <c r="K195" s="565">
        <v>896</v>
      </c>
      <c r="L195" s="565">
        <v>0.67116104868913862</v>
      </c>
      <c r="M195" s="565">
        <v>224</v>
      </c>
      <c r="N195" s="565">
        <v>5</v>
      </c>
      <c r="O195" s="565">
        <v>1155</v>
      </c>
      <c r="P195" s="553">
        <v>0.8651685393258427</v>
      </c>
      <c r="Q195" s="566">
        <v>231</v>
      </c>
    </row>
    <row r="196" spans="1:17" ht="14.4" customHeight="1" x14ac:dyDescent="0.3">
      <c r="A196" s="547" t="s">
        <v>1577</v>
      </c>
      <c r="B196" s="548" t="s">
        <v>1477</v>
      </c>
      <c r="C196" s="548" t="s">
        <v>1462</v>
      </c>
      <c r="D196" s="548" t="s">
        <v>1489</v>
      </c>
      <c r="E196" s="548" t="s">
        <v>1490</v>
      </c>
      <c r="F196" s="565">
        <v>20</v>
      </c>
      <c r="G196" s="565">
        <v>2696</v>
      </c>
      <c r="H196" s="565">
        <v>1</v>
      </c>
      <c r="I196" s="565">
        <v>134.80000000000001</v>
      </c>
      <c r="J196" s="565">
        <v>16</v>
      </c>
      <c r="K196" s="565">
        <v>2160</v>
      </c>
      <c r="L196" s="565">
        <v>0.80118694362017806</v>
      </c>
      <c r="M196" s="565">
        <v>135</v>
      </c>
      <c r="N196" s="565">
        <v>21</v>
      </c>
      <c r="O196" s="565">
        <v>2877</v>
      </c>
      <c r="P196" s="553">
        <v>1.0671364985163205</v>
      </c>
      <c r="Q196" s="566">
        <v>137</v>
      </c>
    </row>
    <row r="197" spans="1:17" ht="14.4" customHeight="1" x14ac:dyDescent="0.3">
      <c r="A197" s="547" t="s">
        <v>1577</v>
      </c>
      <c r="B197" s="548" t="s">
        <v>1477</v>
      </c>
      <c r="C197" s="548" t="s">
        <v>1462</v>
      </c>
      <c r="D197" s="548" t="s">
        <v>1491</v>
      </c>
      <c r="E197" s="548" t="s">
        <v>1490</v>
      </c>
      <c r="F197" s="565"/>
      <c r="G197" s="565"/>
      <c r="H197" s="565"/>
      <c r="I197" s="565"/>
      <c r="J197" s="565"/>
      <c r="K197" s="565"/>
      <c r="L197" s="565"/>
      <c r="M197" s="565"/>
      <c r="N197" s="565">
        <v>1</v>
      </c>
      <c r="O197" s="565">
        <v>183</v>
      </c>
      <c r="P197" s="553"/>
      <c r="Q197" s="566">
        <v>183</v>
      </c>
    </row>
    <row r="198" spans="1:17" ht="14.4" customHeight="1" x14ac:dyDescent="0.3">
      <c r="A198" s="547" t="s">
        <v>1577</v>
      </c>
      <c r="B198" s="548" t="s">
        <v>1477</v>
      </c>
      <c r="C198" s="548" t="s">
        <v>1462</v>
      </c>
      <c r="D198" s="548" t="s">
        <v>1578</v>
      </c>
      <c r="E198" s="548" t="s">
        <v>1579</v>
      </c>
      <c r="F198" s="565">
        <v>10</v>
      </c>
      <c r="G198" s="565">
        <v>2827</v>
      </c>
      <c r="H198" s="565">
        <v>1</v>
      </c>
      <c r="I198" s="565">
        <v>282.7</v>
      </c>
      <c r="J198" s="565">
        <v>7</v>
      </c>
      <c r="K198" s="565">
        <v>1995</v>
      </c>
      <c r="L198" s="565">
        <v>0.7056950831269897</v>
      </c>
      <c r="M198" s="565">
        <v>285</v>
      </c>
      <c r="N198" s="565">
        <v>9</v>
      </c>
      <c r="O198" s="565">
        <v>2673</v>
      </c>
      <c r="P198" s="553">
        <v>0.94552529182879375</v>
      </c>
      <c r="Q198" s="566">
        <v>297</v>
      </c>
    </row>
    <row r="199" spans="1:17" ht="14.4" customHeight="1" x14ac:dyDescent="0.3">
      <c r="A199" s="547" t="s">
        <v>1577</v>
      </c>
      <c r="B199" s="548" t="s">
        <v>1477</v>
      </c>
      <c r="C199" s="548" t="s">
        <v>1462</v>
      </c>
      <c r="D199" s="548" t="s">
        <v>1494</v>
      </c>
      <c r="E199" s="548" t="s">
        <v>1495</v>
      </c>
      <c r="F199" s="565"/>
      <c r="G199" s="565"/>
      <c r="H199" s="565"/>
      <c r="I199" s="565"/>
      <c r="J199" s="565">
        <v>1</v>
      </c>
      <c r="K199" s="565">
        <v>593</v>
      </c>
      <c r="L199" s="565"/>
      <c r="M199" s="565">
        <v>593</v>
      </c>
      <c r="N199" s="565">
        <v>1</v>
      </c>
      <c r="O199" s="565">
        <v>608</v>
      </c>
      <c r="P199" s="553"/>
      <c r="Q199" s="566">
        <v>608</v>
      </c>
    </row>
    <row r="200" spans="1:17" ht="14.4" customHeight="1" x14ac:dyDescent="0.3">
      <c r="A200" s="547" t="s">
        <v>1577</v>
      </c>
      <c r="B200" s="548" t="s">
        <v>1477</v>
      </c>
      <c r="C200" s="548" t="s">
        <v>1462</v>
      </c>
      <c r="D200" s="548" t="s">
        <v>1496</v>
      </c>
      <c r="E200" s="548" t="s">
        <v>1497</v>
      </c>
      <c r="F200" s="565">
        <v>22</v>
      </c>
      <c r="G200" s="565">
        <v>3514</v>
      </c>
      <c r="H200" s="565">
        <v>1</v>
      </c>
      <c r="I200" s="565">
        <v>159.72727272727272</v>
      </c>
      <c r="J200" s="565">
        <v>13</v>
      </c>
      <c r="K200" s="565">
        <v>2093</v>
      </c>
      <c r="L200" s="565">
        <v>0.59561752988047811</v>
      </c>
      <c r="M200" s="565">
        <v>161</v>
      </c>
      <c r="N200" s="565">
        <v>10</v>
      </c>
      <c r="O200" s="565">
        <v>1730</v>
      </c>
      <c r="P200" s="553">
        <v>0.49231644849174727</v>
      </c>
      <c r="Q200" s="566">
        <v>173</v>
      </c>
    </row>
    <row r="201" spans="1:17" ht="14.4" customHeight="1" x14ac:dyDescent="0.3">
      <c r="A201" s="547" t="s">
        <v>1577</v>
      </c>
      <c r="B201" s="548" t="s">
        <v>1477</v>
      </c>
      <c r="C201" s="548" t="s">
        <v>1462</v>
      </c>
      <c r="D201" s="548" t="s">
        <v>1498</v>
      </c>
      <c r="E201" s="548" t="s">
        <v>1499</v>
      </c>
      <c r="F201" s="565">
        <v>1</v>
      </c>
      <c r="G201" s="565">
        <v>382</v>
      </c>
      <c r="H201" s="565">
        <v>1</v>
      </c>
      <c r="I201" s="565">
        <v>382</v>
      </c>
      <c r="J201" s="565">
        <v>1</v>
      </c>
      <c r="K201" s="565">
        <v>383</v>
      </c>
      <c r="L201" s="565">
        <v>1.0026178010471205</v>
      </c>
      <c r="M201" s="565">
        <v>383</v>
      </c>
      <c r="N201" s="565"/>
      <c r="O201" s="565"/>
      <c r="P201" s="553"/>
      <c r="Q201" s="566"/>
    </row>
    <row r="202" spans="1:17" ht="14.4" customHeight="1" x14ac:dyDescent="0.3">
      <c r="A202" s="547" t="s">
        <v>1577</v>
      </c>
      <c r="B202" s="548" t="s">
        <v>1477</v>
      </c>
      <c r="C202" s="548" t="s">
        <v>1462</v>
      </c>
      <c r="D202" s="548" t="s">
        <v>1500</v>
      </c>
      <c r="E202" s="548" t="s">
        <v>1501</v>
      </c>
      <c r="F202" s="565">
        <v>1704</v>
      </c>
      <c r="G202" s="565">
        <v>27264</v>
      </c>
      <c r="H202" s="565">
        <v>1</v>
      </c>
      <c r="I202" s="565">
        <v>16</v>
      </c>
      <c r="J202" s="565">
        <v>1613</v>
      </c>
      <c r="K202" s="565">
        <v>25808</v>
      </c>
      <c r="L202" s="565">
        <v>0.94659624413145538</v>
      </c>
      <c r="M202" s="565">
        <v>16</v>
      </c>
      <c r="N202" s="565">
        <v>1700</v>
      </c>
      <c r="O202" s="565">
        <v>28900</v>
      </c>
      <c r="P202" s="553">
        <v>1.060005868544601</v>
      </c>
      <c r="Q202" s="566">
        <v>17</v>
      </c>
    </row>
    <row r="203" spans="1:17" ht="14.4" customHeight="1" x14ac:dyDescent="0.3">
      <c r="A203" s="547" t="s">
        <v>1577</v>
      </c>
      <c r="B203" s="548" t="s">
        <v>1477</v>
      </c>
      <c r="C203" s="548" t="s">
        <v>1462</v>
      </c>
      <c r="D203" s="548" t="s">
        <v>1502</v>
      </c>
      <c r="E203" s="548" t="s">
        <v>1503</v>
      </c>
      <c r="F203" s="565"/>
      <c r="G203" s="565"/>
      <c r="H203" s="565"/>
      <c r="I203" s="565"/>
      <c r="J203" s="565">
        <v>1</v>
      </c>
      <c r="K203" s="565">
        <v>266</v>
      </c>
      <c r="L203" s="565"/>
      <c r="M203" s="565">
        <v>266</v>
      </c>
      <c r="N203" s="565">
        <v>2</v>
      </c>
      <c r="O203" s="565">
        <v>546</v>
      </c>
      <c r="P203" s="553"/>
      <c r="Q203" s="566">
        <v>273</v>
      </c>
    </row>
    <row r="204" spans="1:17" ht="14.4" customHeight="1" x14ac:dyDescent="0.3">
      <c r="A204" s="547" t="s">
        <v>1577</v>
      </c>
      <c r="B204" s="548" t="s">
        <v>1477</v>
      </c>
      <c r="C204" s="548" t="s">
        <v>1462</v>
      </c>
      <c r="D204" s="548" t="s">
        <v>1504</v>
      </c>
      <c r="E204" s="548" t="s">
        <v>1505</v>
      </c>
      <c r="F204" s="565">
        <v>1</v>
      </c>
      <c r="G204" s="565">
        <v>141</v>
      </c>
      <c r="H204" s="565">
        <v>1</v>
      </c>
      <c r="I204" s="565">
        <v>141</v>
      </c>
      <c r="J204" s="565">
        <v>1</v>
      </c>
      <c r="K204" s="565">
        <v>141</v>
      </c>
      <c r="L204" s="565">
        <v>1</v>
      </c>
      <c r="M204" s="565">
        <v>141</v>
      </c>
      <c r="N204" s="565">
        <v>2</v>
      </c>
      <c r="O204" s="565">
        <v>284</v>
      </c>
      <c r="P204" s="553">
        <v>2.0141843971631204</v>
      </c>
      <c r="Q204" s="566">
        <v>142</v>
      </c>
    </row>
    <row r="205" spans="1:17" ht="14.4" customHeight="1" x14ac:dyDescent="0.3">
      <c r="A205" s="547" t="s">
        <v>1577</v>
      </c>
      <c r="B205" s="548" t="s">
        <v>1477</v>
      </c>
      <c r="C205" s="548" t="s">
        <v>1462</v>
      </c>
      <c r="D205" s="548" t="s">
        <v>1506</v>
      </c>
      <c r="E205" s="548" t="s">
        <v>1505</v>
      </c>
      <c r="F205" s="565">
        <v>21</v>
      </c>
      <c r="G205" s="565">
        <v>1638</v>
      </c>
      <c r="H205" s="565">
        <v>1</v>
      </c>
      <c r="I205" s="565">
        <v>78</v>
      </c>
      <c r="J205" s="565">
        <v>16</v>
      </c>
      <c r="K205" s="565">
        <v>1248</v>
      </c>
      <c r="L205" s="565">
        <v>0.76190476190476186</v>
      </c>
      <c r="M205" s="565">
        <v>78</v>
      </c>
      <c r="N205" s="565">
        <v>20</v>
      </c>
      <c r="O205" s="565">
        <v>1560</v>
      </c>
      <c r="P205" s="553">
        <v>0.95238095238095233</v>
      </c>
      <c r="Q205" s="566">
        <v>78</v>
      </c>
    </row>
    <row r="206" spans="1:17" ht="14.4" customHeight="1" x14ac:dyDescent="0.3">
      <c r="A206" s="547" t="s">
        <v>1577</v>
      </c>
      <c r="B206" s="548" t="s">
        <v>1477</v>
      </c>
      <c r="C206" s="548" t="s">
        <v>1462</v>
      </c>
      <c r="D206" s="548" t="s">
        <v>1507</v>
      </c>
      <c r="E206" s="548" t="s">
        <v>1508</v>
      </c>
      <c r="F206" s="565">
        <v>2</v>
      </c>
      <c r="G206" s="565">
        <v>609</v>
      </c>
      <c r="H206" s="565">
        <v>1</v>
      </c>
      <c r="I206" s="565">
        <v>304.5</v>
      </c>
      <c r="J206" s="565">
        <v>1</v>
      </c>
      <c r="K206" s="565">
        <v>307</v>
      </c>
      <c r="L206" s="565">
        <v>0.50410509031198691</v>
      </c>
      <c r="M206" s="565">
        <v>307</v>
      </c>
      <c r="N206" s="565">
        <v>2</v>
      </c>
      <c r="O206" s="565">
        <v>626</v>
      </c>
      <c r="P206" s="553">
        <v>1.0279146141215108</v>
      </c>
      <c r="Q206" s="566">
        <v>313</v>
      </c>
    </row>
    <row r="207" spans="1:17" ht="14.4" customHeight="1" x14ac:dyDescent="0.3">
      <c r="A207" s="547" t="s">
        <v>1577</v>
      </c>
      <c r="B207" s="548" t="s">
        <v>1477</v>
      </c>
      <c r="C207" s="548" t="s">
        <v>1462</v>
      </c>
      <c r="D207" s="548" t="s">
        <v>1509</v>
      </c>
      <c r="E207" s="548" t="s">
        <v>1510</v>
      </c>
      <c r="F207" s="565">
        <v>1604</v>
      </c>
      <c r="G207" s="565">
        <v>780652</v>
      </c>
      <c r="H207" s="565">
        <v>1</v>
      </c>
      <c r="I207" s="565">
        <v>486.69077306733169</v>
      </c>
      <c r="J207" s="565">
        <v>1508</v>
      </c>
      <c r="K207" s="565">
        <v>734396</v>
      </c>
      <c r="L207" s="565">
        <v>0.94074696535716296</v>
      </c>
      <c r="M207" s="565">
        <v>487</v>
      </c>
      <c r="N207" s="565">
        <v>1600</v>
      </c>
      <c r="O207" s="565">
        <v>780800</v>
      </c>
      <c r="P207" s="553">
        <v>1.0001895851160312</v>
      </c>
      <c r="Q207" s="566">
        <v>488</v>
      </c>
    </row>
    <row r="208" spans="1:17" ht="14.4" customHeight="1" x14ac:dyDescent="0.3">
      <c r="A208" s="547" t="s">
        <v>1577</v>
      </c>
      <c r="B208" s="548" t="s">
        <v>1477</v>
      </c>
      <c r="C208" s="548" t="s">
        <v>1462</v>
      </c>
      <c r="D208" s="548" t="s">
        <v>1511</v>
      </c>
      <c r="E208" s="548" t="s">
        <v>1512</v>
      </c>
      <c r="F208" s="565">
        <v>24</v>
      </c>
      <c r="G208" s="565">
        <v>3859</v>
      </c>
      <c r="H208" s="565">
        <v>1</v>
      </c>
      <c r="I208" s="565">
        <v>160.79166666666666</v>
      </c>
      <c r="J208" s="565">
        <v>16</v>
      </c>
      <c r="K208" s="565">
        <v>2576</v>
      </c>
      <c r="L208" s="565">
        <v>0.66753044830266905</v>
      </c>
      <c r="M208" s="565">
        <v>161</v>
      </c>
      <c r="N208" s="565">
        <v>23</v>
      </c>
      <c r="O208" s="565">
        <v>3749</v>
      </c>
      <c r="P208" s="553">
        <v>0.97149520601192019</v>
      </c>
      <c r="Q208" s="566">
        <v>163</v>
      </c>
    </row>
    <row r="209" spans="1:17" ht="14.4" customHeight="1" x14ac:dyDescent="0.3">
      <c r="A209" s="547" t="s">
        <v>1577</v>
      </c>
      <c r="B209" s="548" t="s">
        <v>1477</v>
      </c>
      <c r="C209" s="548" t="s">
        <v>1462</v>
      </c>
      <c r="D209" s="548" t="s">
        <v>1515</v>
      </c>
      <c r="E209" s="548" t="s">
        <v>1481</v>
      </c>
      <c r="F209" s="565">
        <v>67</v>
      </c>
      <c r="G209" s="565">
        <v>4734</v>
      </c>
      <c r="H209" s="565">
        <v>1</v>
      </c>
      <c r="I209" s="565">
        <v>70.656716417910445</v>
      </c>
      <c r="J209" s="565">
        <v>78</v>
      </c>
      <c r="K209" s="565">
        <v>5538</v>
      </c>
      <c r="L209" s="565">
        <v>1.1698352344740177</v>
      </c>
      <c r="M209" s="565">
        <v>71</v>
      </c>
      <c r="N209" s="565">
        <v>73</v>
      </c>
      <c r="O209" s="565">
        <v>5256</v>
      </c>
      <c r="P209" s="553">
        <v>1.1102661596958174</v>
      </c>
      <c r="Q209" s="566">
        <v>72</v>
      </c>
    </row>
    <row r="210" spans="1:17" ht="14.4" customHeight="1" x14ac:dyDescent="0.3">
      <c r="A210" s="547" t="s">
        <v>1577</v>
      </c>
      <c r="B210" s="548" t="s">
        <v>1477</v>
      </c>
      <c r="C210" s="548" t="s">
        <v>1462</v>
      </c>
      <c r="D210" s="548" t="s">
        <v>1522</v>
      </c>
      <c r="E210" s="548" t="s">
        <v>1523</v>
      </c>
      <c r="F210" s="565">
        <v>6</v>
      </c>
      <c r="G210" s="565">
        <v>7150</v>
      </c>
      <c r="H210" s="565">
        <v>1</v>
      </c>
      <c r="I210" s="565">
        <v>1191.6666666666667</v>
      </c>
      <c r="J210" s="565">
        <v>4</v>
      </c>
      <c r="K210" s="565">
        <v>4780</v>
      </c>
      <c r="L210" s="565">
        <v>0.6685314685314685</v>
      </c>
      <c r="M210" s="565">
        <v>1195</v>
      </c>
      <c r="N210" s="565">
        <v>7</v>
      </c>
      <c r="O210" s="565">
        <v>8477</v>
      </c>
      <c r="P210" s="553">
        <v>1.1855944055944057</v>
      </c>
      <c r="Q210" s="566">
        <v>1211</v>
      </c>
    </row>
    <row r="211" spans="1:17" ht="14.4" customHeight="1" x14ac:dyDescent="0.3">
      <c r="A211" s="547" t="s">
        <v>1577</v>
      </c>
      <c r="B211" s="548" t="s">
        <v>1477</v>
      </c>
      <c r="C211" s="548" t="s">
        <v>1462</v>
      </c>
      <c r="D211" s="548" t="s">
        <v>1524</v>
      </c>
      <c r="E211" s="548" t="s">
        <v>1525</v>
      </c>
      <c r="F211" s="565">
        <v>303</v>
      </c>
      <c r="G211" s="565">
        <v>32927</v>
      </c>
      <c r="H211" s="565">
        <v>1</v>
      </c>
      <c r="I211" s="565">
        <v>108.66996699669967</v>
      </c>
      <c r="J211" s="565">
        <v>320</v>
      </c>
      <c r="K211" s="565">
        <v>35200</v>
      </c>
      <c r="L211" s="565">
        <v>1.0690314939107723</v>
      </c>
      <c r="M211" s="565">
        <v>110</v>
      </c>
      <c r="N211" s="565">
        <v>288</v>
      </c>
      <c r="O211" s="565">
        <v>32832</v>
      </c>
      <c r="P211" s="553">
        <v>0.99711482977495669</v>
      </c>
      <c r="Q211" s="566">
        <v>114</v>
      </c>
    </row>
    <row r="212" spans="1:17" ht="14.4" customHeight="1" x14ac:dyDescent="0.3">
      <c r="A212" s="547" t="s">
        <v>1577</v>
      </c>
      <c r="B212" s="548" t="s">
        <v>1477</v>
      </c>
      <c r="C212" s="548" t="s">
        <v>1462</v>
      </c>
      <c r="D212" s="548" t="s">
        <v>1526</v>
      </c>
      <c r="E212" s="548" t="s">
        <v>1527</v>
      </c>
      <c r="F212" s="565">
        <v>1</v>
      </c>
      <c r="G212" s="565">
        <v>322</v>
      </c>
      <c r="H212" s="565">
        <v>1</v>
      </c>
      <c r="I212" s="565">
        <v>322</v>
      </c>
      <c r="J212" s="565"/>
      <c r="K212" s="565"/>
      <c r="L212" s="565"/>
      <c r="M212" s="565"/>
      <c r="N212" s="565"/>
      <c r="O212" s="565"/>
      <c r="P212" s="553"/>
      <c r="Q212" s="566"/>
    </row>
    <row r="213" spans="1:17" ht="14.4" customHeight="1" x14ac:dyDescent="0.3">
      <c r="A213" s="547" t="s">
        <v>1577</v>
      </c>
      <c r="B213" s="548" t="s">
        <v>1477</v>
      </c>
      <c r="C213" s="548" t="s">
        <v>1462</v>
      </c>
      <c r="D213" s="548" t="s">
        <v>1530</v>
      </c>
      <c r="E213" s="548" t="s">
        <v>1531</v>
      </c>
      <c r="F213" s="565">
        <v>728</v>
      </c>
      <c r="G213" s="565">
        <v>105322</v>
      </c>
      <c r="H213" s="565">
        <v>1</v>
      </c>
      <c r="I213" s="565">
        <v>144.67307692307693</v>
      </c>
      <c r="J213" s="565">
        <v>712</v>
      </c>
      <c r="K213" s="565">
        <v>103952</v>
      </c>
      <c r="L213" s="565">
        <v>0.98699227132033196</v>
      </c>
      <c r="M213" s="565">
        <v>146</v>
      </c>
      <c r="N213" s="565">
        <v>723</v>
      </c>
      <c r="O213" s="565">
        <v>108450</v>
      </c>
      <c r="P213" s="553">
        <v>1.0296993980364977</v>
      </c>
      <c r="Q213" s="566">
        <v>150</v>
      </c>
    </row>
    <row r="214" spans="1:17" ht="14.4" customHeight="1" x14ac:dyDescent="0.3">
      <c r="A214" s="547" t="s">
        <v>1577</v>
      </c>
      <c r="B214" s="548" t="s">
        <v>1477</v>
      </c>
      <c r="C214" s="548" t="s">
        <v>1462</v>
      </c>
      <c r="D214" s="548" t="s">
        <v>1534</v>
      </c>
      <c r="E214" s="548" t="s">
        <v>1535</v>
      </c>
      <c r="F214" s="565">
        <v>4</v>
      </c>
      <c r="G214" s="565">
        <v>1172</v>
      </c>
      <c r="H214" s="565">
        <v>1</v>
      </c>
      <c r="I214" s="565">
        <v>293</v>
      </c>
      <c r="J214" s="565">
        <v>8</v>
      </c>
      <c r="K214" s="565">
        <v>2352</v>
      </c>
      <c r="L214" s="565">
        <v>2.006825938566553</v>
      </c>
      <c r="M214" s="565">
        <v>294</v>
      </c>
      <c r="N214" s="565">
        <v>4</v>
      </c>
      <c r="O214" s="565">
        <v>1204</v>
      </c>
      <c r="P214" s="553">
        <v>1.0273037542662116</v>
      </c>
      <c r="Q214" s="566">
        <v>301</v>
      </c>
    </row>
    <row r="215" spans="1:17" ht="14.4" customHeight="1" x14ac:dyDescent="0.3">
      <c r="A215" s="547" t="s">
        <v>1580</v>
      </c>
      <c r="B215" s="548" t="s">
        <v>1461</v>
      </c>
      <c r="C215" s="548" t="s">
        <v>1462</v>
      </c>
      <c r="D215" s="548" t="s">
        <v>1471</v>
      </c>
      <c r="E215" s="548" t="s">
        <v>1472</v>
      </c>
      <c r="F215" s="565">
        <v>1</v>
      </c>
      <c r="G215" s="565">
        <v>8998</v>
      </c>
      <c r="H215" s="565">
        <v>1</v>
      </c>
      <c r="I215" s="565">
        <v>8998</v>
      </c>
      <c r="J215" s="565">
        <v>1</v>
      </c>
      <c r="K215" s="565">
        <v>9008</v>
      </c>
      <c r="L215" s="565">
        <v>1.0011113580795732</v>
      </c>
      <c r="M215" s="565">
        <v>9008</v>
      </c>
      <c r="N215" s="565"/>
      <c r="O215" s="565"/>
      <c r="P215" s="553"/>
      <c r="Q215" s="566"/>
    </row>
    <row r="216" spans="1:17" ht="14.4" customHeight="1" x14ac:dyDescent="0.3">
      <c r="A216" s="547" t="s">
        <v>1580</v>
      </c>
      <c r="B216" s="548" t="s">
        <v>1461</v>
      </c>
      <c r="C216" s="548" t="s">
        <v>1462</v>
      </c>
      <c r="D216" s="548" t="s">
        <v>1475</v>
      </c>
      <c r="E216" s="548" t="s">
        <v>1476</v>
      </c>
      <c r="F216" s="565">
        <v>1</v>
      </c>
      <c r="G216" s="565">
        <v>164</v>
      </c>
      <c r="H216" s="565">
        <v>1</v>
      </c>
      <c r="I216" s="565">
        <v>164</v>
      </c>
      <c r="J216" s="565">
        <v>1</v>
      </c>
      <c r="K216" s="565">
        <v>165</v>
      </c>
      <c r="L216" s="565">
        <v>1.0060975609756098</v>
      </c>
      <c r="M216" s="565">
        <v>165</v>
      </c>
      <c r="N216" s="565"/>
      <c r="O216" s="565"/>
      <c r="P216" s="553"/>
      <c r="Q216" s="566"/>
    </row>
    <row r="217" spans="1:17" ht="14.4" customHeight="1" x14ac:dyDescent="0.3">
      <c r="A217" s="547" t="s">
        <v>1580</v>
      </c>
      <c r="B217" s="548" t="s">
        <v>1477</v>
      </c>
      <c r="C217" s="548" t="s">
        <v>1462</v>
      </c>
      <c r="D217" s="548" t="s">
        <v>1480</v>
      </c>
      <c r="E217" s="548" t="s">
        <v>1481</v>
      </c>
      <c r="F217" s="565">
        <v>79</v>
      </c>
      <c r="G217" s="565">
        <v>16129</v>
      </c>
      <c r="H217" s="565">
        <v>1</v>
      </c>
      <c r="I217" s="565">
        <v>204.16455696202533</v>
      </c>
      <c r="J217" s="565">
        <v>132</v>
      </c>
      <c r="K217" s="565">
        <v>27192</v>
      </c>
      <c r="L217" s="565">
        <v>1.6859073718147437</v>
      </c>
      <c r="M217" s="565">
        <v>206</v>
      </c>
      <c r="N217" s="565">
        <v>87</v>
      </c>
      <c r="O217" s="565">
        <v>18357</v>
      </c>
      <c r="P217" s="553">
        <v>1.1381362762725526</v>
      </c>
      <c r="Q217" s="566">
        <v>211</v>
      </c>
    </row>
    <row r="218" spans="1:17" ht="14.4" customHeight="1" x14ac:dyDescent="0.3">
      <c r="A218" s="547" t="s">
        <v>1580</v>
      </c>
      <c r="B218" s="548" t="s">
        <v>1477</v>
      </c>
      <c r="C218" s="548" t="s">
        <v>1462</v>
      </c>
      <c r="D218" s="548" t="s">
        <v>1482</v>
      </c>
      <c r="E218" s="548" t="s">
        <v>1481</v>
      </c>
      <c r="F218" s="565">
        <v>12</v>
      </c>
      <c r="G218" s="565">
        <v>1013</v>
      </c>
      <c r="H218" s="565">
        <v>1</v>
      </c>
      <c r="I218" s="565">
        <v>84.416666666666671</v>
      </c>
      <c r="J218" s="565">
        <v>9</v>
      </c>
      <c r="K218" s="565">
        <v>765</v>
      </c>
      <c r="L218" s="565">
        <v>0.75518262586377094</v>
      </c>
      <c r="M218" s="565">
        <v>85</v>
      </c>
      <c r="N218" s="565">
        <v>5</v>
      </c>
      <c r="O218" s="565">
        <v>435</v>
      </c>
      <c r="P218" s="553">
        <v>0.42941757156959526</v>
      </c>
      <c r="Q218" s="566">
        <v>87</v>
      </c>
    </row>
    <row r="219" spans="1:17" ht="14.4" customHeight="1" x14ac:dyDescent="0.3">
      <c r="A219" s="547" t="s">
        <v>1580</v>
      </c>
      <c r="B219" s="548" t="s">
        <v>1477</v>
      </c>
      <c r="C219" s="548" t="s">
        <v>1462</v>
      </c>
      <c r="D219" s="548" t="s">
        <v>1483</v>
      </c>
      <c r="E219" s="548" t="s">
        <v>1484</v>
      </c>
      <c r="F219" s="565">
        <v>91</v>
      </c>
      <c r="G219" s="565">
        <v>26656</v>
      </c>
      <c r="H219" s="565">
        <v>1</v>
      </c>
      <c r="I219" s="565">
        <v>292.92307692307691</v>
      </c>
      <c r="J219" s="565">
        <v>148</v>
      </c>
      <c r="K219" s="565">
        <v>43660</v>
      </c>
      <c r="L219" s="565">
        <v>1.6379051620648259</v>
      </c>
      <c r="M219" s="565">
        <v>295</v>
      </c>
      <c r="N219" s="565">
        <v>112</v>
      </c>
      <c r="O219" s="565">
        <v>33712</v>
      </c>
      <c r="P219" s="553">
        <v>1.2647058823529411</v>
      </c>
      <c r="Q219" s="566">
        <v>301</v>
      </c>
    </row>
    <row r="220" spans="1:17" ht="14.4" customHeight="1" x14ac:dyDescent="0.3">
      <c r="A220" s="547" t="s">
        <v>1580</v>
      </c>
      <c r="B220" s="548" t="s">
        <v>1477</v>
      </c>
      <c r="C220" s="548" t="s">
        <v>1462</v>
      </c>
      <c r="D220" s="548" t="s">
        <v>1485</v>
      </c>
      <c r="E220" s="548" t="s">
        <v>1486</v>
      </c>
      <c r="F220" s="565">
        <v>3</v>
      </c>
      <c r="G220" s="565">
        <v>279</v>
      </c>
      <c r="H220" s="565">
        <v>1</v>
      </c>
      <c r="I220" s="565">
        <v>93</v>
      </c>
      <c r="J220" s="565">
        <v>3</v>
      </c>
      <c r="K220" s="565">
        <v>285</v>
      </c>
      <c r="L220" s="565">
        <v>1.021505376344086</v>
      </c>
      <c r="M220" s="565">
        <v>95</v>
      </c>
      <c r="N220" s="565">
        <v>6</v>
      </c>
      <c r="O220" s="565">
        <v>594</v>
      </c>
      <c r="P220" s="553">
        <v>2.129032258064516</v>
      </c>
      <c r="Q220" s="566">
        <v>99</v>
      </c>
    </row>
    <row r="221" spans="1:17" ht="14.4" customHeight="1" x14ac:dyDescent="0.3">
      <c r="A221" s="547" t="s">
        <v>1580</v>
      </c>
      <c r="B221" s="548" t="s">
        <v>1477</v>
      </c>
      <c r="C221" s="548" t="s">
        <v>1462</v>
      </c>
      <c r="D221" s="548" t="s">
        <v>1487</v>
      </c>
      <c r="E221" s="548" t="s">
        <v>1488</v>
      </c>
      <c r="F221" s="565"/>
      <c r="G221" s="565"/>
      <c r="H221" s="565"/>
      <c r="I221" s="565"/>
      <c r="J221" s="565">
        <v>1</v>
      </c>
      <c r="K221" s="565">
        <v>224</v>
      </c>
      <c r="L221" s="565"/>
      <c r="M221" s="565">
        <v>224</v>
      </c>
      <c r="N221" s="565"/>
      <c r="O221" s="565"/>
      <c r="P221" s="553"/>
      <c r="Q221" s="566"/>
    </row>
    <row r="222" spans="1:17" ht="14.4" customHeight="1" x14ac:dyDescent="0.3">
      <c r="A222" s="547" t="s">
        <v>1580</v>
      </c>
      <c r="B222" s="548" t="s">
        <v>1477</v>
      </c>
      <c r="C222" s="548" t="s">
        <v>1462</v>
      </c>
      <c r="D222" s="548" t="s">
        <v>1489</v>
      </c>
      <c r="E222" s="548" t="s">
        <v>1490</v>
      </c>
      <c r="F222" s="565">
        <v>83</v>
      </c>
      <c r="G222" s="565">
        <v>11174</v>
      </c>
      <c r="H222" s="565">
        <v>1</v>
      </c>
      <c r="I222" s="565">
        <v>134.62650602409639</v>
      </c>
      <c r="J222" s="565">
        <v>103</v>
      </c>
      <c r="K222" s="565">
        <v>13905</v>
      </c>
      <c r="L222" s="565">
        <v>1.244406658313943</v>
      </c>
      <c r="M222" s="565">
        <v>135</v>
      </c>
      <c r="N222" s="565">
        <v>120</v>
      </c>
      <c r="O222" s="565">
        <v>16440</v>
      </c>
      <c r="P222" s="553">
        <v>1.4712725971004117</v>
      </c>
      <c r="Q222" s="566">
        <v>137</v>
      </c>
    </row>
    <row r="223" spans="1:17" ht="14.4" customHeight="1" x14ac:dyDescent="0.3">
      <c r="A223" s="547" t="s">
        <v>1580</v>
      </c>
      <c r="B223" s="548" t="s">
        <v>1477</v>
      </c>
      <c r="C223" s="548" t="s">
        <v>1462</v>
      </c>
      <c r="D223" s="548" t="s">
        <v>1491</v>
      </c>
      <c r="E223" s="548" t="s">
        <v>1490</v>
      </c>
      <c r="F223" s="565">
        <v>5</v>
      </c>
      <c r="G223" s="565">
        <v>879</v>
      </c>
      <c r="H223" s="565">
        <v>1</v>
      </c>
      <c r="I223" s="565">
        <v>175.8</v>
      </c>
      <c r="J223" s="565">
        <v>6</v>
      </c>
      <c r="K223" s="565">
        <v>1068</v>
      </c>
      <c r="L223" s="565">
        <v>1.2150170648464165</v>
      </c>
      <c r="M223" s="565">
        <v>178</v>
      </c>
      <c r="N223" s="565">
        <v>2</v>
      </c>
      <c r="O223" s="565">
        <v>366</v>
      </c>
      <c r="P223" s="553">
        <v>0.41638225255972694</v>
      </c>
      <c r="Q223" s="566">
        <v>183</v>
      </c>
    </row>
    <row r="224" spans="1:17" ht="14.4" customHeight="1" x14ac:dyDescent="0.3">
      <c r="A224" s="547" t="s">
        <v>1580</v>
      </c>
      <c r="B224" s="548" t="s">
        <v>1477</v>
      </c>
      <c r="C224" s="548" t="s">
        <v>1462</v>
      </c>
      <c r="D224" s="548" t="s">
        <v>1494</v>
      </c>
      <c r="E224" s="548" t="s">
        <v>1495</v>
      </c>
      <c r="F224" s="565">
        <v>1</v>
      </c>
      <c r="G224" s="565">
        <v>591</v>
      </c>
      <c r="H224" s="565">
        <v>1</v>
      </c>
      <c r="I224" s="565">
        <v>591</v>
      </c>
      <c r="J224" s="565">
        <v>1</v>
      </c>
      <c r="K224" s="565">
        <v>593</v>
      </c>
      <c r="L224" s="565">
        <v>1.0033840947546531</v>
      </c>
      <c r="M224" s="565">
        <v>593</v>
      </c>
      <c r="N224" s="565"/>
      <c r="O224" s="565"/>
      <c r="P224" s="553"/>
      <c r="Q224" s="566"/>
    </row>
    <row r="225" spans="1:17" ht="14.4" customHeight="1" x14ac:dyDescent="0.3">
      <c r="A225" s="547" t="s">
        <v>1580</v>
      </c>
      <c r="B225" s="548" t="s">
        <v>1477</v>
      </c>
      <c r="C225" s="548" t="s">
        <v>1462</v>
      </c>
      <c r="D225" s="548" t="s">
        <v>1496</v>
      </c>
      <c r="E225" s="548" t="s">
        <v>1497</v>
      </c>
      <c r="F225" s="565">
        <v>9</v>
      </c>
      <c r="G225" s="565">
        <v>1438</v>
      </c>
      <c r="H225" s="565">
        <v>1</v>
      </c>
      <c r="I225" s="565">
        <v>159.77777777777777</v>
      </c>
      <c r="J225" s="565">
        <v>13</v>
      </c>
      <c r="K225" s="565">
        <v>2093</v>
      </c>
      <c r="L225" s="565">
        <v>1.4554937413073714</v>
      </c>
      <c r="M225" s="565">
        <v>161</v>
      </c>
      <c r="N225" s="565">
        <v>7</v>
      </c>
      <c r="O225" s="565">
        <v>1211</v>
      </c>
      <c r="P225" s="553">
        <v>0.84214186369958277</v>
      </c>
      <c r="Q225" s="566">
        <v>173</v>
      </c>
    </row>
    <row r="226" spans="1:17" ht="14.4" customHeight="1" x14ac:dyDescent="0.3">
      <c r="A226" s="547" t="s">
        <v>1580</v>
      </c>
      <c r="B226" s="548" t="s">
        <v>1477</v>
      </c>
      <c r="C226" s="548" t="s">
        <v>1462</v>
      </c>
      <c r="D226" s="548" t="s">
        <v>1498</v>
      </c>
      <c r="E226" s="548" t="s">
        <v>1499</v>
      </c>
      <c r="F226" s="565">
        <v>1</v>
      </c>
      <c r="G226" s="565">
        <v>383</v>
      </c>
      <c r="H226" s="565">
        <v>1</v>
      </c>
      <c r="I226" s="565">
        <v>383</v>
      </c>
      <c r="J226" s="565">
        <v>2</v>
      </c>
      <c r="K226" s="565">
        <v>766</v>
      </c>
      <c r="L226" s="565">
        <v>2</v>
      </c>
      <c r="M226" s="565">
        <v>383</v>
      </c>
      <c r="N226" s="565">
        <v>2</v>
      </c>
      <c r="O226" s="565">
        <v>768</v>
      </c>
      <c r="P226" s="553">
        <v>2.0052219321148823</v>
      </c>
      <c r="Q226" s="566">
        <v>384</v>
      </c>
    </row>
    <row r="227" spans="1:17" ht="14.4" customHeight="1" x14ac:dyDescent="0.3">
      <c r="A227" s="547" t="s">
        <v>1580</v>
      </c>
      <c r="B227" s="548" t="s">
        <v>1477</v>
      </c>
      <c r="C227" s="548" t="s">
        <v>1462</v>
      </c>
      <c r="D227" s="548" t="s">
        <v>1500</v>
      </c>
      <c r="E227" s="548" t="s">
        <v>1501</v>
      </c>
      <c r="F227" s="565">
        <v>213</v>
      </c>
      <c r="G227" s="565">
        <v>3408</v>
      </c>
      <c r="H227" s="565">
        <v>1</v>
      </c>
      <c r="I227" s="565">
        <v>16</v>
      </c>
      <c r="J227" s="565">
        <v>243</v>
      </c>
      <c r="K227" s="565">
        <v>3888</v>
      </c>
      <c r="L227" s="565">
        <v>1.1408450704225352</v>
      </c>
      <c r="M227" s="565">
        <v>16</v>
      </c>
      <c r="N227" s="565">
        <v>278</v>
      </c>
      <c r="O227" s="565">
        <v>4726</v>
      </c>
      <c r="P227" s="553">
        <v>1.386737089201878</v>
      </c>
      <c r="Q227" s="566">
        <v>17</v>
      </c>
    </row>
    <row r="228" spans="1:17" ht="14.4" customHeight="1" x14ac:dyDescent="0.3">
      <c r="A228" s="547" t="s">
        <v>1580</v>
      </c>
      <c r="B228" s="548" t="s">
        <v>1477</v>
      </c>
      <c r="C228" s="548" t="s">
        <v>1462</v>
      </c>
      <c r="D228" s="548" t="s">
        <v>1502</v>
      </c>
      <c r="E228" s="548" t="s">
        <v>1503</v>
      </c>
      <c r="F228" s="565">
        <v>54</v>
      </c>
      <c r="G228" s="565">
        <v>14253</v>
      </c>
      <c r="H228" s="565">
        <v>1</v>
      </c>
      <c r="I228" s="565">
        <v>263.94444444444446</v>
      </c>
      <c r="J228" s="565">
        <v>50</v>
      </c>
      <c r="K228" s="565">
        <v>13300</v>
      </c>
      <c r="L228" s="565">
        <v>0.93313688346313062</v>
      </c>
      <c r="M228" s="565">
        <v>266</v>
      </c>
      <c r="N228" s="565">
        <v>38</v>
      </c>
      <c r="O228" s="565">
        <v>10374</v>
      </c>
      <c r="P228" s="553">
        <v>0.7278467691012418</v>
      </c>
      <c r="Q228" s="566">
        <v>273</v>
      </c>
    </row>
    <row r="229" spans="1:17" ht="14.4" customHeight="1" x14ac:dyDescent="0.3">
      <c r="A229" s="547" t="s">
        <v>1580</v>
      </c>
      <c r="B229" s="548" t="s">
        <v>1477</v>
      </c>
      <c r="C229" s="548" t="s">
        <v>1462</v>
      </c>
      <c r="D229" s="548" t="s">
        <v>1504</v>
      </c>
      <c r="E229" s="548" t="s">
        <v>1505</v>
      </c>
      <c r="F229" s="565">
        <v>49</v>
      </c>
      <c r="G229" s="565">
        <v>6909</v>
      </c>
      <c r="H229" s="565">
        <v>1</v>
      </c>
      <c r="I229" s="565">
        <v>141</v>
      </c>
      <c r="J229" s="565">
        <v>71</v>
      </c>
      <c r="K229" s="565">
        <v>10011</v>
      </c>
      <c r="L229" s="565">
        <v>1.4489795918367347</v>
      </c>
      <c r="M229" s="565">
        <v>141</v>
      </c>
      <c r="N229" s="565">
        <v>49</v>
      </c>
      <c r="O229" s="565">
        <v>6958</v>
      </c>
      <c r="P229" s="553">
        <v>1.0070921985815602</v>
      </c>
      <c r="Q229" s="566">
        <v>142</v>
      </c>
    </row>
    <row r="230" spans="1:17" ht="14.4" customHeight="1" x14ac:dyDescent="0.3">
      <c r="A230" s="547" t="s">
        <v>1580</v>
      </c>
      <c r="B230" s="548" t="s">
        <v>1477</v>
      </c>
      <c r="C230" s="548" t="s">
        <v>1462</v>
      </c>
      <c r="D230" s="548" t="s">
        <v>1506</v>
      </c>
      <c r="E230" s="548" t="s">
        <v>1505</v>
      </c>
      <c r="F230" s="565">
        <v>83</v>
      </c>
      <c r="G230" s="565">
        <v>6474</v>
      </c>
      <c r="H230" s="565">
        <v>1</v>
      </c>
      <c r="I230" s="565">
        <v>78</v>
      </c>
      <c r="J230" s="565">
        <v>102</v>
      </c>
      <c r="K230" s="565">
        <v>7956</v>
      </c>
      <c r="L230" s="565">
        <v>1.2289156626506024</v>
      </c>
      <c r="M230" s="565">
        <v>78</v>
      </c>
      <c r="N230" s="565">
        <v>118</v>
      </c>
      <c r="O230" s="565">
        <v>9204</v>
      </c>
      <c r="P230" s="553">
        <v>1.4216867469879517</v>
      </c>
      <c r="Q230" s="566">
        <v>78</v>
      </c>
    </row>
    <row r="231" spans="1:17" ht="14.4" customHeight="1" x14ac:dyDescent="0.3">
      <c r="A231" s="547" t="s">
        <v>1580</v>
      </c>
      <c r="B231" s="548" t="s">
        <v>1477</v>
      </c>
      <c r="C231" s="548" t="s">
        <v>1462</v>
      </c>
      <c r="D231" s="548" t="s">
        <v>1507</v>
      </c>
      <c r="E231" s="548" t="s">
        <v>1508</v>
      </c>
      <c r="F231" s="565">
        <v>48</v>
      </c>
      <c r="G231" s="565">
        <v>14628</v>
      </c>
      <c r="H231" s="565">
        <v>1</v>
      </c>
      <c r="I231" s="565">
        <v>304.75</v>
      </c>
      <c r="J231" s="565">
        <v>70</v>
      </c>
      <c r="K231" s="565">
        <v>21490</v>
      </c>
      <c r="L231" s="565">
        <v>1.4691003554826361</v>
      </c>
      <c r="M231" s="565">
        <v>307</v>
      </c>
      <c r="N231" s="565">
        <v>49</v>
      </c>
      <c r="O231" s="565">
        <v>15337</v>
      </c>
      <c r="P231" s="553">
        <v>1.0484686901832103</v>
      </c>
      <c r="Q231" s="566">
        <v>313</v>
      </c>
    </row>
    <row r="232" spans="1:17" ht="14.4" customHeight="1" x14ac:dyDescent="0.3">
      <c r="A232" s="547" t="s">
        <v>1580</v>
      </c>
      <c r="B232" s="548" t="s">
        <v>1477</v>
      </c>
      <c r="C232" s="548" t="s">
        <v>1462</v>
      </c>
      <c r="D232" s="548" t="s">
        <v>1509</v>
      </c>
      <c r="E232" s="548" t="s">
        <v>1510</v>
      </c>
      <c r="F232" s="565"/>
      <c r="G232" s="565"/>
      <c r="H232" s="565"/>
      <c r="I232" s="565"/>
      <c r="J232" s="565">
        <v>2</v>
      </c>
      <c r="K232" s="565">
        <v>974</v>
      </c>
      <c r="L232" s="565"/>
      <c r="M232" s="565">
        <v>487</v>
      </c>
      <c r="N232" s="565">
        <v>1</v>
      </c>
      <c r="O232" s="565">
        <v>488</v>
      </c>
      <c r="P232" s="553"/>
      <c r="Q232" s="566">
        <v>488</v>
      </c>
    </row>
    <row r="233" spans="1:17" ht="14.4" customHeight="1" x14ac:dyDescent="0.3">
      <c r="A233" s="547" t="s">
        <v>1580</v>
      </c>
      <c r="B233" s="548" t="s">
        <v>1477</v>
      </c>
      <c r="C233" s="548" t="s">
        <v>1462</v>
      </c>
      <c r="D233" s="548" t="s">
        <v>1511</v>
      </c>
      <c r="E233" s="548" t="s">
        <v>1512</v>
      </c>
      <c r="F233" s="565">
        <v>76</v>
      </c>
      <c r="G233" s="565">
        <v>12206</v>
      </c>
      <c r="H233" s="565">
        <v>1</v>
      </c>
      <c r="I233" s="565">
        <v>160.60526315789474</v>
      </c>
      <c r="J233" s="565">
        <v>69</v>
      </c>
      <c r="K233" s="565">
        <v>11109</v>
      </c>
      <c r="L233" s="565">
        <v>0.91012616745862696</v>
      </c>
      <c r="M233" s="565">
        <v>161</v>
      </c>
      <c r="N233" s="565">
        <v>108</v>
      </c>
      <c r="O233" s="565">
        <v>17604</v>
      </c>
      <c r="P233" s="553">
        <v>1.4422415205636572</v>
      </c>
      <c r="Q233" s="566">
        <v>163</v>
      </c>
    </row>
    <row r="234" spans="1:17" ht="14.4" customHeight="1" x14ac:dyDescent="0.3">
      <c r="A234" s="547" t="s">
        <v>1580</v>
      </c>
      <c r="B234" s="548" t="s">
        <v>1477</v>
      </c>
      <c r="C234" s="548" t="s">
        <v>1462</v>
      </c>
      <c r="D234" s="548" t="s">
        <v>1515</v>
      </c>
      <c r="E234" s="548" t="s">
        <v>1481</v>
      </c>
      <c r="F234" s="565">
        <v>158</v>
      </c>
      <c r="G234" s="565">
        <v>11167</v>
      </c>
      <c r="H234" s="565">
        <v>1</v>
      </c>
      <c r="I234" s="565">
        <v>70.677215189873422</v>
      </c>
      <c r="J234" s="565">
        <v>157</v>
      </c>
      <c r="K234" s="565">
        <v>11147</v>
      </c>
      <c r="L234" s="565">
        <v>0.99820900868630791</v>
      </c>
      <c r="M234" s="565">
        <v>71</v>
      </c>
      <c r="N234" s="565">
        <v>151</v>
      </c>
      <c r="O234" s="565">
        <v>10872</v>
      </c>
      <c r="P234" s="553">
        <v>0.97358287812304112</v>
      </c>
      <c r="Q234" s="566">
        <v>72</v>
      </c>
    </row>
    <row r="235" spans="1:17" ht="14.4" customHeight="1" x14ac:dyDescent="0.3">
      <c r="A235" s="547" t="s">
        <v>1580</v>
      </c>
      <c r="B235" s="548" t="s">
        <v>1477</v>
      </c>
      <c r="C235" s="548" t="s">
        <v>1462</v>
      </c>
      <c r="D235" s="548" t="s">
        <v>1520</v>
      </c>
      <c r="E235" s="548" t="s">
        <v>1521</v>
      </c>
      <c r="F235" s="565">
        <v>13</v>
      </c>
      <c r="G235" s="565">
        <v>2820</v>
      </c>
      <c r="H235" s="565">
        <v>1</v>
      </c>
      <c r="I235" s="565">
        <v>216.92307692307693</v>
      </c>
      <c r="J235" s="565">
        <v>12</v>
      </c>
      <c r="K235" s="565">
        <v>2640</v>
      </c>
      <c r="L235" s="565">
        <v>0.93617021276595747</v>
      </c>
      <c r="M235" s="565">
        <v>220</v>
      </c>
      <c r="N235" s="565">
        <v>6</v>
      </c>
      <c r="O235" s="565">
        <v>1374</v>
      </c>
      <c r="P235" s="553">
        <v>0.48723404255319147</v>
      </c>
      <c r="Q235" s="566">
        <v>229</v>
      </c>
    </row>
    <row r="236" spans="1:17" ht="14.4" customHeight="1" x14ac:dyDescent="0.3">
      <c r="A236" s="547" t="s">
        <v>1580</v>
      </c>
      <c r="B236" s="548" t="s">
        <v>1477</v>
      </c>
      <c r="C236" s="548" t="s">
        <v>1462</v>
      </c>
      <c r="D236" s="548" t="s">
        <v>1522</v>
      </c>
      <c r="E236" s="548" t="s">
        <v>1523</v>
      </c>
      <c r="F236" s="565">
        <v>6</v>
      </c>
      <c r="G236" s="565">
        <v>7142</v>
      </c>
      <c r="H236" s="565">
        <v>1</v>
      </c>
      <c r="I236" s="565">
        <v>1190.3333333333333</v>
      </c>
      <c r="J236" s="565">
        <v>6</v>
      </c>
      <c r="K236" s="565">
        <v>7170</v>
      </c>
      <c r="L236" s="565">
        <v>1.0039204704564548</v>
      </c>
      <c r="M236" s="565">
        <v>1195</v>
      </c>
      <c r="N236" s="565">
        <v>4</v>
      </c>
      <c r="O236" s="565">
        <v>4844</v>
      </c>
      <c r="P236" s="553">
        <v>0.67824138896667596</v>
      </c>
      <c r="Q236" s="566">
        <v>1211</v>
      </c>
    </row>
    <row r="237" spans="1:17" ht="14.4" customHeight="1" x14ac:dyDescent="0.3">
      <c r="A237" s="547" t="s">
        <v>1580</v>
      </c>
      <c r="B237" s="548" t="s">
        <v>1477</v>
      </c>
      <c r="C237" s="548" t="s">
        <v>1462</v>
      </c>
      <c r="D237" s="548" t="s">
        <v>1524</v>
      </c>
      <c r="E237" s="548" t="s">
        <v>1525</v>
      </c>
      <c r="F237" s="565">
        <v>43</v>
      </c>
      <c r="G237" s="565">
        <v>4670</v>
      </c>
      <c r="H237" s="565">
        <v>1</v>
      </c>
      <c r="I237" s="565">
        <v>108.6046511627907</v>
      </c>
      <c r="J237" s="565">
        <v>29</v>
      </c>
      <c r="K237" s="565">
        <v>3190</v>
      </c>
      <c r="L237" s="565">
        <v>0.68308351177730198</v>
      </c>
      <c r="M237" s="565">
        <v>110</v>
      </c>
      <c r="N237" s="565">
        <v>30</v>
      </c>
      <c r="O237" s="565">
        <v>3420</v>
      </c>
      <c r="P237" s="553">
        <v>0.73233404710920769</v>
      </c>
      <c r="Q237" s="566">
        <v>114</v>
      </c>
    </row>
    <row r="238" spans="1:17" ht="14.4" customHeight="1" x14ac:dyDescent="0.3">
      <c r="A238" s="547" t="s">
        <v>1580</v>
      </c>
      <c r="B238" s="548" t="s">
        <v>1477</v>
      </c>
      <c r="C238" s="548" t="s">
        <v>1462</v>
      </c>
      <c r="D238" s="548" t="s">
        <v>1526</v>
      </c>
      <c r="E238" s="548" t="s">
        <v>1527</v>
      </c>
      <c r="F238" s="565">
        <v>4</v>
      </c>
      <c r="G238" s="565">
        <v>1279</v>
      </c>
      <c r="H238" s="565">
        <v>1</v>
      </c>
      <c r="I238" s="565">
        <v>319.75</v>
      </c>
      <c r="J238" s="565">
        <v>1</v>
      </c>
      <c r="K238" s="565">
        <v>323</v>
      </c>
      <c r="L238" s="565">
        <v>0.25254104769351055</v>
      </c>
      <c r="M238" s="565">
        <v>323</v>
      </c>
      <c r="N238" s="565">
        <v>1</v>
      </c>
      <c r="O238" s="565">
        <v>346</v>
      </c>
      <c r="P238" s="553">
        <v>0.27052384675527757</v>
      </c>
      <c r="Q238" s="566">
        <v>346</v>
      </c>
    </row>
    <row r="239" spans="1:17" ht="14.4" customHeight="1" x14ac:dyDescent="0.3">
      <c r="A239" s="547" t="s">
        <v>1580</v>
      </c>
      <c r="B239" s="548" t="s">
        <v>1477</v>
      </c>
      <c r="C239" s="548" t="s">
        <v>1462</v>
      </c>
      <c r="D239" s="548" t="s">
        <v>1530</v>
      </c>
      <c r="E239" s="548" t="s">
        <v>1531</v>
      </c>
      <c r="F239" s="565">
        <v>22</v>
      </c>
      <c r="G239" s="565">
        <v>3181</v>
      </c>
      <c r="H239" s="565">
        <v>1</v>
      </c>
      <c r="I239" s="565">
        <v>144.59090909090909</v>
      </c>
      <c r="J239" s="565">
        <v>12</v>
      </c>
      <c r="K239" s="565">
        <v>1752</v>
      </c>
      <c r="L239" s="565">
        <v>0.55077019805092742</v>
      </c>
      <c r="M239" s="565">
        <v>146</v>
      </c>
      <c r="N239" s="565">
        <v>9</v>
      </c>
      <c r="O239" s="565">
        <v>1350</v>
      </c>
      <c r="P239" s="553">
        <v>0.42439484438855707</v>
      </c>
      <c r="Q239" s="566">
        <v>150</v>
      </c>
    </row>
    <row r="240" spans="1:17" ht="14.4" customHeight="1" x14ac:dyDescent="0.3">
      <c r="A240" s="547" t="s">
        <v>1580</v>
      </c>
      <c r="B240" s="548" t="s">
        <v>1477</v>
      </c>
      <c r="C240" s="548" t="s">
        <v>1462</v>
      </c>
      <c r="D240" s="548" t="s">
        <v>1532</v>
      </c>
      <c r="E240" s="548" t="s">
        <v>1533</v>
      </c>
      <c r="F240" s="565">
        <v>1</v>
      </c>
      <c r="G240" s="565">
        <v>1029</v>
      </c>
      <c r="H240" s="565">
        <v>1</v>
      </c>
      <c r="I240" s="565">
        <v>1029</v>
      </c>
      <c r="J240" s="565">
        <v>1</v>
      </c>
      <c r="K240" s="565">
        <v>1033</v>
      </c>
      <c r="L240" s="565">
        <v>1.0038872691933916</v>
      </c>
      <c r="M240" s="565">
        <v>1033</v>
      </c>
      <c r="N240" s="565"/>
      <c r="O240" s="565"/>
      <c r="P240" s="553"/>
      <c r="Q240" s="566"/>
    </row>
    <row r="241" spans="1:17" ht="14.4" customHeight="1" x14ac:dyDescent="0.3">
      <c r="A241" s="547" t="s">
        <v>1580</v>
      </c>
      <c r="B241" s="548" t="s">
        <v>1477</v>
      </c>
      <c r="C241" s="548" t="s">
        <v>1462</v>
      </c>
      <c r="D241" s="548" t="s">
        <v>1534</v>
      </c>
      <c r="E241" s="548" t="s">
        <v>1535</v>
      </c>
      <c r="F241" s="565">
        <v>1</v>
      </c>
      <c r="G241" s="565">
        <v>293</v>
      </c>
      <c r="H241" s="565">
        <v>1</v>
      </c>
      <c r="I241" s="565">
        <v>293</v>
      </c>
      <c r="J241" s="565">
        <v>1</v>
      </c>
      <c r="K241" s="565">
        <v>294</v>
      </c>
      <c r="L241" s="565">
        <v>1.0034129692832765</v>
      </c>
      <c r="M241" s="565">
        <v>294</v>
      </c>
      <c r="N241" s="565"/>
      <c r="O241" s="565"/>
      <c r="P241" s="553"/>
      <c r="Q241" s="566"/>
    </row>
    <row r="242" spans="1:17" ht="14.4" customHeight="1" x14ac:dyDescent="0.3">
      <c r="A242" s="547" t="s">
        <v>1581</v>
      </c>
      <c r="B242" s="548" t="s">
        <v>1477</v>
      </c>
      <c r="C242" s="548" t="s">
        <v>1462</v>
      </c>
      <c r="D242" s="548" t="s">
        <v>1480</v>
      </c>
      <c r="E242" s="548" t="s">
        <v>1481</v>
      </c>
      <c r="F242" s="565">
        <v>130</v>
      </c>
      <c r="G242" s="565">
        <v>26570</v>
      </c>
      <c r="H242" s="565">
        <v>1</v>
      </c>
      <c r="I242" s="565">
        <v>204.38461538461539</v>
      </c>
      <c r="J242" s="565">
        <v>238</v>
      </c>
      <c r="K242" s="565">
        <v>49028</v>
      </c>
      <c r="L242" s="565">
        <v>1.8452389913436207</v>
      </c>
      <c r="M242" s="565">
        <v>206</v>
      </c>
      <c r="N242" s="565">
        <v>207</v>
      </c>
      <c r="O242" s="565">
        <v>43677</v>
      </c>
      <c r="P242" s="553">
        <v>1.6438464433571698</v>
      </c>
      <c r="Q242" s="566">
        <v>211</v>
      </c>
    </row>
    <row r="243" spans="1:17" ht="14.4" customHeight="1" x14ac:dyDescent="0.3">
      <c r="A243" s="547" t="s">
        <v>1581</v>
      </c>
      <c r="B243" s="548" t="s">
        <v>1477</v>
      </c>
      <c r="C243" s="548" t="s">
        <v>1462</v>
      </c>
      <c r="D243" s="548" t="s">
        <v>1482</v>
      </c>
      <c r="E243" s="548" t="s">
        <v>1481</v>
      </c>
      <c r="F243" s="565">
        <v>3</v>
      </c>
      <c r="G243" s="565">
        <v>252</v>
      </c>
      <c r="H243" s="565">
        <v>1</v>
      </c>
      <c r="I243" s="565">
        <v>84</v>
      </c>
      <c r="J243" s="565">
        <v>3</v>
      </c>
      <c r="K243" s="565">
        <v>255</v>
      </c>
      <c r="L243" s="565">
        <v>1.0119047619047619</v>
      </c>
      <c r="M243" s="565">
        <v>85</v>
      </c>
      <c r="N243" s="565"/>
      <c r="O243" s="565"/>
      <c r="P243" s="553"/>
      <c r="Q243" s="566"/>
    </row>
    <row r="244" spans="1:17" ht="14.4" customHeight="1" x14ac:dyDescent="0.3">
      <c r="A244" s="547" t="s">
        <v>1581</v>
      </c>
      <c r="B244" s="548" t="s">
        <v>1477</v>
      </c>
      <c r="C244" s="548" t="s">
        <v>1462</v>
      </c>
      <c r="D244" s="548" t="s">
        <v>1483</v>
      </c>
      <c r="E244" s="548" t="s">
        <v>1484</v>
      </c>
      <c r="F244" s="565">
        <v>734</v>
      </c>
      <c r="G244" s="565">
        <v>215462</v>
      </c>
      <c r="H244" s="565">
        <v>1</v>
      </c>
      <c r="I244" s="565">
        <v>293.54495912806539</v>
      </c>
      <c r="J244" s="565">
        <v>877</v>
      </c>
      <c r="K244" s="565">
        <v>258715</v>
      </c>
      <c r="L244" s="565">
        <v>1.200745375054534</v>
      </c>
      <c r="M244" s="565">
        <v>295</v>
      </c>
      <c r="N244" s="565">
        <v>604</v>
      </c>
      <c r="O244" s="565">
        <v>181804</v>
      </c>
      <c r="P244" s="553">
        <v>0.84378683944268595</v>
      </c>
      <c r="Q244" s="566">
        <v>301</v>
      </c>
    </row>
    <row r="245" spans="1:17" ht="14.4" customHeight="1" x14ac:dyDescent="0.3">
      <c r="A245" s="547" t="s">
        <v>1581</v>
      </c>
      <c r="B245" s="548" t="s">
        <v>1477</v>
      </c>
      <c r="C245" s="548" t="s">
        <v>1462</v>
      </c>
      <c r="D245" s="548" t="s">
        <v>1485</v>
      </c>
      <c r="E245" s="548" t="s">
        <v>1486</v>
      </c>
      <c r="F245" s="565">
        <v>9</v>
      </c>
      <c r="G245" s="565">
        <v>846</v>
      </c>
      <c r="H245" s="565">
        <v>1</v>
      </c>
      <c r="I245" s="565">
        <v>94</v>
      </c>
      <c r="J245" s="565">
        <v>11</v>
      </c>
      <c r="K245" s="565">
        <v>1045</v>
      </c>
      <c r="L245" s="565">
        <v>1.2352245862884161</v>
      </c>
      <c r="M245" s="565">
        <v>95</v>
      </c>
      <c r="N245" s="565">
        <v>3</v>
      </c>
      <c r="O245" s="565">
        <v>297</v>
      </c>
      <c r="P245" s="553">
        <v>0.35106382978723405</v>
      </c>
      <c r="Q245" s="566">
        <v>99</v>
      </c>
    </row>
    <row r="246" spans="1:17" ht="14.4" customHeight="1" x14ac:dyDescent="0.3">
      <c r="A246" s="547" t="s">
        <v>1581</v>
      </c>
      <c r="B246" s="548" t="s">
        <v>1477</v>
      </c>
      <c r="C246" s="548" t="s">
        <v>1462</v>
      </c>
      <c r="D246" s="548" t="s">
        <v>1487</v>
      </c>
      <c r="E246" s="548" t="s">
        <v>1488</v>
      </c>
      <c r="F246" s="565">
        <v>1</v>
      </c>
      <c r="G246" s="565">
        <v>220</v>
      </c>
      <c r="H246" s="565">
        <v>1</v>
      </c>
      <c r="I246" s="565">
        <v>220</v>
      </c>
      <c r="J246" s="565">
        <v>1</v>
      </c>
      <c r="K246" s="565">
        <v>224</v>
      </c>
      <c r="L246" s="565">
        <v>1.0181818181818181</v>
      </c>
      <c r="M246" s="565">
        <v>224</v>
      </c>
      <c r="N246" s="565">
        <v>1</v>
      </c>
      <c r="O246" s="565">
        <v>231</v>
      </c>
      <c r="P246" s="553">
        <v>1.05</v>
      </c>
      <c r="Q246" s="566">
        <v>231</v>
      </c>
    </row>
    <row r="247" spans="1:17" ht="14.4" customHeight="1" x14ac:dyDescent="0.3">
      <c r="A247" s="547" t="s">
        <v>1581</v>
      </c>
      <c r="B247" s="548" t="s">
        <v>1477</v>
      </c>
      <c r="C247" s="548" t="s">
        <v>1462</v>
      </c>
      <c r="D247" s="548" t="s">
        <v>1489</v>
      </c>
      <c r="E247" s="548" t="s">
        <v>1490</v>
      </c>
      <c r="F247" s="565">
        <v>562</v>
      </c>
      <c r="G247" s="565">
        <v>75636</v>
      </c>
      <c r="H247" s="565">
        <v>1</v>
      </c>
      <c r="I247" s="565">
        <v>134.58362989323842</v>
      </c>
      <c r="J247" s="565">
        <v>582</v>
      </c>
      <c r="K247" s="565">
        <v>78570</v>
      </c>
      <c r="L247" s="565">
        <v>1.0387910518800572</v>
      </c>
      <c r="M247" s="565">
        <v>135</v>
      </c>
      <c r="N247" s="565">
        <v>602</v>
      </c>
      <c r="O247" s="565">
        <v>82474</v>
      </c>
      <c r="P247" s="553">
        <v>1.0904066846475224</v>
      </c>
      <c r="Q247" s="566">
        <v>137</v>
      </c>
    </row>
    <row r="248" spans="1:17" ht="14.4" customHeight="1" x14ac:dyDescent="0.3">
      <c r="A248" s="547" t="s">
        <v>1581</v>
      </c>
      <c r="B248" s="548" t="s">
        <v>1477</v>
      </c>
      <c r="C248" s="548" t="s">
        <v>1462</v>
      </c>
      <c r="D248" s="548" t="s">
        <v>1491</v>
      </c>
      <c r="E248" s="548" t="s">
        <v>1490</v>
      </c>
      <c r="F248" s="565">
        <v>1</v>
      </c>
      <c r="G248" s="565">
        <v>175</v>
      </c>
      <c r="H248" s="565">
        <v>1</v>
      </c>
      <c r="I248" s="565">
        <v>175</v>
      </c>
      <c r="J248" s="565">
        <v>1</v>
      </c>
      <c r="K248" s="565">
        <v>178</v>
      </c>
      <c r="L248" s="565">
        <v>1.0171428571428571</v>
      </c>
      <c r="M248" s="565">
        <v>178</v>
      </c>
      <c r="N248" s="565"/>
      <c r="O248" s="565"/>
      <c r="P248" s="553"/>
      <c r="Q248" s="566"/>
    </row>
    <row r="249" spans="1:17" ht="14.4" customHeight="1" x14ac:dyDescent="0.3">
      <c r="A249" s="547" t="s">
        <v>1581</v>
      </c>
      <c r="B249" s="548" t="s">
        <v>1477</v>
      </c>
      <c r="C249" s="548" t="s">
        <v>1462</v>
      </c>
      <c r="D249" s="548" t="s">
        <v>1492</v>
      </c>
      <c r="E249" s="548" t="s">
        <v>1493</v>
      </c>
      <c r="F249" s="565">
        <v>4</v>
      </c>
      <c r="G249" s="565">
        <v>2466</v>
      </c>
      <c r="H249" s="565">
        <v>1</v>
      </c>
      <c r="I249" s="565">
        <v>616.5</v>
      </c>
      <c r="J249" s="565">
        <v>4</v>
      </c>
      <c r="K249" s="565">
        <v>2480</v>
      </c>
      <c r="L249" s="565">
        <v>1.0056772100567721</v>
      </c>
      <c r="M249" s="565">
        <v>620</v>
      </c>
      <c r="N249" s="565">
        <v>1</v>
      </c>
      <c r="O249" s="565">
        <v>639</v>
      </c>
      <c r="P249" s="553">
        <v>0.25912408759124089</v>
      </c>
      <c r="Q249" s="566">
        <v>639</v>
      </c>
    </row>
    <row r="250" spans="1:17" ht="14.4" customHeight="1" x14ac:dyDescent="0.3">
      <c r="A250" s="547" t="s">
        <v>1581</v>
      </c>
      <c r="B250" s="548" t="s">
        <v>1477</v>
      </c>
      <c r="C250" s="548" t="s">
        <v>1462</v>
      </c>
      <c r="D250" s="548" t="s">
        <v>1496</v>
      </c>
      <c r="E250" s="548" t="s">
        <v>1497</v>
      </c>
      <c r="F250" s="565">
        <v>29</v>
      </c>
      <c r="G250" s="565">
        <v>4632</v>
      </c>
      <c r="H250" s="565">
        <v>1</v>
      </c>
      <c r="I250" s="565">
        <v>159.72413793103448</v>
      </c>
      <c r="J250" s="565">
        <v>32</v>
      </c>
      <c r="K250" s="565">
        <v>5152</v>
      </c>
      <c r="L250" s="565">
        <v>1.1122625215889466</v>
      </c>
      <c r="M250" s="565">
        <v>161</v>
      </c>
      <c r="N250" s="565">
        <v>22</v>
      </c>
      <c r="O250" s="565">
        <v>3806</v>
      </c>
      <c r="P250" s="553">
        <v>0.82167530224525043</v>
      </c>
      <c r="Q250" s="566">
        <v>173</v>
      </c>
    </row>
    <row r="251" spans="1:17" ht="14.4" customHeight="1" x14ac:dyDescent="0.3">
      <c r="A251" s="547" t="s">
        <v>1581</v>
      </c>
      <c r="B251" s="548" t="s">
        <v>1477</v>
      </c>
      <c r="C251" s="548" t="s">
        <v>1462</v>
      </c>
      <c r="D251" s="548" t="s">
        <v>1498</v>
      </c>
      <c r="E251" s="548" t="s">
        <v>1499</v>
      </c>
      <c r="F251" s="565">
        <v>47</v>
      </c>
      <c r="G251" s="565">
        <v>17974</v>
      </c>
      <c r="H251" s="565">
        <v>1</v>
      </c>
      <c r="I251" s="565">
        <v>382.42553191489361</v>
      </c>
      <c r="J251" s="565">
        <v>49</v>
      </c>
      <c r="K251" s="565">
        <v>18767</v>
      </c>
      <c r="L251" s="565">
        <v>1.0441192834093691</v>
      </c>
      <c r="M251" s="565">
        <v>383</v>
      </c>
      <c r="N251" s="565">
        <v>78</v>
      </c>
      <c r="O251" s="565">
        <v>29952</v>
      </c>
      <c r="P251" s="553">
        <v>1.6664070323801046</v>
      </c>
      <c r="Q251" s="566">
        <v>384</v>
      </c>
    </row>
    <row r="252" spans="1:17" ht="14.4" customHeight="1" x14ac:dyDescent="0.3">
      <c r="A252" s="547" t="s">
        <v>1581</v>
      </c>
      <c r="B252" s="548" t="s">
        <v>1477</v>
      </c>
      <c r="C252" s="548" t="s">
        <v>1462</v>
      </c>
      <c r="D252" s="548" t="s">
        <v>1500</v>
      </c>
      <c r="E252" s="548" t="s">
        <v>1501</v>
      </c>
      <c r="F252" s="565">
        <v>669</v>
      </c>
      <c r="G252" s="565">
        <v>10704</v>
      </c>
      <c r="H252" s="565">
        <v>1</v>
      </c>
      <c r="I252" s="565">
        <v>16</v>
      </c>
      <c r="J252" s="565">
        <v>724</v>
      </c>
      <c r="K252" s="565">
        <v>11584</v>
      </c>
      <c r="L252" s="565">
        <v>1.0822122571001496</v>
      </c>
      <c r="M252" s="565">
        <v>16</v>
      </c>
      <c r="N252" s="565">
        <v>767</v>
      </c>
      <c r="O252" s="565">
        <v>13039</v>
      </c>
      <c r="P252" s="553">
        <v>1.2181427503736921</v>
      </c>
      <c r="Q252" s="566">
        <v>17</v>
      </c>
    </row>
    <row r="253" spans="1:17" ht="14.4" customHeight="1" x14ac:dyDescent="0.3">
      <c r="A253" s="547" t="s">
        <v>1581</v>
      </c>
      <c r="B253" s="548" t="s">
        <v>1477</v>
      </c>
      <c r="C253" s="548" t="s">
        <v>1462</v>
      </c>
      <c r="D253" s="548" t="s">
        <v>1502</v>
      </c>
      <c r="E253" s="548" t="s">
        <v>1503</v>
      </c>
      <c r="F253" s="565">
        <v>31</v>
      </c>
      <c r="G253" s="565">
        <v>8197</v>
      </c>
      <c r="H253" s="565">
        <v>1</v>
      </c>
      <c r="I253" s="565">
        <v>264.41935483870969</v>
      </c>
      <c r="J253" s="565">
        <v>47</v>
      </c>
      <c r="K253" s="565">
        <v>12502</v>
      </c>
      <c r="L253" s="565">
        <v>1.5251921434671221</v>
      </c>
      <c r="M253" s="565">
        <v>266</v>
      </c>
      <c r="N253" s="565">
        <v>48</v>
      </c>
      <c r="O253" s="565">
        <v>13104</v>
      </c>
      <c r="P253" s="553">
        <v>1.5986336464560205</v>
      </c>
      <c r="Q253" s="566">
        <v>273</v>
      </c>
    </row>
    <row r="254" spans="1:17" ht="14.4" customHeight="1" x14ac:dyDescent="0.3">
      <c r="A254" s="547" t="s">
        <v>1581</v>
      </c>
      <c r="B254" s="548" t="s">
        <v>1477</v>
      </c>
      <c r="C254" s="548" t="s">
        <v>1462</v>
      </c>
      <c r="D254" s="548" t="s">
        <v>1504</v>
      </c>
      <c r="E254" s="548" t="s">
        <v>1505</v>
      </c>
      <c r="F254" s="565">
        <v>29</v>
      </c>
      <c r="G254" s="565">
        <v>4089</v>
      </c>
      <c r="H254" s="565">
        <v>1</v>
      </c>
      <c r="I254" s="565">
        <v>141</v>
      </c>
      <c r="J254" s="565">
        <v>59</v>
      </c>
      <c r="K254" s="565">
        <v>8319</v>
      </c>
      <c r="L254" s="565">
        <v>2.0344827586206895</v>
      </c>
      <c r="M254" s="565">
        <v>141</v>
      </c>
      <c r="N254" s="565">
        <v>57</v>
      </c>
      <c r="O254" s="565">
        <v>8094</v>
      </c>
      <c r="P254" s="553">
        <v>1.979457079970653</v>
      </c>
      <c r="Q254" s="566">
        <v>142</v>
      </c>
    </row>
    <row r="255" spans="1:17" ht="14.4" customHeight="1" x14ac:dyDescent="0.3">
      <c r="A255" s="547" t="s">
        <v>1581</v>
      </c>
      <c r="B255" s="548" t="s">
        <v>1477</v>
      </c>
      <c r="C255" s="548" t="s">
        <v>1462</v>
      </c>
      <c r="D255" s="548" t="s">
        <v>1506</v>
      </c>
      <c r="E255" s="548" t="s">
        <v>1505</v>
      </c>
      <c r="F255" s="565">
        <v>562</v>
      </c>
      <c r="G255" s="565">
        <v>43836</v>
      </c>
      <c r="H255" s="565">
        <v>1</v>
      </c>
      <c r="I255" s="565">
        <v>78</v>
      </c>
      <c r="J255" s="565">
        <v>582</v>
      </c>
      <c r="K255" s="565">
        <v>45396</v>
      </c>
      <c r="L255" s="565">
        <v>1.0355871886120998</v>
      </c>
      <c r="M255" s="565">
        <v>78</v>
      </c>
      <c r="N255" s="565">
        <v>603</v>
      </c>
      <c r="O255" s="565">
        <v>47034</v>
      </c>
      <c r="P255" s="553">
        <v>1.0729537366548043</v>
      </c>
      <c r="Q255" s="566">
        <v>78</v>
      </c>
    </row>
    <row r="256" spans="1:17" ht="14.4" customHeight="1" x14ac:dyDescent="0.3">
      <c r="A256" s="547" t="s">
        <v>1581</v>
      </c>
      <c r="B256" s="548" t="s">
        <v>1477</v>
      </c>
      <c r="C256" s="548" t="s">
        <v>1462</v>
      </c>
      <c r="D256" s="548" t="s">
        <v>1507</v>
      </c>
      <c r="E256" s="548" t="s">
        <v>1508</v>
      </c>
      <c r="F256" s="565">
        <v>29</v>
      </c>
      <c r="G256" s="565">
        <v>8856</v>
      </c>
      <c r="H256" s="565">
        <v>1</v>
      </c>
      <c r="I256" s="565">
        <v>305.37931034482756</v>
      </c>
      <c r="J256" s="565">
        <v>59</v>
      </c>
      <c r="K256" s="565">
        <v>18113</v>
      </c>
      <c r="L256" s="565">
        <v>2.0452800361336947</v>
      </c>
      <c r="M256" s="565">
        <v>307</v>
      </c>
      <c r="N256" s="565">
        <v>57</v>
      </c>
      <c r="O256" s="565">
        <v>17841</v>
      </c>
      <c r="P256" s="553">
        <v>2.0145663956639566</v>
      </c>
      <c r="Q256" s="566">
        <v>313</v>
      </c>
    </row>
    <row r="257" spans="1:17" ht="14.4" customHeight="1" x14ac:dyDescent="0.3">
      <c r="A257" s="547" t="s">
        <v>1581</v>
      </c>
      <c r="B257" s="548" t="s">
        <v>1477</v>
      </c>
      <c r="C257" s="548" t="s">
        <v>1462</v>
      </c>
      <c r="D257" s="548" t="s">
        <v>1509</v>
      </c>
      <c r="E257" s="548" t="s">
        <v>1510</v>
      </c>
      <c r="F257" s="565">
        <v>47</v>
      </c>
      <c r="G257" s="565">
        <v>22862</v>
      </c>
      <c r="H257" s="565">
        <v>1</v>
      </c>
      <c r="I257" s="565">
        <v>486.42553191489361</v>
      </c>
      <c r="J257" s="565">
        <v>49</v>
      </c>
      <c r="K257" s="565">
        <v>23863</v>
      </c>
      <c r="L257" s="565">
        <v>1.0437844458052663</v>
      </c>
      <c r="M257" s="565">
        <v>487</v>
      </c>
      <c r="N257" s="565">
        <v>78</v>
      </c>
      <c r="O257" s="565">
        <v>38064</v>
      </c>
      <c r="P257" s="553">
        <v>1.6649461989327268</v>
      </c>
      <c r="Q257" s="566">
        <v>488</v>
      </c>
    </row>
    <row r="258" spans="1:17" ht="14.4" customHeight="1" x14ac:dyDescent="0.3">
      <c r="A258" s="547" t="s">
        <v>1581</v>
      </c>
      <c r="B258" s="548" t="s">
        <v>1477</v>
      </c>
      <c r="C258" s="548" t="s">
        <v>1462</v>
      </c>
      <c r="D258" s="548" t="s">
        <v>1511</v>
      </c>
      <c r="E258" s="548" t="s">
        <v>1512</v>
      </c>
      <c r="F258" s="565">
        <v>512</v>
      </c>
      <c r="G258" s="565">
        <v>82223</v>
      </c>
      <c r="H258" s="565">
        <v>1</v>
      </c>
      <c r="I258" s="565">
        <v>160.591796875</v>
      </c>
      <c r="J258" s="565">
        <v>512</v>
      </c>
      <c r="K258" s="565">
        <v>82432</v>
      </c>
      <c r="L258" s="565">
        <v>1.002541867847196</v>
      </c>
      <c r="M258" s="565">
        <v>161</v>
      </c>
      <c r="N258" s="565">
        <v>538</v>
      </c>
      <c r="O258" s="565">
        <v>87694</v>
      </c>
      <c r="P258" s="553">
        <v>1.0665385597703805</v>
      </c>
      <c r="Q258" s="566">
        <v>163</v>
      </c>
    </row>
    <row r="259" spans="1:17" ht="14.4" customHeight="1" x14ac:dyDescent="0.3">
      <c r="A259" s="547" t="s">
        <v>1581</v>
      </c>
      <c r="B259" s="548" t="s">
        <v>1477</v>
      </c>
      <c r="C259" s="548" t="s">
        <v>1462</v>
      </c>
      <c r="D259" s="548" t="s">
        <v>1515</v>
      </c>
      <c r="E259" s="548" t="s">
        <v>1481</v>
      </c>
      <c r="F259" s="565">
        <v>1606</v>
      </c>
      <c r="G259" s="565">
        <v>113376</v>
      </c>
      <c r="H259" s="565">
        <v>1</v>
      </c>
      <c r="I259" s="565">
        <v>70.595267745952683</v>
      </c>
      <c r="J259" s="565">
        <v>1624</v>
      </c>
      <c r="K259" s="565">
        <v>115304</v>
      </c>
      <c r="L259" s="565">
        <v>1.0170053626869884</v>
      </c>
      <c r="M259" s="565">
        <v>71</v>
      </c>
      <c r="N259" s="565">
        <v>1774</v>
      </c>
      <c r="O259" s="565">
        <v>127728</v>
      </c>
      <c r="P259" s="553">
        <v>1.1265876375952582</v>
      </c>
      <c r="Q259" s="566">
        <v>72</v>
      </c>
    </row>
    <row r="260" spans="1:17" ht="14.4" customHeight="1" x14ac:dyDescent="0.3">
      <c r="A260" s="547" t="s">
        <v>1581</v>
      </c>
      <c r="B260" s="548" t="s">
        <v>1477</v>
      </c>
      <c r="C260" s="548" t="s">
        <v>1462</v>
      </c>
      <c r="D260" s="548" t="s">
        <v>1520</v>
      </c>
      <c r="E260" s="548" t="s">
        <v>1521</v>
      </c>
      <c r="F260" s="565">
        <v>3</v>
      </c>
      <c r="G260" s="565">
        <v>648</v>
      </c>
      <c r="H260" s="565">
        <v>1</v>
      </c>
      <c r="I260" s="565">
        <v>216</v>
      </c>
      <c r="J260" s="565">
        <v>3</v>
      </c>
      <c r="K260" s="565">
        <v>660</v>
      </c>
      <c r="L260" s="565">
        <v>1.0185185185185186</v>
      </c>
      <c r="M260" s="565">
        <v>220</v>
      </c>
      <c r="N260" s="565">
        <v>3</v>
      </c>
      <c r="O260" s="565">
        <v>687</v>
      </c>
      <c r="P260" s="553">
        <v>1.0601851851851851</v>
      </c>
      <c r="Q260" s="566">
        <v>229</v>
      </c>
    </row>
    <row r="261" spans="1:17" ht="14.4" customHeight="1" x14ac:dyDescent="0.3">
      <c r="A261" s="547" t="s">
        <v>1581</v>
      </c>
      <c r="B261" s="548" t="s">
        <v>1477</v>
      </c>
      <c r="C261" s="548" t="s">
        <v>1462</v>
      </c>
      <c r="D261" s="548" t="s">
        <v>1522</v>
      </c>
      <c r="E261" s="548" t="s">
        <v>1523</v>
      </c>
      <c r="F261" s="565">
        <v>34</v>
      </c>
      <c r="G261" s="565">
        <v>40522</v>
      </c>
      <c r="H261" s="565">
        <v>1</v>
      </c>
      <c r="I261" s="565">
        <v>1191.8235294117646</v>
      </c>
      <c r="J261" s="565">
        <v>37</v>
      </c>
      <c r="K261" s="565">
        <v>44215</v>
      </c>
      <c r="L261" s="565">
        <v>1.0911356793840383</v>
      </c>
      <c r="M261" s="565">
        <v>1195</v>
      </c>
      <c r="N261" s="565">
        <v>21</v>
      </c>
      <c r="O261" s="565">
        <v>25431</v>
      </c>
      <c r="P261" s="553">
        <v>0.62758501554711021</v>
      </c>
      <c r="Q261" s="566">
        <v>1211</v>
      </c>
    </row>
    <row r="262" spans="1:17" ht="14.4" customHeight="1" x14ac:dyDescent="0.3">
      <c r="A262" s="547" t="s">
        <v>1581</v>
      </c>
      <c r="B262" s="548" t="s">
        <v>1477</v>
      </c>
      <c r="C262" s="548" t="s">
        <v>1462</v>
      </c>
      <c r="D262" s="548" t="s">
        <v>1524</v>
      </c>
      <c r="E262" s="548" t="s">
        <v>1525</v>
      </c>
      <c r="F262" s="565">
        <v>27</v>
      </c>
      <c r="G262" s="565">
        <v>2934</v>
      </c>
      <c r="H262" s="565">
        <v>1</v>
      </c>
      <c r="I262" s="565">
        <v>108.66666666666667</v>
      </c>
      <c r="J262" s="565">
        <v>32</v>
      </c>
      <c r="K262" s="565">
        <v>3520</v>
      </c>
      <c r="L262" s="565">
        <v>1.1997273346966599</v>
      </c>
      <c r="M262" s="565">
        <v>110</v>
      </c>
      <c r="N262" s="565">
        <v>18</v>
      </c>
      <c r="O262" s="565">
        <v>2052</v>
      </c>
      <c r="P262" s="553">
        <v>0.69938650306748462</v>
      </c>
      <c r="Q262" s="566">
        <v>114</v>
      </c>
    </row>
    <row r="263" spans="1:17" ht="14.4" customHeight="1" x14ac:dyDescent="0.3">
      <c r="A263" s="547" t="s">
        <v>1581</v>
      </c>
      <c r="B263" s="548" t="s">
        <v>1477</v>
      </c>
      <c r="C263" s="548" t="s">
        <v>1462</v>
      </c>
      <c r="D263" s="548" t="s">
        <v>1526</v>
      </c>
      <c r="E263" s="548" t="s">
        <v>1527</v>
      </c>
      <c r="F263" s="565">
        <v>1</v>
      </c>
      <c r="G263" s="565">
        <v>319</v>
      </c>
      <c r="H263" s="565">
        <v>1</v>
      </c>
      <c r="I263" s="565">
        <v>319</v>
      </c>
      <c r="J263" s="565">
        <v>2</v>
      </c>
      <c r="K263" s="565">
        <v>646</v>
      </c>
      <c r="L263" s="565">
        <v>2.0250783699059562</v>
      </c>
      <c r="M263" s="565">
        <v>323</v>
      </c>
      <c r="N263" s="565">
        <v>2</v>
      </c>
      <c r="O263" s="565">
        <v>692</v>
      </c>
      <c r="P263" s="553">
        <v>2.169278996865204</v>
      </c>
      <c r="Q263" s="566">
        <v>346</v>
      </c>
    </row>
    <row r="264" spans="1:17" ht="14.4" customHeight="1" x14ac:dyDescent="0.3">
      <c r="A264" s="547" t="s">
        <v>1581</v>
      </c>
      <c r="B264" s="548" t="s">
        <v>1477</v>
      </c>
      <c r="C264" s="548" t="s">
        <v>1462</v>
      </c>
      <c r="D264" s="548" t="s">
        <v>1534</v>
      </c>
      <c r="E264" s="548" t="s">
        <v>1535</v>
      </c>
      <c r="F264" s="565"/>
      <c r="G264" s="565"/>
      <c r="H264" s="565"/>
      <c r="I264" s="565"/>
      <c r="J264" s="565">
        <v>1</v>
      </c>
      <c r="K264" s="565">
        <v>294</v>
      </c>
      <c r="L264" s="565"/>
      <c r="M264" s="565">
        <v>294</v>
      </c>
      <c r="N264" s="565"/>
      <c r="O264" s="565"/>
      <c r="P264" s="553"/>
      <c r="Q264" s="566"/>
    </row>
    <row r="265" spans="1:17" ht="14.4" customHeight="1" x14ac:dyDescent="0.3">
      <c r="A265" s="547" t="s">
        <v>1582</v>
      </c>
      <c r="B265" s="548" t="s">
        <v>1477</v>
      </c>
      <c r="C265" s="548" t="s">
        <v>1462</v>
      </c>
      <c r="D265" s="548" t="s">
        <v>1480</v>
      </c>
      <c r="E265" s="548" t="s">
        <v>1481</v>
      </c>
      <c r="F265" s="565">
        <v>159</v>
      </c>
      <c r="G265" s="565">
        <v>32505</v>
      </c>
      <c r="H265" s="565">
        <v>1</v>
      </c>
      <c r="I265" s="565">
        <v>204.43396226415095</v>
      </c>
      <c r="J265" s="565">
        <v>192</v>
      </c>
      <c r="K265" s="565">
        <v>39552</v>
      </c>
      <c r="L265" s="565">
        <v>1.2167974157821873</v>
      </c>
      <c r="M265" s="565">
        <v>206</v>
      </c>
      <c r="N265" s="565">
        <v>142</v>
      </c>
      <c r="O265" s="565">
        <v>29962</v>
      </c>
      <c r="P265" s="553">
        <v>0.92176588217197353</v>
      </c>
      <c r="Q265" s="566">
        <v>211</v>
      </c>
    </row>
    <row r="266" spans="1:17" ht="14.4" customHeight="1" x14ac:dyDescent="0.3">
      <c r="A266" s="547" t="s">
        <v>1582</v>
      </c>
      <c r="B266" s="548" t="s">
        <v>1477</v>
      </c>
      <c r="C266" s="548" t="s">
        <v>1462</v>
      </c>
      <c r="D266" s="548" t="s">
        <v>1482</v>
      </c>
      <c r="E266" s="548" t="s">
        <v>1481</v>
      </c>
      <c r="F266" s="565">
        <v>2</v>
      </c>
      <c r="G266" s="565">
        <v>170</v>
      </c>
      <c r="H266" s="565">
        <v>1</v>
      </c>
      <c r="I266" s="565">
        <v>85</v>
      </c>
      <c r="J266" s="565">
        <v>1</v>
      </c>
      <c r="K266" s="565">
        <v>85</v>
      </c>
      <c r="L266" s="565">
        <v>0.5</v>
      </c>
      <c r="M266" s="565">
        <v>85</v>
      </c>
      <c r="N266" s="565">
        <v>3</v>
      </c>
      <c r="O266" s="565">
        <v>261</v>
      </c>
      <c r="P266" s="553">
        <v>1.5352941176470589</v>
      </c>
      <c r="Q266" s="566">
        <v>87</v>
      </c>
    </row>
    <row r="267" spans="1:17" ht="14.4" customHeight="1" x14ac:dyDescent="0.3">
      <c r="A267" s="547" t="s">
        <v>1582</v>
      </c>
      <c r="B267" s="548" t="s">
        <v>1477</v>
      </c>
      <c r="C267" s="548" t="s">
        <v>1462</v>
      </c>
      <c r="D267" s="548" t="s">
        <v>1483</v>
      </c>
      <c r="E267" s="548" t="s">
        <v>1484</v>
      </c>
      <c r="F267" s="565">
        <v>266</v>
      </c>
      <c r="G267" s="565">
        <v>78064</v>
      </c>
      <c r="H267" s="565">
        <v>1</v>
      </c>
      <c r="I267" s="565">
        <v>293.4736842105263</v>
      </c>
      <c r="J267" s="565">
        <v>188</v>
      </c>
      <c r="K267" s="565">
        <v>55460</v>
      </c>
      <c r="L267" s="565">
        <v>0.71044271367083422</v>
      </c>
      <c r="M267" s="565">
        <v>295</v>
      </c>
      <c r="N267" s="565">
        <v>157</v>
      </c>
      <c r="O267" s="565">
        <v>47257</v>
      </c>
      <c r="P267" s="553">
        <v>0.60536226685796268</v>
      </c>
      <c r="Q267" s="566">
        <v>301</v>
      </c>
    </row>
    <row r="268" spans="1:17" ht="14.4" customHeight="1" x14ac:dyDescent="0.3">
      <c r="A268" s="547" t="s">
        <v>1582</v>
      </c>
      <c r="B268" s="548" t="s">
        <v>1477</v>
      </c>
      <c r="C268" s="548" t="s">
        <v>1462</v>
      </c>
      <c r="D268" s="548" t="s">
        <v>1485</v>
      </c>
      <c r="E268" s="548" t="s">
        <v>1486</v>
      </c>
      <c r="F268" s="565"/>
      <c r="G268" s="565"/>
      <c r="H268" s="565"/>
      <c r="I268" s="565"/>
      <c r="J268" s="565"/>
      <c r="K268" s="565"/>
      <c r="L268" s="565"/>
      <c r="M268" s="565"/>
      <c r="N268" s="565">
        <v>6</v>
      </c>
      <c r="O268" s="565">
        <v>594</v>
      </c>
      <c r="P268" s="553"/>
      <c r="Q268" s="566">
        <v>99</v>
      </c>
    </row>
    <row r="269" spans="1:17" ht="14.4" customHeight="1" x14ac:dyDescent="0.3">
      <c r="A269" s="547" t="s">
        <v>1582</v>
      </c>
      <c r="B269" s="548" t="s">
        <v>1477</v>
      </c>
      <c r="C269" s="548" t="s">
        <v>1462</v>
      </c>
      <c r="D269" s="548" t="s">
        <v>1489</v>
      </c>
      <c r="E269" s="548" t="s">
        <v>1490</v>
      </c>
      <c r="F269" s="565">
        <v>396</v>
      </c>
      <c r="G269" s="565">
        <v>53316</v>
      </c>
      <c r="H269" s="565">
        <v>1</v>
      </c>
      <c r="I269" s="565">
        <v>134.63636363636363</v>
      </c>
      <c r="J269" s="565">
        <v>420</v>
      </c>
      <c r="K269" s="565">
        <v>56700</v>
      </c>
      <c r="L269" s="565">
        <v>1.0634706279540851</v>
      </c>
      <c r="M269" s="565">
        <v>135</v>
      </c>
      <c r="N269" s="565">
        <v>221</v>
      </c>
      <c r="O269" s="565">
        <v>30277</v>
      </c>
      <c r="P269" s="553">
        <v>0.56787831045089654</v>
      </c>
      <c r="Q269" s="566">
        <v>137</v>
      </c>
    </row>
    <row r="270" spans="1:17" ht="14.4" customHeight="1" x14ac:dyDescent="0.3">
      <c r="A270" s="547" t="s">
        <v>1582</v>
      </c>
      <c r="B270" s="548" t="s">
        <v>1477</v>
      </c>
      <c r="C270" s="548" t="s">
        <v>1462</v>
      </c>
      <c r="D270" s="548" t="s">
        <v>1491</v>
      </c>
      <c r="E270" s="548" t="s">
        <v>1490</v>
      </c>
      <c r="F270" s="565">
        <v>1</v>
      </c>
      <c r="G270" s="565">
        <v>177</v>
      </c>
      <c r="H270" s="565">
        <v>1</v>
      </c>
      <c r="I270" s="565">
        <v>177</v>
      </c>
      <c r="J270" s="565"/>
      <c r="K270" s="565"/>
      <c r="L270" s="565"/>
      <c r="M270" s="565"/>
      <c r="N270" s="565">
        <v>1</v>
      </c>
      <c r="O270" s="565">
        <v>183</v>
      </c>
      <c r="P270" s="553">
        <v>1.0338983050847457</v>
      </c>
      <c r="Q270" s="566">
        <v>183</v>
      </c>
    </row>
    <row r="271" spans="1:17" ht="14.4" customHeight="1" x14ac:dyDescent="0.3">
      <c r="A271" s="547" t="s">
        <v>1582</v>
      </c>
      <c r="B271" s="548" t="s">
        <v>1477</v>
      </c>
      <c r="C271" s="548" t="s">
        <v>1462</v>
      </c>
      <c r="D271" s="548" t="s">
        <v>1492</v>
      </c>
      <c r="E271" s="548" t="s">
        <v>1493</v>
      </c>
      <c r="F271" s="565"/>
      <c r="G271" s="565"/>
      <c r="H271" s="565"/>
      <c r="I271" s="565"/>
      <c r="J271" s="565">
        <v>2</v>
      </c>
      <c r="K271" s="565">
        <v>1240</v>
      </c>
      <c r="L271" s="565"/>
      <c r="M271" s="565">
        <v>620</v>
      </c>
      <c r="N271" s="565">
        <v>1</v>
      </c>
      <c r="O271" s="565">
        <v>639</v>
      </c>
      <c r="P271" s="553"/>
      <c r="Q271" s="566">
        <v>639</v>
      </c>
    </row>
    <row r="272" spans="1:17" ht="14.4" customHeight="1" x14ac:dyDescent="0.3">
      <c r="A272" s="547" t="s">
        <v>1582</v>
      </c>
      <c r="B272" s="548" t="s">
        <v>1477</v>
      </c>
      <c r="C272" s="548" t="s">
        <v>1462</v>
      </c>
      <c r="D272" s="548" t="s">
        <v>1496</v>
      </c>
      <c r="E272" s="548" t="s">
        <v>1497</v>
      </c>
      <c r="F272" s="565">
        <v>12</v>
      </c>
      <c r="G272" s="565">
        <v>1916</v>
      </c>
      <c r="H272" s="565">
        <v>1</v>
      </c>
      <c r="I272" s="565">
        <v>159.66666666666666</v>
      </c>
      <c r="J272" s="565">
        <v>9</v>
      </c>
      <c r="K272" s="565">
        <v>1449</v>
      </c>
      <c r="L272" s="565">
        <v>0.75626304801670141</v>
      </c>
      <c r="M272" s="565">
        <v>161</v>
      </c>
      <c r="N272" s="565">
        <v>8</v>
      </c>
      <c r="O272" s="565">
        <v>1384</v>
      </c>
      <c r="P272" s="553">
        <v>0.72233820459290188</v>
      </c>
      <c r="Q272" s="566">
        <v>173</v>
      </c>
    </row>
    <row r="273" spans="1:17" ht="14.4" customHeight="1" x14ac:dyDescent="0.3">
      <c r="A273" s="547" t="s">
        <v>1582</v>
      </c>
      <c r="B273" s="548" t="s">
        <v>1477</v>
      </c>
      <c r="C273" s="548" t="s">
        <v>1462</v>
      </c>
      <c r="D273" s="548" t="s">
        <v>1498</v>
      </c>
      <c r="E273" s="548" t="s">
        <v>1499</v>
      </c>
      <c r="F273" s="565">
        <v>4</v>
      </c>
      <c r="G273" s="565">
        <v>1530</v>
      </c>
      <c r="H273" s="565">
        <v>1</v>
      </c>
      <c r="I273" s="565">
        <v>382.5</v>
      </c>
      <c r="J273" s="565">
        <v>6</v>
      </c>
      <c r="K273" s="565">
        <v>2298</v>
      </c>
      <c r="L273" s="565">
        <v>1.5019607843137255</v>
      </c>
      <c r="M273" s="565">
        <v>383</v>
      </c>
      <c r="N273" s="565">
        <v>1</v>
      </c>
      <c r="O273" s="565">
        <v>384</v>
      </c>
      <c r="P273" s="553">
        <v>0.25098039215686274</v>
      </c>
      <c r="Q273" s="566">
        <v>384</v>
      </c>
    </row>
    <row r="274" spans="1:17" ht="14.4" customHeight="1" x14ac:dyDescent="0.3">
      <c r="A274" s="547" t="s">
        <v>1582</v>
      </c>
      <c r="B274" s="548" t="s">
        <v>1477</v>
      </c>
      <c r="C274" s="548" t="s">
        <v>1462</v>
      </c>
      <c r="D274" s="548" t="s">
        <v>1500</v>
      </c>
      <c r="E274" s="548" t="s">
        <v>1501</v>
      </c>
      <c r="F274" s="565">
        <v>435</v>
      </c>
      <c r="G274" s="565">
        <v>6960</v>
      </c>
      <c r="H274" s="565">
        <v>1</v>
      </c>
      <c r="I274" s="565">
        <v>16</v>
      </c>
      <c r="J274" s="565">
        <v>469</v>
      </c>
      <c r="K274" s="565">
        <v>7504</v>
      </c>
      <c r="L274" s="565">
        <v>1.07816091954023</v>
      </c>
      <c r="M274" s="565">
        <v>16</v>
      </c>
      <c r="N274" s="565">
        <v>272</v>
      </c>
      <c r="O274" s="565">
        <v>4624</v>
      </c>
      <c r="P274" s="553">
        <v>0.66436781609195406</v>
      </c>
      <c r="Q274" s="566">
        <v>17</v>
      </c>
    </row>
    <row r="275" spans="1:17" ht="14.4" customHeight="1" x14ac:dyDescent="0.3">
      <c r="A275" s="547" t="s">
        <v>1582</v>
      </c>
      <c r="B275" s="548" t="s">
        <v>1477</v>
      </c>
      <c r="C275" s="548" t="s">
        <v>1462</v>
      </c>
      <c r="D275" s="548" t="s">
        <v>1502</v>
      </c>
      <c r="E275" s="548" t="s">
        <v>1503</v>
      </c>
      <c r="F275" s="565">
        <v>28</v>
      </c>
      <c r="G275" s="565">
        <v>7399</v>
      </c>
      <c r="H275" s="565">
        <v>1</v>
      </c>
      <c r="I275" s="565">
        <v>264.25</v>
      </c>
      <c r="J275" s="565">
        <v>25</v>
      </c>
      <c r="K275" s="565">
        <v>6650</v>
      </c>
      <c r="L275" s="565">
        <v>0.8987701040681173</v>
      </c>
      <c r="M275" s="565">
        <v>266</v>
      </c>
      <c r="N275" s="565">
        <v>24</v>
      </c>
      <c r="O275" s="565">
        <v>6552</v>
      </c>
      <c r="P275" s="553">
        <v>0.88552507095553457</v>
      </c>
      <c r="Q275" s="566">
        <v>273</v>
      </c>
    </row>
    <row r="276" spans="1:17" ht="14.4" customHeight="1" x14ac:dyDescent="0.3">
      <c r="A276" s="547" t="s">
        <v>1582</v>
      </c>
      <c r="B276" s="548" t="s">
        <v>1477</v>
      </c>
      <c r="C276" s="548" t="s">
        <v>1462</v>
      </c>
      <c r="D276" s="548" t="s">
        <v>1504</v>
      </c>
      <c r="E276" s="548" t="s">
        <v>1505</v>
      </c>
      <c r="F276" s="565">
        <v>32</v>
      </c>
      <c r="G276" s="565">
        <v>4512</v>
      </c>
      <c r="H276" s="565">
        <v>1</v>
      </c>
      <c r="I276" s="565">
        <v>141</v>
      </c>
      <c r="J276" s="565">
        <v>41</v>
      </c>
      <c r="K276" s="565">
        <v>5781</v>
      </c>
      <c r="L276" s="565">
        <v>1.28125</v>
      </c>
      <c r="M276" s="565">
        <v>141</v>
      </c>
      <c r="N276" s="565">
        <v>45</v>
      </c>
      <c r="O276" s="565">
        <v>6390</v>
      </c>
      <c r="P276" s="553">
        <v>1.4162234042553192</v>
      </c>
      <c r="Q276" s="566">
        <v>142</v>
      </c>
    </row>
    <row r="277" spans="1:17" ht="14.4" customHeight="1" x14ac:dyDescent="0.3">
      <c r="A277" s="547" t="s">
        <v>1582</v>
      </c>
      <c r="B277" s="548" t="s">
        <v>1477</v>
      </c>
      <c r="C277" s="548" t="s">
        <v>1462</v>
      </c>
      <c r="D277" s="548" t="s">
        <v>1506</v>
      </c>
      <c r="E277" s="548" t="s">
        <v>1505</v>
      </c>
      <c r="F277" s="565">
        <v>396</v>
      </c>
      <c r="G277" s="565">
        <v>30888</v>
      </c>
      <c r="H277" s="565">
        <v>1</v>
      </c>
      <c r="I277" s="565">
        <v>78</v>
      </c>
      <c r="J277" s="565">
        <v>420</v>
      </c>
      <c r="K277" s="565">
        <v>32760</v>
      </c>
      <c r="L277" s="565">
        <v>1.0606060606060606</v>
      </c>
      <c r="M277" s="565">
        <v>78</v>
      </c>
      <c r="N277" s="565">
        <v>221</v>
      </c>
      <c r="O277" s="565">
        <v>17238</v>
      </c>
      <c r="P277" s="553">
        <v>0.55808080808080807</v>
      </c>
      <c r="Q277" s="566">
        <v>78</v>
      </c>
    </row>
    <row r="278" spans="1:17" ht="14.4" customHeight="1" x14ac:dyDescent="0.3">
      <c r="A278" s="547" t="s">
        <v>1582</v>
      </c>
      <c r="B278" s="548" t="s">
        <v>1477</v>
      </c>
      <c r="C278" s="548" t="s">
        <v>1462</v>
      </c>
      <c r="D278" s="548" t="s">
        <v>1507</v>
      </c>
      <c r="E278" s="548" t="s">
        <v>1508</v>
      </c>
      <c r="F278" s="565">
        <v>32</v>
      </c>
      <c r="G278" s="565">
        <v>9759</v>
      </c>
      <c r="H278" s="565">
        <v>1</v>
      </c>
      <c r="I278" s="565">
        <v>304.96875</v>
      </c>
      <c r="J278" s="565">
        <v>41</v>
      </c>
      <c r="K278" s="565">
        <v>12587</v>
      </c>
      <c r="L278" s="565">
        <v>1.2897837893226765</v>
      </c>
      <c r="M278" s="565">
        <v>307</v>
      </c>
      <c r="N278" s="565">
        <v>45</v>
      </c>
      <c r="O278" s="565">
        <v>14085</v>
      </c>
      <c r="P278" s="553">
        <v>1.443283123270827</v>
      </c>
      <c r="Q278" s="566">
        <v>313</v>
      </c>
    </row>
    <row r="279" spans="1:17" ht="14.4" customHeight="1" x14ac:dyDescent="0.3">
      <c r="A279" s="547" t="s">
        <v>1582</v>
      </c>
      <c r="B279" s="548" t="s">
        <v>1477</v>
      </c>
      <c r="C279" s="548" t="s">
        <v>1462</v>
      </c>
      <c r="D279" s="548" t="s">
        <v>1509</v>
      </c>
      <c r="E279" s="548" t="s">
        <v>1510</v>
      </c>
      <c r="F279" s="565">
        <v>4</v>
      </c>
      <c r="G279" s="565">
        <v>1946</v>
      </c>
      <c r="H279" s="565">
        <v>1</v>
      </c>
      <c r="I279" s="565">
        <v>486.5</v>
      </c>
      <c r="J279" s="565">
        <v>6</v>
      </c>
      <c r="K279" s="565">
        <v>2922</v>
      </c>
      <c r="L279" s="565">
        <v>1.5015416238437822</v>
      </c>
      <c r="M279" s="565">
        <v>487</v>
      </c>
      <c r="N279" s="565">
        <v>1</v>
      </c>
      <c r="O279" s="565">
        <v>488</v>
      </c>
      <c r="P279" s="553">
        <v>0.25077081192189105</v>
      </c>
      <c r="Q279" s="566">
        <v>488</v>
      </c>
    </row>
    <row r="280" spans="1:17" ht="14.4" customHeight="1" x14ac:dyDescent="0.3">
      <c r="A280" s="547" t="s">
        <v>1582</v>
      </c>
      <c r="B280" s="548" t="s">
        <v>1477</v>
      </c>
      <c r="C280" s="548" t="s">
        <v>1462</v>
      </c>
      <c r="D280" s="548" t="s">
        <v>1511</v>
      </c>
      <c r="E280" s="548" t="s">
        <v>1512</v>
      </c>
      <c r="F280" s="565">
        <v>364</v>
      </c>
      <c r="G280" s="565">
        <v>58469</v>
      </c>
      <c r="H280" s="565">
        <v>1</v>
      </c>
      <c r="I280" s="565">
        <v>160.62912087912088</v>
      </c>
      <c r="J280" s="565">
        <v>379</v>
      </c>
      <c r="K280" s="565">
        <v>61019</v>
      </c>
      <c r="L280" s="565">
        <v>1.0436128546751271</v>
      </c>
      <c r="M280" s="565">
        <v>161</v>
      </c>
      <c r="N280" s="565">
        <v>197</v>
      </c>
      <c r="O280" s="565">
        <v>32111</v>
      </c>
      <c r="P280" s="553">
        <v>0.54919701038156976</v>
      </c>
      <c r="Q280" s="566">
        <v>163</v>
      </c>
    </row>
    <row r="281" spans="1:17" ht="14.4" customHeight="1" x14ac:dyDescent="0.3">
      <c r="A281" s="547" t="s">
        <v>1582</v>
      </c>
      <c r="B281" s="548" t="s">
        <v>1477</v>
      </c>
      <c r="C281" s="548" t="s">
        <v>1462</v>
      </c>
      <c r="D281" s="548" t="s">
        <v>1515</v>
      </c>
      <c r="E281" s="548" t="s">
        <v>1481</v>
      </c>
      <c r="F281" s="565">
        <v>827</v>
      </c>
      <c r="G281" s="565">
        <v>58416</v>
      </c>
      <c r="H281" s="565">
        <v>1</v>
      </c>
      <c r="I281" s="565">
        <v>70.636033857315596</v>
      </c>
      <c r="J281" s="565">
        <v>913</v>
      </c>
      <c r="K281" s="565">
        <v>64823</v>
      </c>
      <c r="L281" s="565">
        <v>1.1096788551081895</v>
      </c>
      <c r="M281" s="565">
        <v>71</v>
      </c>
      <c r="N281" s="565">
        <v>473</v>
      </c>
      <c r="O281" s="565">
        <v>34056</v>
      </c>
      <c r="P281" s="553">
        <v>0.58299096138044371</v>
      </c>
      <c r="Q281" s="566">
        <v>72</v>
      </c>
    </row>
    <row r="282" spans="1:17" ht="14.4" customHeight="1" x14ac:dyDescent="0.3">
      <c r="A282" s="547" t="s">
        <v>1582</v>
      </c>
      <c r="B282" s="548" t="s">
        <v>1477</v>
      </c>
      <c r="C282" s="548" t="s">
        <v>1462</v>
      </c>
      <c r="D282" s="548" t="s">
        <v>1520</v>
      </c>
      <c r="E282" s="548" t="s">
        <v>1521</v>
      </c>
      <c r="F282" s="565">
        <v>3</v>
      </c>
      <c r="G282" s="565">
        <v>657</v>
      </c>
      <c r="H282" s="565">
        <v>1</v>
      </c>
      <c r="I282" s="565">
        <v>219</v>
      </c>
      <c r="J282" s="565"/>
      <c r="K282" s="565"/>
      <c r="L282" s="565"/>
      <c r="M282" s="565"/>
      <c r="N282" s="565">
        <v>3</v>
      </c>
      <c r="O282" s="565">
        <v>687</v>
      </c>
      <c r="P282" s="553">
        <v>1.0456621004566211</v>
      </c>
      <c r="Q282" s="566">
        <v>229</v>
      </c>
    </row>
    <row r="283" spans="1:17" ht="14.4" customHeight="1" x14ac:dyDescent="0.3">
      <c r="A283" s="547" t="s">
        <v>1582</v>
      </c>
      <c r="B283" s="548" t="s">
        <v>1477</v>
      </c>
      <c r="C283" s="548" t="s">
        <v>1462</v>
      </c>
      <c r="D283" s="548" t="s">
        <v>1522</v>
      </c>
      <c r="E283" s="548" t="s">
        <v>1523</v>
      </c>
      <c r="F283" s="565">
        <v>11</v>
      </c>
      <c r="G283" s="565">
        <v>13107</v>
      </c>
      <c r="H283" s="565">
        <v>1</v>
      </c>
      <c r="I283" s="565">
        <v>1191.5454545454545</v>
      </c>
      <c r="J283" s="565">
        <v>8</v>
      </c>
      <c r="K283" s="565">
        <v>9560</v>
      </c>
      <c r="L283" s="565">
        <v>0.72938124666208892</v>
      </c>
      <c r="M283" s="565">
        <v>1195</v>
      </c>
      <c r="N283" s="565">
        <v>8</v>
      </c>
      <c r="O283" s="565">
        <v>9688</v>
      </c>
      <c r="P283" s="553">
        <v>0.73914702067597471</v>
      </c>
      <c r="Q283" s="566">
        <v>1211</v>
      </c>
    </row>
    <row r="284" spans="1:17" ht="14.4" customHeight="1" x14ac:dyDescent="0.3">
      <c r="A284" s="547" t="s">
        <v>1582</v>
      </c>
      <c r="B284" s="548" t="s">
        <v>1477</v>
      </c>
      <c r="C284" s="548" t="s">
        <v>1462</v>
      </c>
      <c r="D284" s="548" t="s">
        <v>1524</v>
      </c>
      <c r="E284" s="548" t="s">
        <v>1525</v>
      </c>
      <c r="F284" s="565">
        <v>11</v>
      </c>
      <c r="G284" s="565">
        <v>1196</v>
      </c>
      <c r="H284" s="565">
        <v>1</v>
      </c>
      <c r="I284" s="565">
        <v>108.72727272727273</v>
      </c>
      <c r="J284" s="565">
        <v>8</v>
      </c>
      <c r="K284" s="565">
        <v>880</v>
      </c>
      <c r="L284" s="565">
        <v>0.73578595317725748</v>
      </c>
      <c r="M284" s="565">
        <v>110</v>
      </c>
      <c r="N284" s="565">
        <v>6</v>
      </c>
      <c r="O284" s="565">
        <v>684</v>
      </c>
      <c r="P284" s="553">
        <v>0.57190635451505012</v>
      </c>
      <c r="Q284" s="566">
        <v>114</v>
      </c>
    </row>
    <row r="285" spans="1:17" ht="14.4" customHeight="1" x14ac:dyDescent="0.3">
      <c r="A285" s="547" t="s">
        <v>1582</v>
      </c>
      <c r="B285" s="548" t="s">
        <v>1477</v>
      </c>
      <c r="C285" s="548" t="s">
        <v>1462</v>
      </c>
      <c r="D285" s="548" t="s">
        <v>1526</v>
      </c>
      <c r="E285" s="548" t="s">
        <v>1527</v>
      </c>
      <c r="F285" s="565">
        <v>1</v>
      </c>
      <c r="G285" s="565">
        <v>322</v>
      </c>
      <c r="H285" s="565">
        <v>1</v>
      </c>
      <c r="I285" s="565">
        <v>322</v>
      </c>
      <c r="J285" s="565"/>
      <c r="K285" s="565"/>
      <c r="L285" s="565"/>
      <c r="M285" s="565"/>
      <c r="N285" s="565">
        <v>1</v>
      </c>
      <c r="O285" s="565">
        <v>346</v>
      </c>
      <c r="P285" s="553">
        <v>1.0745341614906831</v>
      </c>
      <c r="Q285" s="566">
        <v>346</v>
      </c>
    </row>
    <row r="286" spans="1:17" ht="14.4" customHeight="1" x14ac:dyDescent="0.3">
      <c r="A286" s="547" t="s">
        <v>1582</v>
      </c>
      <c r="B286" s="548" t="s">
        <v>1477</v>
      </c>
      <c r="C286" s="548" t="s">
        <v>1462</v>
      </c>
      <c r="D286" s="548" t="s">
        <v>1532</v>
      </c>
      <c r="E286" s="548" t="s">
        <v>1533</v>
      </c>
      <c r="F286" s="565"/>
      <c r="G286" s="565"/>
      <c r="H286" s="565"/>
      <c r="I286" s="565"/>
      <c r="J286" s="565"/>
      <c r="K286" s="565"/>
      <c r="L286" s="565"/>
      <c r="M286" s="565"/>
      <c r="N286" s="565">
        <v>1</v>
      </c>
      <c r="O286" s="565">
        <v>1064</v>
      </c>
      <c r="P286" s="553"/>
      <c r="Q286" s="566">
        <v>1064</v>
      </c>
    </row>
    <row r="287" spans="1:17" ht="14.4" customHeight="1" x14ac:dyDescent="0.3">
      <c r="A287" s="547" t="s">
        <v>1583</v>
      </c>
      <c r="B287" s="548" t="s">
        <v>1477</v>
      </c>
      <c r="C287" s="548" t="s">
        <v>1462</v>
      </c>
      <c r="D287" s="548" t="s">
        <v>1480</v>
      </c>
      <c r="E287" s="548" t="s">
        <v>1481</v>
      </c>
      <c r="F287" s="565">
        <v>21</v>
      </c>
      <c r="G287" s="565">
        <v>4297</v>
      </c>
      <c r="H287" s="565">
        <v>1</v>
      </c>
      <c r="I287" s="565">
        <v>204.61904761904762</v>
      </c>
      <c r="J287" s="565">
        <v>19</v>
      </c>
      <c r="K287" s="565">
        <v>3914</v>
      </c>
      <c r="L287" s="565">
        <v>0.91086804747498251</v>
      </c>
      <c r="M287" s="565">
        <v>206</v>
      </c>
      <c r="N287" s="565">
        <v>8</v>
      </c>
      <c r="O287" s="565">
        <v>1688</v>
      </c>
      <c r="P287" s="553">
        <v>0.39283220851757039</v>
      </c>
      <c r="Q287" s="566">
        <v>211</v>
      </c>
    </row>
    <row r="288" spans="1:17" ht="14.4" customHeight="1" x14ac:dyDescent="0.3">
      <c r="A288" s="547" t="s">
        <v>1583</v>
      </c>
      <c r="B288" s="548" t="s">
        <v>1477</v>
      </c>
      <c r="C288" s="548" t="s">
        <v>1462</v>
      </c>
      <c r="D288" s="548" t="s">
        <v>1482</v>
      </c>
      <c r="E288" s="548" t="s">
        <v>1481</v>
      </c>
      <c r="F288" s="565">
        <v>3</v>
      </c>
      <c r="G288" s="565">
        <v>255</v>
      </c>
      <c r="H288" s="565">
        <v>1</v>
      </c>
      <c r="I288" s="565">
        <v>85</v>
      </c>
      <c r="J288" s="565"/>
      <c r="K288" s="565"/>
      <c r="L288" s="565"/>
      <c r="M288" s="565"/>
      <c r="N288" s="565"/>
      <c r="O288" s="565"/>
      <c r="P288" s="553"/>
      <c r="Q288" s="566"/>
    </row>
    <row r="289" spans="1:17" ht="14.4" customHeight="1" x14ac:dyDescent="0.3">
      <c r="A289" s="547" t="s">
        <v>1583</v>
      </c>
      <c r="B289" s="548" t="s">
        <v>1477</v>
      </c>
      <c r="C289" s="548" t="s">
        <v>1462</v>
      </c>
      <c r="D289" s="548" t="s">
        <v>1483</v>
      </c>
      <c r="E289" s="548" t="s">
        <v>1484</v>
      </c>
      <c r="F289" s="565"/>
      <c r="G289" s="565"/>
      <c r="H289" s="565"/>
      <c r="I289" s="565"/>
      <c r="J289" s="565">
        <v>50</v>
      </c>
      <c r="K289" s="565">
        <v>14750</v>
      </c>
      <c r="L289" s="565"/>
      <c r="M289" s="565">
        <v>295</v>
      </c>
      <c r="N289" s="565">
        <v>62</v>
      </c>
      <c r="O289" s="565">
        <v>18662</v>
      </c>
      <c r="P289" s="553"/>
      <c r="Q289" s="566">
        <v>301</v>
      </c>
    </row>
    <row r="290" spans="1:17" ht="14.4" customHeight="1" x14ac:dyDescent="0.3">
      <c r="A290" s="547" t="s">
        <v>1583</v>
      </c>
      <c r="B290" s="548" t="s">
        <v>1477</v>
      </c>
      <c r="C290" s="548" t="s">
        <v>1462</v>
      </c>
      <c r="D290" s="548" t="s">
        <v>1489</v>
      </c>
      <c r="E290" s="548" t="s">
        <v>1490</v>
      </c>
      <c r="F290" s="565">
        <v>12</v>
      </c>
      <c r="G290" s="565">
        <v>1617</v>
      </c>
      <c r="H290" s="565">
        <v>1</v>
      </c>
      <c r="I290" s="565">
        <v>134.75</v>
      </c>
      <c r="J290" s="565">
        <v>31</v>
      </c>
      <c r="K290" s="565">
        <v>4185</v>
      </c>
      <c r="L290" s="565">
        <v>2.5881261595547311</v>
      </c>
      <c r="M290" s="565">
        <v>135</v>
      </c>
      <c r="N290" s="565">
        <v>24</v>
      </c>
      <c r="O290" s="565">
        <v>3288</v>
      </c>
      <c r="P290" s="553">
        <v>2.033395176252319</v>
      </c>
      <c r="Q290" s="566">
        <v>137</v>
      </c>
    </row>
    <row r="291" spans="1:17" ht="14.4" customHeight="1" x14ac:dyDescent="0.3">
      <c r="A291" s="547" t="s">
        <v>1583</v>
      </c>
      <c r="B291" s="548" t="s">
        <v>1477</v>
      </c>
      <c r="C291" s="548" t="s">
        <v>1462</v>
      </c>
      <c r="D291" s="548" t="s">
        <v>1491</v>
      </c>
      <c r="E291" s="548" t="s">
        <v>1490</v>
      </c>
      <c r="F291" s="565">
        <v>1</v>
      </c>
      <c r="G291" s="565">
        <v>177</v>
      </c>
      <c r="H291" s="565">
        <v>1</v>
      </c>
      <c r="I291" s="565">
        <v>177</v>
      </c>
      <c r="J291" s="565"/>
      <c r="K291" s="565"/>
      <c r="L291" s="565"/>
      <c r="M291" s="565"/>
      <c r="N291" s="565"/>
      <c r="O291" s="565"/>
      <c r="P291" s="553"/>
      <c r="Q291" s="566"/>
    </row>
    <row r="292" spans="1:17" ht="14.4" customHeight="1" x14ac:dyDescent="0.3">
      <c r="A292" s="547" t="s">
        <v>1583</v>
      </c>
      <c r="B292" s="548" t="s">
        <v>1477</v>
      </c>
      <c r="C292" s="548" t="s">
        <v>1462</v>
      </c>
      <c r="D292" s="548" t="s">
        <v>1496</v>
      </c>
      <c r="E292" s="548" t="s">
        <v>1497</v>
      </c>
      <c r="F292" s="565"/>
      <c r="G292" s="565"/>
      <c r="H292" s="565"/>
      <c r="I292" s="565"/>
      <c r="J292" s="565">
        <v>1</v>
      </c>
      <c r="K292" s="565">
        <v>161</v>
      </c>
      <c r="L292" s="565"/>
      <c r="M292" s="565">
        <v>161</v>
      </c>
      <c r="N292" s="565">
        <v>2</v>
      </c>
      <c r="O292" s="565">
        <v>346</v>
      </c>
      <c r="P292" s="553"/>
      <c r="Q292" s="566">
        <v>173</v>
      </c>
    </row>
    <row r="293" spans="1:17" ht="14.4" customHeight="1" x14ac:dyDescent="0.3">
      <c r="A293" s="547" t="s">
        <v>1583</v>
      </c>
      <c r="B293" s="548" t="s">
        <v>1477</v>
      </c>
      <c r="C293" s="548" t="s">
        <v>1462</v>
      </c>
      <c r="D293" s="548" t="s">
        <v>1500</v>
      </c>
      <c r="E293" s="548" t="s">
        <v>1501</v>
      </c>
      <c r="F293" s="565">
        <v>26</v>
      </c>
      <c r="G293" s="565">
        <v>416</v>
      </c>
      <c r="H293" s="565">
        <v>1</v>
      </c>
      <c r="I293" s="565">
        <v>16</v>
      </c>
      <c r="J293" s="565">
        <v>38</v>
      </c>
      <c r="K293" s="565">
        <v>608</v>
      </c>
      <c r="L293" s="565">
        <v>1.4615384615384615</v>
      </c>
      <c r="M293" s="565">
        <v>16</v>
      </c>
      <c r="N293" s="565">
        <v>29</v>
      </c>
      <c r="O293" s="565">
        <v>493</v>
      </c>
      <c r="P293" s="553">
        <v>1.1850961538461537</v>
      </c>
      <c r="Q293" s="566">
        <v>17</v>
      </c>
    </row>
    <row r="294" spans="1:17" ht="14.4" customHeight="1" x14ac:dyDescent="0.3">
      <c r="A294" s="547" t="s">
        <v>1583</v>
      </c>
      <c r="B294" s="548" t="s">
        <v>1477</v>
      </c>
      <c r="C294" s="548" t="s">
        <v>1462</v>
      </c>
      <c r="D294" s="548" t="s">
        <v>1502</v>
      </c>
      <c r="E294" s="548" t="s">
        <v>1503</v>
      </c>
      <c r="F294" s="565">
        <v>10</v>
      </c>
      <c r="G294" s="565">
        <v>2644</v>
      </c>
      <c r="H294" s="565">
        <v>1</v>
      </c>
      <c r="I294" s="565">
        <v>264.39999999999998</v>
      </c>
      <c r="J294" s="565">
        <v>5</v>
      </c>
      <c r="K294" s="565">
        <v>1330</v>
      </c>
      <c r="L294" s="565">
        <v>0.50302571860816947</v>
      </c>
      <c r="M294" s="565">
        <v>266</v>
      </c>
      <c r="N294" s="565">
        <v>3</v>
      </c>
      <c r="O294" s="565">
        <v>819</v>
      </c>
      <c r="P294" s="553">
        <v>0.30975794251134642</v>
      </c>
      <c r="Q294" s="566">
        <v>273</v>
      </c>
    </row>
    <row r="295" spans="1:17" ht="14.4" customHeight="1" x14ac:dyDescent="0.3">
      <c r="A295" s="547" t="s">
        <v>1583</v>
      </c>
      <c r="B295" s="548" t="s">
        <v>1477</v>
      </c>
      <c r="C295" s="548" t="s">
        <v>1462</v>
      </c>
      <c r="D295" s="548" t="s">
        <v>1504</v>
      </c>
      <c r="E295" s="548" t="s">
        <v>1505</v>
      </c>
      <c r="F295" s="565">
        <v>10</v>
      </c>
      <c r="G295" s="565">
        <v>1410</v>
      </c>
      <c r="H295" s="565">
        <v>1</v>
      </c>
      <c r="I295" s="565">
        <v>141</v>
      </c>
      <c r="J295" s="565">
        <v>6</v>
      </c>
      <c r="K295" s="565">
        <v>846</v>
      </c>
      <c r="L295" s="565">
        <v>0.6</v>
      </c>
      <c r="M295" s="565">
        <v>141</v>
      </c>
      <c r="N295" s="565">
        <v>3</v>
      </c>
      <c r="O295" s="565">
        <v>426</v>
      </c>
      <c r="P295" s="553">
        <v>0.30212765957446808</v>
      </c>
      <c r="Q295" s="566">
        <v>142</v>
      </c>
    </row>
    <row r="296" spans="1:17" ht="14.4" customHeight="1" x14ac:dyDescent="0.3">
      <c r="A296" s="547" t="s">
        <v>1583</v>
      </c>
      <c r="B296" s="548" t="s">
        <v>1477</v>
      </c>
      <c r="C296" s="548" t="s">
        <v>1462</v>
      </c>
      <c r="D296" s="548" t="s">
        <v>1506</v>
      </c>
      <c r="E296" s="548" t="s">
        <v>1505</v>
      </c>
      <c r="F296" s="565">
        <v>12</v>
      </c>
      <c r="G296" s="565">
        <v>936</v>
      </c>
      <c r="H296" s="565">
        <v>1</v>
      </c>
      <c r="I296" s="565">
        <v>78</v>
      </c>
      <c r="J296" s="565">
        <v>30</v>
      </c>
      <c r="K296" s="565">
        <v>2340</v>
      </c>
      <c r="L296" s="565">
        <v>2.5</v>
      </c>
      <c r="M296" s="565">
        <v>78</v>
      </c>
      <c r="N296" s="565">
        <v>24</v>
      </c>
      <c r="O296" s="565">
        <v>1872</v>
      </c>
      <c r="P296" s="553">
        <v>2</v>
      </c>
      <c r="Q296" s="566">
        <v>78</v>
      </c>
    </row>
    <row r="297" spans="1:17" ht="14.4" customHeight="1" x14ac:dyDescent="0.3">
      <c r="A297" s="547" t="s">
        <v>1583</v>
      </c>
      <c r="B297" s="548" t="s">
        <v>1477</v>
      </c>
      <c r="C297" s="548" t="s">
        <v>1462</v>
      </c>
      <c r="D297" s="548" t="s">
        <v>1507</v>
      </c>
      <c r="E297" s="548" t="s">
        <v>1508</v>
      </c>
      <c r="F297" s="565">
        <v>10</v>
      </c>
      <c r="G297" s="565">
        <v>3054</v>
      </c>
      <c r="H297" s="565">
        <v>1</v>
      </c>
      <c r="I297" s="565">
        <v>305.39999999999998</v>
      </c>
      <c r="J297" s="565">
        <v>6</v>
      </c>
      <c r="K297" s="565">
        <v>1842</v>
      </c>
      <c r="L297" s="565">
        <v>0.60314341846758346</v>
      </c>
      <c r="M297" s="565">
        <v>307</v>
      </c>
      <c r="N297" s="565">
        <v>3</v>
      </c>
      <c r="O297" s="565">
        <v>939</v>
      </c>
      <c r="P297" s="553">
        <v>0.30746561886051083</v>
      </c>
      <c r="Q297" s="566">
        <v>313</v>
      </c>
    </row>
    <row r="298" spans="1:17" ht="14.4" customHeight="1" x14ac:dyDescent="0.3">
      <c r="A298" s="547" t="s">
        <v>1583</v>
      </c>
      <c r="B298" s="548" t="s">
        <v>1477</v>
      </c>
      <c r="C298" s="548" t="s">
        <v>1462</v>
      </c>
      <c r="D298" s="548" t="s">
        <v>1511</v>
      </c>
      <c r="E298" s="548" t="s">
        <v>1512</v>
      </c>
      <c r="F298" s="565">
        <v>14</v>
      </c>
      <c r="G298" s="565">
        <v>2250</v>
      </c>
      <c r="H298" s="565">
        <v>1</v>
      </c>
      <c r="I298" s="565">
        <v>160.71428571428572</v>
      </c>
      <c r="J298" s="565">
        <v>26</v>
      </c>
      <c r="K298" s="565">
        <v>4186</v>
      </c>
      <c r="L298" s="565">
        <v>1.8604444444444443</v>
      </c>
      <c r="M298" s="565">
        <v>161</v>
      </c>
      <c r="N298" s="565">
        <v>18</v>
      </c>
      <c r="O298" s="565">
        <v>2934</v>
      </c>
      <c r="P298" s="553">
        <v>1.304</v>
      </c>
      <c r="Q298" s="566">
        <v>163</v>
      </c>
    </row>
    <row r="299" spans="1:17" ht="14.4" customHeight="1" x14ac:dyDescent="0.3">
      <c r="A299" s="547" t="s">
        <v>1583</v>
      </c>
      <c r="B299" s="548" t="s">
        <v>1477</v>
      </c>
      <c r="C299" s="548" t="s">
        <v>1462</v>
      </c>
      <c r="D299" s="548" t="s">
        <v>1515</v>
      </c>
      <c r="E299" s="548" t="s">
        <v>1481</v>
      </c>
      <c r="F299" s="565">
        <v>31</v>
      </c>
      <c r="G299" s="565">
        <v>2196</v>
      </c>
      <c r="H299" s="565">
        <v>1</v>
      </c>
      <c r="I299" s="565">
        <v>70.838709677419359</v>
      </c>
      <c r="J299" s="565">
        <v>59</v>
      </c>
      <c r="K299" s="565">
        <v>4189</v>
      </c>
      <c r="L299" s="565">
        <v>1.9075591985428051</v>
      </c>
      <c r="M299" s="565">
        <v>71</v>
      </c>
      <c r="N299" s="565">
        <v>60</v>
      </c>
      <c r="O299" s="565">
        <v>4320</v>
      </c>
      <c r="P299" s="553">
        <v>1.9672131147540983</v>
      </c>
      <c r="Q299" s="566">
        <v>72</v>
      </c>
    </row>
    <row r="300" spans="1:17" ht="14.4" customHeight="1" x14ac:dyDescent="0.3">
      <c r="A300" s="547" t="s">
        <v>1583</v>
      </c>
      <c r="B300" s="548" t="s">
        <v>1477</v>
      </c>
      <c r="C300" s="548" t="s">
        <v>1462</v>
      </c>
      <c r="D300" s="548" t="s">
        <v>1520</v>
      </c>
      <c r="E300" s="548" t="s">
        <v>1521</v>
      </c>
      <c r="F300" s="565">
        <v>3</v>
      </c>
      <c r="G300" s="565">
        <v>657</v>
      </c>
      <c r="H300" s="565">
        <v>1</v>
      </c>
      <c r="I300" s="565">
        <v>219</v>
      </c>
      <c r="J300" s="565"/>
      <c r="K300" s="565"/>
      <c r="L300" s="565"/>
      <c r="M300" s="565"/>
      <c r="N300" s="565"/>
      <c r="O300" s="565"/>
      <c r="P300" s="553"/>
      <c r="Q300" s="566"/>
    </row>
    <row r="301" spans="1:17" ht="14.4" customHeight="1" x14ac:dyDescent="0.3">
      <c r="A301" s="547" t="s">
        <v>1583</v>
      </c>
      <c r="B301" s="548" t="s">
        <v>1477</v>
      </c>
      <c r="C301" s="548" t="s">
        <v>1462</v>
      </c>
      <c r="D301" s="548" t="s">
        <v>1522</v>
      </c>
      <c r="E301" s="548" t="s">
        <v>1523</v>
      </c>
      <c r="F301" s="565"/>
      <c r="G301" s="565"/>
      <c r="H301" s="565"/>
      <c r="I301" s="565"/>
      <c r="J301" s="565"/>
      <c r="K301" s="565"/>
      <c r="L301" s="565"/>
      <c r="M301" s="565"/>
      <c r="N301" s="565">
        <v>5</v>
      </c>
      <c r="O301" s="565">
        <v>6055</v>
      </c>
      <c r="P301" s="553"/>
      <c r="Q301" s="566">
        <v>1211</v>
      </c>
    </row>
    <row r="302" spans="1:17" ht="14.4" customHeight="1" x14ac:dyDescent="0.3">
      <c r="A302" s="547" t="s">
        <v>1583</v>
      </c>
      <c r="B302" s="548" t="s">
        <v>1477</v>
      </c>
      <c r="C302" s="548" t="s">
        <v>1462</v>
      </c>
      <c r="D302" s="548" t="s">
        <v>1524</v>
      </c>
      <c r="E302" s="548" t="s">
        <v>1525</v>
      </c>
      <c r="F302" s="565">
        <v>1</v>
      </c>
      <c r="G302" s="565">
        <v>109</v>
      </c>
      <c r="H302" s="565">
        <v>1</v>
      </c>
      <c r="I302" s="565">
        <v>109</v>
      </c>
      <c r="J302" s="565">
        <v>1</v>
      </c>
      <c r="K302" s="565">
        <v>110</v>
      </c>
      <c r="L302" s="565">
        <v>1.0091743119266054</v>
      </c>
      <c r="M302" s="565">
        <v>110</v>
      </c>
      <c r="N302" s="565">
        <v>2</v>
      </c>
      <c r="O302" s="565">
        <v>228</v>
      </c>
      <c r="P302" s="553">
        <v>2.0917431192660549</v>
      </c>
      <c r="Q302" s="566">
        <v>114</v>
      </c>
    </row>
    <row r="303" spans="1:17" ht="14.4" customHeight="1" x14ac:dyDescent="0.3">
      <c r="A303" s="547" t="s">
        <v>1583</v>
      </c>
      <c r="B303" s="548" t="s">
        <v>1477</v>
      </c>
      <c r="C303" s="548" t="s">
        <v>1462</v>
      </c>
      <c r="D303" s="548" t="s">
        <v>1526</v>
      </c>
      <c r="E303" s="548" t="s">
        <v>1527</v>
      </c>
      <c r="F303" s="565">
        <v>1</v>
      </c>
      <c r="G303" s="565">
        <v>322</v>
      </c>
      <c r="H303" s="565">
        <v>1</v>
      </c>
      <c r="I303" s="565">
        <v>322</v>
      </c>
      <c r="J303" s="565"/>
      <c r="K303" s="565"/>
      <c r="L303" s="565"/>
      <c r="M303" s="565"/>
      <c r="N303" s="565"/>
      <c r="O303" s="565"/>
      <c r="P303" s="553"/>
      <c r="Q303" s="566"/>
    </row>
    <row r="304" spans="1:17" ht="14.4" customHeight="1" x14ac:dyDescent="0.3">
      <c r="A304" s="547" t="s">
        <v>1584</v>
      </c>
      <c r="B304" s="548" t="s">
        <v>1477</v>
      </c>
      <c r="C304" s="548" t="s">
        <v>1462</v>
      </c>
      <c r="D304" s="548" t="s">
        <v>1480</v>
      </c>
      <c r="E304" s="548" t="s">
        <v>1481</v>
      </c>
      <c r="F304" s="565"/>
      <c r="G304" s="565"/>
      <c r="H304" s="565"/>
      <c r="I304" s="565"/>
      <c r="J304" s="565"/>
      <c r="K304" s="565"/>
      <c r="L304" s="565"/>
      <c r="M304" s="565"/>
      <c r="N304" s="565">
        <v>1</v>
      </c>
      <c r="O304" s="565">
        <v>211</v>
      </c>
      <c r="P304" s="553"/>
      <c r="Q304" s="566">
        <v>211</v>
      </c>
    </row>
    <row r="305" spans="1:17" ht="14.4" customHeight="1" x14ac:dyDescent="0.3">
      <c r="A305" s="547" t="s">
        <v>1584</v>
      </c>
      <c r="B305" s="548" t="s">
        <v>1477</v>
      </c>
      <c r="C305" s="548" t="s">
        <v>1462</v>
      </c>
      <c r="D305" s="548" t="s">
        <v>1489</v>
      </c>
      <c r="E305" s="548" t="s">
        <v>1490</v>
      </c>
      <c r="F305" s="565"/>
      <c r="G305" s="565"/>
      <c r="H305" s="565"/>
      <c r="I305" s="565"/>
      <c r="J305" s="565"/>
      <c r="K305" s="565"/>
      <c r="L305" s="565"/>
      <c r="M305" s="565"/>
      <c r="N305" s="565">
        <v>2</v>
      </c>
      <c r="O305" s="565">
        <v>274</v>
      </c>
      <c r="P305" s="553"/>
      <c r="Q305" s="566">
        <v>137</v>
      </c>
    </row>
    <row r="306" spans="1:17" ht="14.4" customHeight="1" x14ac:dyDescent="0.3">
      <c r="A306" s="547" t="s">
        <v>1584</v>
      </c>
      <c r="B306" s="548" t="s">
        <v>1477</v>
      </c>
      <c r="C306" s="548" t="s">
        <v>1462</v>
      </c>
      <c r="D306" s="548" t="s">
        <v>1500</v>
      </c>
      <c r="E306" s="548" t="s">
        <v>1501</v>
      </c>
      <c r="F306" s="565"/>
      <c r="G306" s="565"/>
      <c r="H306" s="565"/>
      <c r="I306" s="565"/>
      <c r="J306" s="565"/>
      <c r="K306" s="565"/>
      <c r="L306" s="565"/>
      <c r="M306" s="565"/>
      <c r="N306" s="565">
        <v>2</v>
      </c>
      <c r="O306" s="565">
        <v>34</v>
      </c>
      <c r="P306" s="553"/>
      <c r="Q306" s="566">
        <v>17</v>
      </c>
    </row>
    <row r="307" spans="1:17" ht="14.4" customHeight="1" x14ac:dyDescent="0.3">
      <c r="A307" s="547" t="s">
        <v>1584</v>
      </c>
      <c r="B307" s="548" t="s">
        <v>1477</v>
      </c>
      <c r="C307" s="548" t="s">
        <v>1462</v>
      </c>
      <c r="D307" s="548" t="s">
        <v>1506</v>
      </c>
      <c r="E307" s="548" t="s">
        <v>1505</v>
      </c>
      <c r="F307" s="565"/>
      <c r="G307" s="565"/>
      <c r="H307" s="565"/>
      <c r="I307" s="565"/>
      <c r="J307" s="565"/>
      <c r="K307" s="565"/>
      <c r="L307" s="565"/>
      <c r="M307" s="565"/>
      <c r="N307" s="565">
        <v>2</v>
      </c>
      <c r="O307" s="565">
        <v>156</v>
      </c>
      <c r="P307" s="553"/>
      <c r="Q307" s="566">
        <v>78</v>
      </c>
    </row>
    <row r="308" spans="1:17" ht="14.4" customHeight="1" x14ac:dyDescent="0.3">
      <c r="A308" s="547" t="s">
        <v>1584</v>
      </c>
      <c r="B308" s="548" t="s">
        <v>1477</v>
      </c>
      <c r="C308" s="548" t="s">
        <v>1462</v>
      </c>
      <c r="D308" s="548" t="s">
        <v>1511</v>
      </c>
      <c r="E308" s="548" t="s">
        <v>1512</v>
      </c>
      <c r="F308" s="565"/>
      <c r="G308" s="565"/>
      <c r="H308" s="565"/>
      <c r="I308" s="565"/>
      <c r="J308" s="565"/>
      <c r="K308" s="565"/>
      <c r="L308" s="565"/>
      <c r="M308" s="565"/>
      <c r="N308" s="565">
        <v>2</v>
      </c>
      <c r="O308" s="565">
        <v>326</v>
      </c>
      <c r="P308" s="553"/>
      <c r="Q308" s="566">
        <v>163</v>
      </c>
    </row>
    <row r="309" spans="1:17" ht="14.4" customHeight="1" x14ac:dyDescent="0.3">
      <c r="A309" s="547" t="s">
        <v>1584</v>
      </c>
      <c r="B309" s="548" t="s">
        <v>1477</v>
      </c>
      <c r="C309" s="548" t="s">
        <v>1462</v>
      </c>
      <c r="D309" s="548" t="s">
        <v>1515</v>
      </c>
      <c r="E309" s="548" t="s">
        <v>1481</v>
      </c>
      <c r="F309" s="565"/>
      <c r="G309" s="565"/>
      <c r="H309" s="565"/>
      <c r="I309" s="565"/>
      <c r="J309" s="565"/>
      <c r="K309" s="565"/>
      <c r="L309" s="565"/>
      <c r="M309" s="565"/>
      <c r="N309" s="565">
        <v>5</v>
      </c>
      <c r="O309" s="565">
        <v>360</v>
      </c>
      <c r="P309" s="553"/>
      <c r="Q309" s="566">
        <v>72</v>
      </c>
    </row>
    <row r="310" spans="1:17" ht="14.4" customHeight="1" x14ac:dyDescent="0.3">
      <c r="A310" s="547" t="s">
        <v>1585</v>
      </c>
      <c r="B310" s="548" t="s">
        <v>1477</v>
      </c>
      <c r="C310" s="548" t="s">
        <v>1462</v>
      </c>
      <c r="D310" s="548" t="s">
        <v>1480</v>
      </c>
      <c r="E310" s="548" t="s">
        <v>1481</v>
      </c>
      <c r="F310" s="565">
        <v>26</v>
      </c>
      <c r="G310" s="565">
        <v>5298</v>
      </c>
      <c r="H310" s="565">
        <v>1</v>
      </c>
      <c r="I310" s="565">
        <v>203.76923076923077</v>
      </c>
      <c r="J310" s="565">
        <v>37</v>
      </c>
      <c r="K310" s="565">
        <v>7622</v>
      </c>
      <c r="L310" s="565">
        <v>1.4386560966402415</v>
      </c>
      <c r="M310" s="565">
        <v>206</v>
      </c>
      <c r="N310" s="565">
        <v>47</v>
      </c>
      <c r="O310" s="565">
        <v>9917</v>
      </c>
      <c r="P310" s="553">
        <v>1.8718384295960739</v>
      </c>
      <c r="Q310" s="566">
        <v>211</v>
      </c>
    </row>
    <row r="311" spans="1:17" ht="14.4" customHeight="1" x14ac:dyDescent="0.3">
      <c r="A311" s="547" t="s">
        <v>1585</v>
      </c>
      <c r="B311" s="548" t="s">
        <v>1477</v>
      </c>
      <c r="C311" s="548" t="s">
        <v>1462</v>
      </c>
      <c r="D311" s="548" t="s">
        <v>1482</v>
      </c>
      <c r="E311" s="548" t="s">
        <v>1481</v>
      </c>
      <c r="F311" s="565"/>
      <c r="G311" s="565"/>
      <c r="H311" s="565"/>
      <c r="I311" s="565"/>
      <c r="J311" s="565"/>
      <c r="K311" s="565"/>
      <c r="L311" s="565"/>
      <c r="M311" s="565"/>
      <c r="N311" s="565">
        <v>1</v>
      </c>
      <c r="O311" s="565">
        <v>87</v>
      </c>
      <c r="P311" s="553"/>
      <c r="Q311" s="566">
        <v>87</v>
      </c>
    </row>
    <row r="312" spans="1:17" ht="14.4" customHeight="1" x14ac:dyDescent="0.3">
      <c r="A312" s="547" t="s">
        <v>1585</v>
      </c>
      <c r="B312" s="548" t="s">
        <v>1477</v>
      </c>
      <c r="C312" s="548" t="s">
        <v>1462</v>
      </c>
      <c r="D312" s="548" t="s">
        <v>1483</v>
      </c>
      <c r="E312" s="548" t="s">
        <v>1484</v>
      </c>
      <c r="F312" s="565">
        <v>32</v>
      </c>
      <c r="G312" s="565">
        <v>9376</v>
      </c>
      <c r="H312" s="565">
        <v>1</v>
      </c>
      <c r="I312" s="565">
        <v>293</v>
      </c>
      <c r="J312" s="565">
        <v>164</v>
      </c>
      <c r="K312" s="565">
        <v>48380</v>
      </c>
      <c r="L312" s="565">
        <v>5.1599829351535833</v>
      </c>
      <c r="M312" s="565">
        <v>295</v>
      </c>
      <c r="N312" s="565">
        <v>132</v>
      </c>
      <c r="O312" s="565">
        <v>39732</v>
      </c>
      <c r="P312" s="553">
        <v>4.237627986348123</v>
      </c>
      <c r="Q312" s="566">
        <v>301</v>
      </c>
    </row>
    <row r="313" spans="1:17" ht="14.4" customHeight="1" x14ac:dyDescent="0.3">
      <c r="A313" s="547" t="s">
        <v>1585</v>
      </c>
      <c r="B313" s="548" t="s">
        <v>1477</v>
      </c>
      <c r="C313" s="548" t="s">
        <v>1462</v>
      </c>
      <c r="D313" s="548" t="s">
        <v>1485</v>
      </c>
      <c r="E313" s="548" t="s">
        <v>1486</v>
      </c>
      <c r="F313" s="565">
        <v>6</v>
      </c>
      <c r="G313" s="565">
        <v>561</v>
      </c>
      <c r="H313" s="565">
        <v>1</v>
      </c>
      <c r="I313" s="565">
        <v>93.5</v>
      </c>
      <c r="J313" s="565">
        <v>4</v>
      </c>
      <c r="K313" s="565">
        <v>380</v>
      </c>
      <c r="L313" s="565">
        <v>0.67736185383244207</v>
      </c>
      <c r="M313" s="565">
        <v>95</v>
      </c>
      <c r="N313" s="565">
        <v>4</v>
      </c>
      <c r="O313" s="565">
        <v>396</v>
      </c>
      <c r="P313" s="553">
        <v>0.70588235294117652</v>
      </c>
      <c r="Q313" s="566">
        <v>99</v>
      </c>
    </row>
    <row r="314" spans="1:17" ht="14.4" customHeight="1" x14ac:dyDescent="0.3">
      <c r="A314" s="547" t="s">
        <v>1585</v>
      </c>
      <c r="B314" s="548" t="s">
        <v>1477</v>
      </c>
      <c r="C314" s="548" t="s">
        <v>1462</v>
      </c>
      <c r="D314" s="548" t="s">
        <v>1487</v>
      </c>
      <c r="E314" s="548" t="s">
        <v>1488</v>
      </c>
      <c r="F314" s="565">
        <v>1</v>
      </c>
      <c r="G314" s="565">
        <v>223</v>
      </c>
      <c r="H314" s="565">
        <v>1</v>
      </c>
      <c r="I314" s="565">
        <v>223</v>
      </c>
      <c r="J314" s="565">
        <v>1</v>
      </c>
      <c r="K314" s="565">
        <v>224</v>
      </c>
      <c r="L314" s="565">
        <v>1.0044843049327354</v>
      </c>
      <c r="M314" s="565">
        <v>224</v>
      </c>
      <c r="N314" s="565"/>
      <c r="O314" s="565"/>
      <c r="P314" s="553"/>
      <c r="Q314" s="566"/>
    </row>
    <row r="315" spans="1:17" ht="14.4" customHeight="1" x14ac:dyDescent="0.3">
      <c r="A315" s="547" t="s">
        <v>1585</v>
      </c>
      <c r="B315" s="548" t="s">
        <v>1477</v>
      </c>
      <c r="C315" s="548" t="s">
        <v>1462</v>
      </c>
      <c r="D315" s="548" t="s">
        <v>1489</v>
      </c>
      <c r="E315" s="548" t="s">
        <v>1490</v>
      </c>
      <c r="F315" s="565">
        <v>52</v>
      </c>
      <c r="G315" s="565">
        <v>6999</v>
      </c>
      <c r="H315" s="565">
        <v>1</v>
      </c>
      <c r="I315" s="565">
        <v>134.59615384615384</v>
      </c>
      <c r="J315" s="565">
        <v>88</v>
      </c>
      <c r="K315" s="565">
        <v>11880</v>
      </c>
      <c r="L315" s="565">
        <v>1.6973853407629662</v>
      </c>
      <c r="M315" s="565">
        <v>135</v>
      </c>
      <c r="N315" s="565">
        <v>91</v>
      </c>
      <c r="O315" s="565">
        <v>12467</v>
      </c>
      <c r="P315" s="553">
        <v>1.7812544649235604</v>
      </c>
      <c r="Q315" s="566">
        <v>137</v>
      </c>
    </row>
    <row r="316" spans="1:17" ht="14.4" customHeight="1" x14ac:dyDescent="0.3">
      <c r="A316" s="547" t="s">
        <v>1585</v>
      </c>
      <c r="B316" s="548" t="s">
        <v>1477</v>
      </c>
      <c r="C316" s="548" t="s">
        <v>1462</v>
      </c>
      <c r="D316" s="548" t="s">
        <v>1491</v>
      </c>
      <c r="E316" s="548" t="s">
        <v>1490</v>
      </c>
      <c r="F316" s="565"/>
      <c r="G316" s="565"/>
      <c r="H316" s="565"/>
      <c r="I316" s="565"/>
      <c r="J316" s="565"/>
      <c r="K316" s="565"/>
      <c r="L316" s="565"/>
      <c r="M316" s="565"/>
      <c r="N316" s="565">
        <v>1</v>
      </c>
      <c r="O316" s="565">
        <v>183</v>
      </c>
      <c r="P316" s="553"/>
      <c r="Q316" s="566">
        <v>183</v>
      </c>
    </row>
    <row r="317" spans="1:17" ht="14.4" customHeight="1" x14ac:dyDescent="0.3">
      <c r="A317" s="547" t="s">
        <v>1585</v>
      </c>
      <c r="B317" s="548" t="s">
        <v>1477</v>
      </c>
      <c r="C317" s="548" t="s">
        <v>1462</v>
      </c>
      <c r="D317" s="548" t="s">
        <v>1492</v>
      </c>
      <c r="E317" s="548" t="s">
        <v>1493</v>
      </c>
      <c r="F317" s="565">
        <v>1</v>
      </c>
      <c r="G317" s="565">
        <v>618</v>
      </c>
      <c r="H317" s="565">
        <v>1</v>
      </c>
      <c r="I317" s="565">
        <v>618</v>
      </c>
      <c r="J317" s="565">
        <v>1</v>
      </c>
      <c r="K317" s="565">
        <v>620</v>
      </c>
      <c r="L317" s="565">
        <v>1.0032362459546926</v>
      </c>
      <c r="M317" s="565">
        <v>620</v>
      </c>
      <c r="N317" s="565">
        <v>1</v>
      </c>
      <c r="O317" s="565">
        <v>639</v>
      </c>
      <c r="P317" s="553">
        <v>1.0339805825242718</v>
      </c>
      <c r="Q317" s="566">
        <v>639</v>
      </c>
    </row>
    <row r="318" spans="1:17" ht="14.4" customHeight="1" x14ac:dyDescent="0.3">
      <c r="A318" s="547" t="s">
        <v>1585</v>
      </c>
      <c r="B318" s="548" t="s">
        <v>1477</v>
      </c>
      <c r="C318" s="548" t="s">
        <v>1462</v>
      </c>
      <c r="D318" s="548" t="s">
        <v>1496</v>
      </c>
      <c r="E318" s="548" t="s">
        <v>1497</v>
      </c>
      <c r="F318" s="565">
        <v>2</v>
      </c>
      <c r="G318" s="565">
        <v>319</v>
      </c>
      <c r="H318" s="565">
        <v>1</v>
      </c>
      <c r="I318" s="565">
        <v>159.5</v>
      </c>
      <c r="J318" s="565">
        <v>7</v>
      </c>
      <c r="K318" s="565">
        <v>1127</v>
      </c>
      <c r="L318" s="565">
        <v>3.5329153605015673</v>
      </c>
      <c r="M318" s="565">
        <v>161</v>
      </c>
      <c r="N318" s="565">
        <v>4</v>
      </c>
      <c r="O318" s="565">
        <v>692</v>
      </c>
      <c r="P318" s="553">
        <v>2.169278996865204</v>
      </c>
      <c r="Q318" s="566">
        <v>173</v>
      </c>
    </row>
    <row r="319" spans="1:17" ht="14.4" customHeight="1" x14ac:dyDescent="0.3">
      <c r="A319" s="547" t="s">
        <v>1585</v>
      </c>
      <c r="B319" s="548" t="s">
        <v>1477</v>
      </c>
      <c r="C319" s="548" t="s">
        <v>1462</v>
      </c>
      <c r="D319" s="548" t="s">
        <v>1498</v>
      </c>
      <c r="E319" s="548" t="s">
        <v>1499</v>
      </c>
      <c r="F319" s="565"/>
      <c r="G319" s="565"/>
      <c r="H319" s="565"/>
      <c r="I319" s="565"/>
      <c r="J319" s="565">
        <v>2</v>
      </c>
      <c r="K319" s="565">
        <v>766</v>
      </c>
      <c r="L319" s="565"/>
      <c r="M319" s="565">
        <v>383</v>
      </c>
      <c r="N319" s="565"/>
      <c r="O319" s="565"/>
      <c r="P319" s="553"/>
      <c r="Q319" s="566"/>
    </row>
    <row r="320" spans="1:17" ht="14.4" customHeight="1" x14ac:dyDescent="0.3">
      <c r="A320" s="547" t="s">
        <v>1585</v>
      </c>
      <c r="B320" s="548" t="s">
        <v>1477</v>
      </c>
      <c r="C320" s="548" t="s">
        <v>1462</v>
      </c>
      <c r="D320" s="548" t="s">
        <v>1500</v>
      </c>
      <c r="E320" s="548" t="s">
        <v>1501</v>
      </c>
      <c r="F320" s="565">
        <v>154</v>
      </c>
      <c r="G320" s="565">
        <v>2464</v>
      </c>
      <c r="H320" s="565">
        <v>1</v>
      </c>
      <c r="I320" s="565">
        <v>16</v>
      </c>
      <c r="J320" s="565">
        <v>157</v>
      </c>
      <c r="K320" s="565">
        <v>2512</v>
      </c>
      <c r="L320" s="565">
        <v>1.0194805194805194</v>
      </c>
      <c r="M320" s="565">
        <v>16</v>
      </c>
      <c r="N320" s="565">
        <v>198</v>
      </c>
      <c r="O320" s="565">
        <v>3366</v>
      </c>
      <c r="P320" s="553">
        <v>1.3660714285714286</v>
      </c>
      <c r="Q320" s="566">
        <v>17</v>
      </c>
    </row>
    <row r="321" spans="1:17" ht="14.4" customHeight="1" x14ac:dyDescent="0.3">
      <c r="A321" s="547" t="s">
        <v>1585</v>
      </c>
      <c r="B321" s="548" t="s">
        <v>1477</v>
      </c>
      <c r="C321" s="548" t="s">
        <v>1462</v>
      </c>
      <c r="D321" s="548" t="s">
        <v>1502</v>
      </c>
      <c r="E321" s="548" t="s">
        <v>1503</v>
      </c>
      <c r="F321" s="565">
        <v>11</v>
      </c>
      <c r="G321" s="565">
        <v>2900</v>
      </c>
      <c r="H321" s="565">
        <v>1</v>
      </c>
      <c r="I321" s="565">
        <v>263.63636363636363</v>
      </c>
      <c r="J321" s="565">
        <v>9</v>
      </c>
      <c r="K321" s="565">
        <v>2394</v>
      </c>
      <c r="L321" s="565">
        <v>0.82551724137931037</v>
      </c>
      <c r="M321" s="565">
        <v>266</v>
      </c>
      <c r="N321" s="565">
        <v>13</v>
      </c>
      <c r="O321" s="565">
        <v>3549</v>
      </c>
      <c r="P321" s="553">
        <v>1.2237931034482759</v>
      </c>
      <c r="Q321" s="566">
        <v>273</v>
      </c>
    </row>
    <row r="322" spans="1:17" ht="14.4" customHeight="1" x14ac:dyDescent="0.3">
      <c r="A322" s="547" t="s">
        <v>1585</v>
      </c>
      <c r="B322" s="548" t="s">
        <v>1477</v>
      </c>
      <c r="C322" s="548" t="s">
        <v>1462</v>
      </c>
      <c r="D322" s="548" t="s">
        <v>1504</v>
      </c>
      <c r="E322" s="548" t="s">
        <v>1505</v>
      </c>
      <c r="F322" s="565">
        <v>9</v>
      </c>
      <c r="G322" s="565">
        <v>1269</v>
      </c>
      <c r="H322" s="565">
        <v>1</v>
      </c>
      <c r="I322" s="565">
        <v>141</v>
      </c>
      <c r="J322" s="565">
        <v>11</v>
      </c>
      <c r="K322" s="565">
        <v>1551</v>
      </c>
      <c r="L322" s="565">
        <v>1.2222222222222223</v>
      </c>
      <c r="M322" s="565">
        <v>141</v>
      </c>
      <c r="N322" s="565">
        <v>18</v>
      </c>
      <c r="O322" s="565">
        <v>2556</v>
      </c>
      <c r="P322" s="553">
        <v>2.0141843971631204</v>
      </c>
      <c r="Q322" s="566">
        <v>142</v>
      </c>
    </row>
    <row r="323" spans="1:17" ht="14.4" customHeight="1" x14ac:dyDescent="0.3">
      <c r="A323" s="547" t="s">
        <v>1585</v>
      </c>
      <c r="B323" s="548" t="s">
        <v>1477</v>
      </c>
      <c r="C323" s="548" t="s">
        <v>1462</v>
      </c>
      <c r="D323" s="548" t="s">
        <v>1506</v>
      </c>
      <c r="E323" s="548" t="s">
        <v>1505</v>
      </c>
      <c r="F323" s="565">
        <v>52</v>
      </c>
      <c r="G323" s="565">
        <v>4056</v>
      </c>
      <c r="H323" s="565">
        <v>1</v>
      </c>
      <c r="I323" s="565">
        <v>78</v>
      </c>
      <c r="J323" s="565">
        <v>88</v>
      </c>
      <c r="K323" s="565">
        <v>6864</v>
      </c>
      <c r="L323" s="565">
        <v>1.6923076923076923</v>
      </c>
      <c r="M323" s="565">
        <v>78</v>
      </c>
      <c r="N323" s="565">
        <v>90</v>
      </c>
      <c r="O323" s="565">
        <v>7020</v>
      </c>
      <c r="P323" s="553">
        <v>1.7307692307692308</v>
      </c>
      <c r="Q323" s="566">
        <v>78</v>
      </c>
    </row>
    <row r="324" spans="1:17" ht="14.4" customHeight="1" x14ac:dyDescent="0.3">
      <c r="A324" s="547" t="s">
        <v>1585</v>
      </c>
      <c r="B324" s="548" t="s">
        <v>1477</v>
      </c>
      <c r="C324" s="548" t="s">
        <v>1462</v>
      </c>
      <c r="D324" s="548" t="s">
        <v>1507</v>
      </c>
      <c r="E324" s="548" t="s">
        <v>1508</v>
      </c>
      <c r="F324" s="565">
        <v>9</v>
      </c>
      <c r="G324" s="565">
        <v>2739</v>
      </c>
      <c r="H324" s="565">
        <v>1</v>
      </c>
      <c r="I324" s="565">
        <v>304.33333333333331</v>
      </c>
      <c r="J324" s="565">
        <v>11</v>
      </c>
      <c r="K324" s="565">
        <v>3377</v>
      </c>
      <c r="L324" s="565">
        <v>1.2329317269076305</v>
      </c>
      <c r="M324" s="565">
        <v>307</v>
      </c>
      <c r="N324" s="565">
        <v>18</v>
      </c>
      <c r="O324" s="565">
        <v>5634</v>
      </c>
      <c r="P324" s="553">
        <v>2.0569550930996714</v>
      </c>
      <c r="Q324" s="566">
        <v>313</v>
      </c>
    </row>
    <row r="325" spans="1:17" ht="14.4" customHeight="1" x14ac:dyDescent="0.3">
      <c r="A325" s="547" t="s">
        <v>1585</v>
      </c>
      <c r="B325" s="548" t="s">
        <v>1477</v>
      </c>
      <c r="C325" s="548" t="s">
        <v>1462</v>
      </c>
      <c r="D325" s="548" t="s">
        <v>1511</v>
      </c>
      <c r="E325" s="548" t="s">
        <v>1512</v>
      </c>
      <c r="F325" s="565">
        <v>129</v>
      </c>
      <c r="G325" s="565">
        <v>20710</v>
      </c>
      <c r="H325" s="565">
        <v>1</v>
      </c>
      <c r="I325" s="565">
        <v>160.54263565891472</v>
      </c>
      <c r="J325" s="565">
        <v>117</v>
      </c>
      <c r="K325" s="565">
        <v>18837</v>
      </c>
      <c r="L325" s="565">
        <v>0.90956059874456785</v>
      </c>
      <c r="M325" s="565">
        <v>161</v>
      </c>
      <c r="N325" s="565">
        <v>144</v>
      </c>
      <c r="O325" s="565">
        <v>23472</v>
      </c>
      <c r="P325" s="553">
        <v>1.1333655239014968</v>
      </c>
      <c r="Q325" s="566">
        <v>163</v>
      </c>
    </row>
    <row r="326" spans="1:17" ht="14.4" customHeight="1" x14ac:dyDescent="0.3">
      <c r="A326" s="547" t="s">
        <v>1585</v>
      </c>
      <c r="B326" s="548" t="s">
        <v>1477</v>
      </c>
      <c r="C326" s="548" t="s">
        <v>1462</v>
      </c>
      <c r="D326" s="548" t="s">
        <v>1515</v>
      </c>
      <c r="E326" s="548" t="s">
        <v>1481</v>
      </c>
      <c r="F326" s="565">
        <v>122</v>
      </c>
      <c r="G326" s="565">
        <v>8610</v>
      </c>
      <c r="H326" s="565">
        <v>1</v>
      </c>
      <c r="I326" s="565">
        <v>70.573770491803273</v>
      </c>
      <c r="J326" s="565">
        <v>225</v>
      </c>
      <c r="K326" s="565">
        <v>15975</v>
      </c>
      <c r="L326" s="565">
        <v>1.8554006968641115</v>
      </c>
      <c r="M326" s="565">
        <v>71</v>
      </c>
      <c r="N326" s="565">
        <v>198</v>
      </c>
      <c r="O326" s="565">
        <v>14256</v>
      </c>
      <c r="P326" s="553">
        <v>1.6557491289198607</v>
      </c>
      <c r="Q326" s="566">
        <v>72</v>
      </c>
    </row>
    <row r="327" spans="1:17" ht="14.4" customHeight="1" x14ac:dyDescent="0.3">
      <c r="A327" s="547" t="s">
        <v>1585</v>
      </c>
      <c r="B327" s="548" t="s">
        <v>1477</v>
      </c>
      <c r="C327" s="548" t="s">
        <v>1462</v>
      </c>
      <c r="D327" s="548" t="s">
        <v>1520</v>
      </c>
      <c r="E327" s="548" t="s">
        <v>1521</v>
      </c>
      <c r="F327" s="565"/>
      <c r="G327" s="565"/>
      <c r="H327" s="565"/>
      <c r="I327" s="565"/>
      <c r="J327" s="565"/>
      <c r="K327" s="565"/>
      <c r="L327" s="565"/>
      <c r="M327" s="565"/>
      <c r="N327" s="565">
        <v>1</v>
      </c>
      <c r="O327" s="565">
        <v>229</v>
      </c>
      <c r="P327" s="553"/>
      <c r="Q327" s="566">
        <v>229</v>
      </c>
    </row>
    <row r="328" spans="1:17" ht="14.4" customHeight="1" x14ac:dyDescent="0.3">
      <c r="A328" s="547" t="s">
        <v>1585</v>
      </c>
      <c r="B328" s="548" t="s">
        <v>1477</v>
      </c>
      <c r="C328" s="548" t="s">
        <v>1462</v>
      </c>
      <c r="D328" s="548" t="s">
        <v>1522</v>
      </c>
      <c r="E328" s="548" t="s">
        <v>1523</v>
      </c>
      <c r="F328" s="565">
        <v>3</v>
      </c>
      <c r="G328" s="565">
        <v>3575</v>
      </c>
      <c r="H328" s="565">
        <v>1</v>
      </c>
      <c r="I328" s="565">
        <v>1191.6666666666667</v>
      </c>
      <c r="J328" s="565">
        <v>9</v>
      </c>
      <c r="K328" s="565">
        <v>10755</v>
      </c>
      <c r="L328" s="565">
        <v>3.0083916083916082</v>
      </c>
      <c r="M328" s="565">
        <v>1195</v>
      </c>
      <c r="N328" s="565">
        <v>4</v>
      </c>
      <c r="O328" s="565">
        <v>4844</v>
      </c>
      <c r="P328" s="553">
        <v>1.3549650349650351</v>
      </c>
      <c r="Q328" s="566">
        <v>1211</v>
      </c>
    </row>
    <row r="329" spans="1:17" ht="14.4" customHeight="1" x14ac:dyDescent="0.3">
      <c r="A329" s="547" t="s">
        <v>1585</v>
      </c>
      <c r="B329" s="548" t="s">
        <v>1477</v>
      </c>
      <c r="C329" s="548" t="s">
        <v>1462</v>
      </c>
      <c r="D329" s="548" t="s">
        <v>1524</v>
      </c>
      <c r="E329" s="548" t="s">
        <v>1525</v>
      </c>
      <c r="F329" s="565">
        <v>2</v>
      </c>
      <c r="G329" s="565">
        <v>217</v>
      </c>
      <c r="H329" s="565">
        <v>1</v>
      </c>
      <c r="I329" s="565">
        <v>108.5</v>
      </c>
      <c r="J329" s="565">
        <v>6</v>
      </c>
      <c r="K329" s="565">
        <v>660</v>
      </c>
      <c r="L329" s="565">
        <v>3.0414746543778803</v>
      </c>
      <c r="M329" s="565">
        <v>110</v>
      </c>
      <c r="N329" s="565">
        <v>7</v>
      </c>
      <c r="O329" s="565">
        <v>798</v>
      </c>
      <c r="P329" s="553">
        <v>3.6774193548387095</v>
      </c>
      <c r="Q329" s="566">
        <v>114</v>
      </c>
    </row>
    <row r="330" spans="1:17" ht="14.4" customHeight="1" x14ac:dyDescent="0.3">
      <c r="A330" s="547" t="s">
        <v>1585</v>
      </c>
      <c r="B330" s="548" t="s">
        <v>1477</v>
      </c>
      <c r="C330" s="548" t="s">
        <v>1462</v>
      </c>
      <c r="D330" s="548" t="s">
        <v>1526</v>
      </c>
      <c r="E330" s="548" t="s">
        <v>1527</v>
      </c>
      <c r="F330" s="565">
        <v>1</v>
      </c>
      <c r="G330" s="565">
        <v>322</v>
      </c>
      <c r="H330" s="565">
        <v>1</v>
      </c>
      <c r="I330" s="565">
        <v>322</v>
      </c>
      <c r="J330" s="565"/>
      <c r="K330" s="565"/>
      <c r="L330" s="565"/>
      <c r="M330" s="565"/>
      <c r="N330" s="565">
        <v>1</v>
      </c>
      <c r="O330" s="565">
        <v>346</v>
      </c>
      <c r="P330" s="553">
        <v>1.0745341614906831</v>
      </c>
      <c r="Q330" s="566">
        <v>346</v>
      </c>
    </row>
    <row r="331" spans="1:17" ht="14.4" customHeight="1" x14ac:dyDescent="0.3">
      <c r="A331" s="547" t="s">
        <v>1585</v>
      </c>
      <c r="B331" s="548" t="s">
        <v>1477</v>
      </c>
      <c r="C331" s="548" t="s">
        <v>1462</v>
      </c>
      <c r="D331" s="548" t="s">
        <v>1534</v>
      </c>
      <c r="E331" s="548" t="s">
        <v>1535</v>
      </c>
      <c r="F331" s="565">
        <v>1</v>
      </c>
      <c r="G331" s="565">
        <v>293</v>
      </c>
      <c r="H331" s="565">
        <v>1</v>
      </c>
      <c r="I331" s="565">
        <v>293</v>
      </c>
      <c r="J331" s="565">
        <v>2</v>
      </c>
      <c r="K331" s="565">
        <v>588</v>
      </c>
      <c r="L331" s="565">
        <v>2.006825938566553</v>
      </c>
      <c r="M331" s="565">
        <v>294</v>
      </c>
      <c r="N331" s="565">
        <v>1</v>
      </c>
      <c r="O331" s="565">
        <v>301</v>
      </c>
      <c r="P331" s="553">
        <v>1.0273037542662116</v>
      </c>
      <c r="Q331" s="566">
        <v>301</v>
      </c>
    </row>
    <row r="332" spans="1:17" ht="14.4" customHeight="1" x14ac:dyDescent="0.3">
      <c r="A332" s="547" t="s">
        <v>1586</v>
      </c>
      <c r="B332" s="548" t="s">
        <v>1477</v>
      </c>
      <c r="C332" s="548" t="s">
        <v>1462</v>
      </c>
      <c r="D332" s="548" t="s">
        <v>1480</v>
      </c>
      <c r="E332" s="548" t="s">
        <v>1481</v>
      </c>
      <c r="F332" s="565">
        <v>21</v>
      </c>
      <c r="G332" s="565">
        <v>4301</v>
      </c>
      <c r="H332" s="565">
        <v>1</v>
      </c>
      <c r="I332" s="565">
        <v>204.8095238095238</v>
      </c>
      <c r="J332" s="565">
        <v>50</v>
      </c>
      <c r="K332" s="565">
        <v>10300</v>
      </c>
      <c r="L332" s="565">
        <v>2.3947919088584051</v>
      </c>
      <c r="M332" s="565">
        <v>206</v>
      </c>
      <c r="N332" s="565">
        <v>44</v>
      </c>
      <c r="O332" s="565">
        <v>9284</v>
      </c>
      <c r="P332" s="553">
        <v>2.1585677749360612</v>
      </c>
      <c r="Q332" s="566">
        <v>211</v>
      </c>
    </row>
    <row r="333" spans="1:17" ht="14.4" customHeight="1" x14ac:dyDescent="0.3">
      <c r="A333" s="547" t="s">
        <v>1586</v>
      </c>
      <c r="B333" s="548" t="s">
        <v>1477</v>
      </c>
      <c r="C333" s="548" t="s">
        <v>1462</v>
      </c>
      <c r="D333" s="548" t="s">
        <v>1482</v>
      </c>
      <c r="E333" s="548" t="s">
        <v>1481</v>
      </c>
      <c r="F333" s="565"/>
      <c r="G333" s="565"/>
      <c r="H333" s="565"/>
      <c r="I333" s="565"/>
      <c r="J333" s="565">
        <v>1</v>
      </c>
      <c r="K333" s="565">
        <v>85</v>
      </c>
      <c r="L333" s="565"/>
      <c r="M333" s="565">
        <v>85</v>
      </c>
      <c r="N333" s="565">
        <v>1</v>
      </c>
      <c r="O333" s="565">
        <v>87</v>
      </c>
      <c r="P333" s="553"/>
      <c r="Q333" s="566">
        <v>87</v>
      </c>
    </row>
    <row r="334" spans="1:17" ht="14.4" customHeight="1" x14ac:dyDescent="0.3">
      <c r="A334" s="547" t="s">
        <v>1586</v>
      </c>
      <c r="B334" s="548" t="s">
        <v>1477</v>
      </c>
      <c r="C334" s="548" t="s">
        <v>1462</v>
      </c>
      <c r="D334" s="548" t="s">
        <v>1483</v>
      </c>
      <c r="E334" s="548" t="s">
        <v>1484</v>
      </c>
      <c r="F334" s="565">
        <v>16</v>
      </c>
      <c r="G334" s="565">
        <v>4672</v>
      </c>
      <c r="H334" s="565">
        <v>1</v>
      </c>
      <c r="I334" s="565">
        <v>292</v>
      </c>
      <c r="J334" s="565">
        <v>42</v>
      </c>
      <c r="K334" s="565">
        <v>12390</v>
      </c>
      <c r="L334" s="565">
        <v>2.6519691780821919</v>
      </c>
      <c r="M334" s="565">
        <v>295</v>
      </c>
      <c r="N334" s="565">
        <v>7</v>
      </c>
      <c r="O334" s="565">
        <v>2107</v>
      </c>
      <c r="P334" s="553">
        <v>0.4509845890410959</v>
      </c>
      <c r="Q334" s="566">
        <v>301</v>
      </c>
    </row>
    <row r="335" spans="1:17" ht="14.4" customHeight="1" x14ac:dyDescent="0.3">
      <c r="A335" s="547" t="s">
        <v>1586</v>
      </c>
      <c r="B335" s="548" t="s">
        <v>1477</v>
      </c>
      <c r="C335" s="548" t="s">
        <v>1462</v>
      </c>
      <c r="D335" s="548" t="s">
        <v>1489</v>
      </c>
      <c r="E335" s="548" t="s">
        <v>1490</v>
      </c>
      <c r="F335" s="565">
        <v>7</v>
      </c>
      <c r="G335" s="565">
        <v>942</v>
      </c>
      <c r="H335" s="565">
        <v>1</v>
      </c>
      <c r="I335" s="565">
        <v>134.57142857142858</v>
      </c>
      <c r="J335" s="565">
        <v>15</v>
      </c>
      <c r="K335" s="565">
        <v>2025</v>
      </c>
      <c r="L335" s="565">
        <v>2.1496815286624202</v>
      </c>
      <c r="M335" s="565">
        <v>135</v>
      </c>
      <c r="N335" s="565">
        <v>5</v>
      </c>
      <c r="O335" s="565">
        <v>685</v>
      </c>
      <c r="P335" s="553">
        <v>0.727176220806794</v>
      </c>
      <c r="Q335" s="566">
        <v>137</v>
      </c>
    </row>
    <row r="336" spans="1:17" ht="14.4" customHeight="1" x14ac:dyDescent="0.3">
      <c r="A336" s="547" t="s">
        <v>1586</v>
      </c>
      <c r="B336" s="548" t="s">
        <v>1477</v>
      </c>
      <c r="C336" s="548" t="s">
        <v>1462</v>
      </c>
      <c r="D336" s="548" t="s">
        <v>1491</v>
      </c>
      <c r="E336" s="548" t="s">
        <v>1490</v>
      </c>
      <c r="F336" s="565"/>
      <c r="G336" s="565"/>
      <c r="H336" s="565"/>
      <c r="I336" s="565"/>
      <c r="J336" s="565"/>
      <c r="K336" s="565"/>
      <c r="L336" s="565"/>
      <c r="M336" s="565"/>
      <c r="N336" s="565">
        <v>1</v>
      </c>
      <c r="O336" s="565">
        <v>183</v>
      </c>
      <c r="P336" s="553"/>
      <c r="Q336" s="566">
        <v>183</v>
      </c>
    </row>
    <row r="337" spans="1:17" ht="14.4" customHeight="1" x14ac:dyDescent="0.3">
      <c r="A337" s="547" t="s">
        <v>1586</v>
      </c>
      <c r="B337" s="548" t="s">
        <v>1477</v>
      </c>
      <c r="C337" s="548" t="s">
        <v>1462</v>
      </c>
      <c r="D337" s="548" t="s">
        <v>1494</v>
      </c>
      <c r="E337" s="548" t="s">
        <v>1495</v>
      </c>
      <c r="F337" s="565"/>
      <c r="G337" s="565"/>
      <c r="H337" s="565"/>
      <c r="I337" s="565"/>
      <c r="J337" s="565"/>
      <c r="K337" s="565"/>
      <c r="L337" s="565"/>
      <c r="M337" s="565"/>
      <c r="N337" s="565">
        <v>1</v>
      </c>
      <c r="O337" s="565">
        <v>608</v>
      </c>
      <c r="P337" s="553"/>
      <c r="Q337" s="566">
        <v>608</v>
      </c>
    </row>
    <row r="338" spans="1:17" ht="14.4" customHeight="1" x14ac:dyDescent="0.3">
      <c r="A338" s="547" t="s">
        <v>1586</v>
      </c>
      <c r="B338" s="548" t="s">
        <v>1477</v>
      </c>
      <c r="C338" s="548" t="s">
        <v>1462</v>
      </c>
      <c r="D338" s="548" t="s">
        <v>1496</v>
      </c>
      <c r="E338" s="548" t="s">
        <v>1497</v>
      </c>
      <c r="F338" s="565">
        <v>1</v>
      </c>
      <c r="G338" s="565">
        <v>159</v>
      </c>
      <c r="H338" s="565">
        <v>1</v>
      </c>
      <c r="I338" s="565">
        <v>159</v>
      </c>
      <c r="J338" s="565">
        <v>2</v>
      </c>
      <c r="K338" s="565">
        <v>322</v>
      </c>
      <c r="L338" s="565">
        <v>2.0251572327044025</v>
      </c>
      <c r="M338" s="565">
        <v>161</v>
      </c>
      <c r="N338" s="565">
        <v>1</v>
      </c>
      <c r="O338" s="565">
        <v>173</v>
      </c>
      <c r="P338" s="553">
        <v>1.0880503144654088</v>
      </c>
      <c r="Q338" s="566">
        <v>173</v>
      </c>
    </row>
    <row r="339" spans="1:17" ht="14.4" customHeight="1" x14ac:dyDescent="0.3">
      <c r="A339" s="547" t="s">
        <v>1586</v>
      </c>
      <c r="B339" s="548" t="s">
        <v>1477</v>
      </c>
      <c r="C339" s="548" t="s">
        <v>1462</v>
      </c>
      <c r="D339" s="548" t="s">
        <v>1500</v>
      </c>
      <c r="E339" s="548" t="s">
        <v>1501</v>
      </c>
      <c r="F339" s="565">
        <v>28</v>
      </c>
      <c r="G339" s="565">
        <v>448</v>
      </c>
      <c r="H339" s="565">
        <v>1</v>
      </c>
      <c r="I339" s="565">
        <v>16</v>
      </c>
      <c r="J339" s="565">
        <v>49</v>
      </c>
      <c r="K339" s="565">
        <v>784</v>
      </c>
      <c r="L339" s="565">
        <v>1.75</v>
      </c>
      <c r="M339" s="565">
        <v>16</v>
      </c>
      <c r="N339" s="565">
        <v>32</v>
      </c>
      <c r="O339" s="565">
        <v>544</v>
      </c>
      <c r="P339" s="553">
        <v>1.2142857142857142</v>
      </c>
      <c r="Q339" s="566">
        <v>17</v>
      </c>
    </row>
    <row r="340" spans="1:17" ht="14.4" customHeight="1" x14ac:dyDescent="0.3">
      <c r="A340" s="547" t="s">
        <v>1586</v>
      </c>
      <c r="B340" s="548" t="s">
        <v>1477</v>
      </c>
      <c r="C340" s="548" t="s">
        <v>1462</v>
      </c>
      <c r="D340" s="548" t="s">
        <v>1502</v>
      </c>
      <c r="E340" s="548" t="s">
        <v>1503</v>
      </c>
      <c r="F340" s="565">
        <v>8</v>
      </c>
      <c r="G340" s="565">
        <v>2117</v>
      </c>
      <c r="H340" s="565">
        <v>1</v>
      </c>
      <c r="I340" s="565">
        <v>264.625</v>
      </c>
      <c r="J340" s="565">
        <v>15</v>
      </c>
      <c r="K340" s="565">
        <v>3990</v>
      </c>
      <c r="L340" s="565">
        <v>1.884742560226736</v>
      </c>
      <c r="M340" s="565">
        <v>266</v>
      </c>
      <c r="N340" s="565">
        <v>14</v>
      </c>
      <c r="O340" s="565">
        <v>3822</v>
      </c>
      <c r="P340" s="553">
        <v>1.805384978743505</v>
      </c>
      <c r="Q340" s="566">
        <v>273</v>
      </c>
    </row>
    <row r="341" spans="1:17" ht="14.4" customHeight="1" x14ac:dyDescent="0.3">
      <c r="A341" s="547" t="s">
        <v>1586</v>
      </c>
      <c r="B341" s="548" t="s">
        <v>1477</v>
      </c>
      <c r="C341" s="548" t="s">
        <v>1462</v>
      </c>
      <c r="D341" s="548" t="s">
        <v>1504</v>
      </c>
      <c r="E341" s="548" t="s">
        <v>1505</v>
      </c>
      <c r="F341" s="565">
        <v>9</v>
      </c>
      <c r="G341" s="565">
        <v>1269</v>
      </c>
      <c r="H341" s="565">
        <v>1</v>
      </c>
      <c r="I341" s="565">
        <v>141</v>
      </c>
      <c r="J341" s="565">
        <v>23</v>
      </c>
      <c r="K341" s="565">
        <v>3243</v>
      </c>
      <c r="L341" s="565">
        <v>2.5555555555555554</v>
      </c>
      <c r="M341" s="565">
        <v>141</v>
      </c>
      <c r="N341" s="565">
        <v>18</v>
      </c>
      <c r="O341" s="565">
        <v>2556</v>
      </c>
      <c r="P341" s="553">
        <v>2.0141843971631204</v>
      </c>
      <c r="Q341" s="566">
        <v>142</v>
      </c>
    </row>
    <row r="342" spans="1:17" ht="14.4" customHeight="1" x14ac:dyDescent="0.3">
      <c r="A342" s="547" t="s">
        <v>1586</v>
      </c>
      <c r="B342" s="548" t="s">
        <v>1477</v>
      </c>
      <c r="C342" s="548" t="s">
        <v>1462</v>
      </c>
      <c r="D342" s="548" t="s">
        <v>1506</v>
      </c>
      <c r="E342" s="548" t="s">
        <v>1505</v>
      </c>
      <c r="F342" s="565">
        <v>7</v>
      </c>
      <c r="G342" s="565">
        <v>546</v>
      </c>
      <c r="H342" s="565">
        <v>1</v>
      </c>
      <c r="I342" s="565">
        <v>78</v>
      </c>
      <c r="J342" s="565">
        <v>15</v>
      </c>
      <c r="K342" s="565">
        <v>1170</v>
      </c>
      <c r="L342" s="565">
        <v>2.1428571428571428</v>
      </c>
      <c r="M342" s="565">
        <v>78</v>
      </c>
      <c r="N342" s="565">
        <v>5</v>
      </c>
      <c r="O342" s="565">
        <v>390</v>
      </c>
      <c r="P342" s="553">
        <v>0.7142857142857143</v>
      </c>
      <c r="Q342" s="566">
        <v>78</v>
      </c>
    </row>
    <row r="343" spans="1:17" ht="14.4" customHeight="1" x14ac:dyDescent="0.3">
      <c r="A343" s="547" t="s">
        <v>1586</v>
      </c>
      <c r="B343" s="548" t="s">
        <v>1477</v>
      </c>
      <c r="C343" s="548" t="s">
        <v>1462</v>
      </c>
      <c r="D343" s="548" t="s">
        <v>1507</v>
      </c>
      <c r="E343" s="548" t="s">
        <v>1508</v>
      </c>
      <c r="F343" s="565">
        <v>9</v>
      </c>
      <c r="G343" s="565">
        <v>2751</v>
      </c>
      <c r="H343" s="565">
        <v>1</v>
      </c>
      <c r="I343" s="565">
        <v>305.66666666666669</v>
      </c>
      <c r="J343" s="565">
        <v>23</v>
      </c>
      <c r="K343" s="565">
        <v>7061</v>
      </c>
      <c r="L343" s="565">
        <v>2.5667030170846963</v>
      </c>
      <c r="M343" s="565">
        <v>307</v>
      </c>
      <c r="N343" s="565">
        <v>18</v>
      </c>
      <c r="O343" s="565">
        <v>5634</v>
      </c>
      <c r="P343" s="553">
        <v>2.0479825517993455</v>
      </c>
      <c r="Q343" s="566">
        <v>313</v>
      </c>
    </row>
    <row r="344" spans="1:17" ht="14.4" customHeight="1" x14ac:dyDescent="0.3">
      <c r="A344" s="547" t="s">
        <v>1586</v>
      </c>
      <c r="B344" s="548" t="s">
        <v>1477</v>
      </c>
      <c r="C344" s="548" t="s">
        <v>1462</v>
      </c>
      <c r="D344" s="548" t="s">
        <v>1511</v>
      </c>
      <c r="E344" s="548" t="s">
        <v>1512</v>
      </c>
      <c r="F344" s="565">
        <v>15</v>
      </c>
      <c r="G344" s="565">
        <v>2408</v>
      </c>
      <c r="H344" s="565">
        <v>1</v>
      </c>
      <c r="I344" s="565">
        <v>160.53333333333333</v>
      </c>
      <c r="J344" s="565">
        <v>15</v>
      </c>
      <c r="K344" s="565">
        <v>2415</v>
      </c>
      <c r="L344" s="565">
        <v>1.0029069767441861</v>
      </c>
      <c r="M344" s="565">
        <v>161</v>
      </c>
      <c r="N344" s="565">
        <v>8</v>
      </c>
      <c r="O344" s="565">
        <v>1304</v>
      </c>
      <c r="P344" s="553">
        <v>0.5415282392026578</v>
      </c>
      <c r="Q344" s="566">
        <v>163</v>
      </c>
    </row>
    <row r="345" spans="1:17" ht="14.4" customHeight="1" x14ac:dyDescent="0.3">
      <c r="A345" s="547" t="s">
        <v>1586</v>
      </c>
      <c r="B345" s="548" t="s">
        <v>1477</v>
      </c>
      <c r="C345" s="548" t="s">
        <v>1462</v>
      </c>
      <c r="D345" s="548" t="s">
        <v>1515</v>
      </c>
      <c r="E345" s="548" t="s">
        <v>1481</v>
      </c>
      <c r="F345" s="565">
        <v>15</v>
      </c>
      <c r="G345" s="565">
        <v>1059</v>
      </c>
      <c r="H345" s="565">
        <v>1</v>
      </c>
      <c r="I345" s="565">
        <v>70.599999999999994</v>
      </c>
      <c r="J345" s="565">
        <v>34</v>
      </c>
      <c r="K345" s="565">
        <v>2414</v>
      </c>
      <c r="L345" s="565">
        <v>2.2795089707271012</v>
      </c>
      <c r="M345" s="565">
        <v>71</v>
      </c>
      <c r="N345" s="565">
        <v>9</v>
      </c>
      <c r="O345" s="565">
        <v>648</v>
      </c>
      <c r="P345" s="553">
        <v>0.61189801699716717</v>
      </c>
      <c r="Q345" s="566">
        <v>72</v>
      </c>
    </row>
    <row r="346" spans="1:17" ht="14.4" customHeight="1" x14ac:dyDescent="0.3">
      <c r="A346" s="547" t="s">
        <v>1586</v>
      </c>
      <c r="B346" s="548" t="s">
        <v>1477</v>
      </c>
      <c r="C346" s="548" t="s">
        <v>1462</v>
      </c>
      <c r="D346" s="548" t="s">
        <v>1520</v>
      </c>
      <c r="E346" s="548" t="s">
        <v>1521</v>
      </c>
      <c r="F346" s="565"/>
      <c r="G346" s="565"/>
      <c r="H346" s="565"/>
      <c r="I346" s="565"/>
      <c r="J346" s="565">
        <v>1</v>
      </c>
      <c r="K346" s="565">
        <v>220</v>
      </c>
      <c r="L346" s="565"/>
      <c r="M346" s="565">
        <v>220</v>
      </c>
      <c r="N346" s="565">
        <v>1</v>
      </c>
      <c r="O346" s="565">
        <v>229</v>
      </c>
      <c r="P346" s="553"/>
      <c r="Q346" s="566">
        <v>229</v>
      </c>
    </row>
    <row r="347" spans="1:17" ht="14.4" customHeight="1" x14ac:dyDescent="0.3">
      <c r="A347" s="547" t="s">
        <v>1586</v>
      </c>
      <c r="B347" s="548" t="s">
        <v>1477</v>
      </c>
      <c r="C347" s="548" t="s">
        <v>1462</v>
      </c>
      <c r="D347" s="548" t="s">
        <v>1522</v>
      </c>
      <c r="E347" s="548" t="s">
        <v>1523</v>
      </c>
      <c r="F347" s="565">
        <v>1</v>
      </c>
      <c r="G347" s="565">
        <v>1189</v>
      </c>
      <c r="H347" s="565">
        <v>1</v>
      </c>
      <c r="I347" s="565">
        <v>1189</v>
      </c>
      <c r="J347" s="565">
        <v>2</v>
      </c>
      <c r="K347" s="565">
        <v>2390</v>
      </c>
      <c r="L347" s="565">
        <v>2.0100925147182505</v>
      </c>
      <c r="M347" s="565">
        <v>1195</v>
      </c>
      <c r="N347" s="565"/>
      <c r="O347" s="565"/>
      <c r="P347" s="553"/>
      <c r="Q347" s="566"/>
    </row>
    <row r="348" spans="1:17" ht="14.4" customHeight="1" x14ac:dyDescent="0.3">
      <c r="A348" s="547" t="s">
        <v>1586</v>
      </c>
      <c r="B348" s="548" t="s">
        <v>1477</v>
      </c>
      <c r="C348" s="548" t="s">
        <v>1462</v>
      </c>
      <c r="D348" s="548" t="s">
        <v>1524</v>
      </c>
      <c r="E348" s="548" t="s">
        <v>1525</v>
      </c>
      <c r="F348" s="565">
        <v>1</v>
      </c>
      <c r="G348" s="565">
        <v>108</v>
      </c>
      <c r="H348" s="565">
        <v>1</v>
      </c>
      <c r="I348" s="565">
        <v>108</v>
      </c>
      <c r="J348" s="565">
        <v>2</v>
      </c>
      <c r="K348" s="565">
        <v>220</v>
      </c>
      <c r="L348" s="565">
        <v>2.0370370370370372</v>
      </c>
      <c r="M348" s="565">
        <v>110</v>
      </c>
      <c r="N348" s="565">
        <v>1</v>
      </c>
      <c r="O348" s="565">
        <v>114</v>
      </c>
      <c r="P348" s="553">
        <v>1.0555555555555556</v>
      </c>
      <c r="Q348" s="566">
        <v>114</v>
      </c>
    </row>
    <row r="349" spans="1:17" ht="14.4" customHeight="1" x14ac:dyDescent="0.3">
      <c r="A349" s="547" t="s">
        <v>1586</v>
      </c>
      <c r="B349" s="548" t="s">
        <v>1477</v>
      </c>
      <c r="C349" s="548" t="s">
        <v>1462</v>
      </c>
      <c r="D349" s="548" t="s">
        <v>1532</v>
      </c>
      <c r="E349" s="548" t="s">
        <v>1533</v>
      </c>
      <c r="F349" s="565"/>
      <c r="G349" s="565"/>
      <c r="H349" s="565"/>
      <c r="I349" s="565"/>
      <c r="J349" s="565"/>
      <c r="K349" s="565"/>
      <c r="L349" s="565"/>
      <c r="M349" s="565"/>
      <c r="N349" s="565">
        <v>1</v>
      </c>
      <c r="O349" s="565">
        <v>1064</v>
      </c>
      <c r="P349" s="553"/>
      <c r="Q349" s="566">
        <v>1064</v>
      </c>
    </row>
    <row r="350" spans="1:17" ht="14.4" customHeight="1" x14ac:dyDescent="0.3">
      <c r="A350" s="547" t="s">
        <v>1587</v>
      </c>
      <c r="B350" s="548" t="s">
        <v>1477</v>
      </c>
      <c r="C350" s="548" t="s">
        <v>1462</v>
      </c>
      <c r="D350" s="548" t="s">
        <v>1480</v>
      </c>
      <c r="E350" s="548" t="s">
        <v>1481</v>
      </c>
      <c r="F350" s="565"/>
      <c r="G350" s="565"/>
      <c r="H350" s="565"/>
      <c r="I350" s="565"/>
      <c r="J350" s="565"/>
      <c r="K350" s="565"/>
      <c r="L350" s="565"/>
      <c r="M350" s="565"/>
      <c r="N350" s="565">
        <v>2</v>
      </c>
      <c r="O350" s="565">
        <v>422</v>
      </c>
      <c r="P350" s="553"/>
      <c r="Q350" s="566">
        <v>211</v>
      </c>
    </row>
    <row r="351" spans="1:17" ht="14.4" customHeight="1" x14ac:dyDescent="0.3">
      <c r="A351" s="547" t="s">
        <v>1587</v>
      </c>
      <c r="B351" s="548" t="s">
        <v>1477</v>
      </c>
      <c r="C351" s="548" t="s">
        <v>1462</v>
      </c>
      <c r="D351" s="548" t="s">
        <v>1500</v>
      </c>
      <c r="E351" s="548" t="s">
        <v>1501</v>
      </c>
      <c r="F351" s="565"/>
      <c r="G351" s="565"/>
      <c r="H351" s="565"/>
      <c r="I351" s="565"/>
      <c r="J351" s="565"/>
      <c r="K351" s="565"/>
      <c r="L351" s="565"/>
      <c r="M351" s="565"/>
      <c r="N351" s="565">
        <v>2</v>
      </c>
      <c r="O351" s="565">
        <v>34</v>
      </c>
      <c r="P351" s="553"/>
      <c r="Q351" s="566">
        <v>17</v>
      </c>
    </row>
    <row r="352" spans="1:17" ht="14.4" customHeight="1" x14ac:dyDescent="0.3">
      <c r="A352" s="547" t="s">
        <v>1587</v>
      </c>
      <c r="B352" s="548" t="s">
        <v>1477</v>
      </c>
      <c r="C352" s="548" t="s">
        <v>1462</v>
      </c>
      <c r="D352" s="548" t="s">
        <v>1502</v>
      </c>
      <c r="E352" s="548" t="s">
        <v>1503</v>
      </c>
      <c r="F352" s="565"/>
      <c r="G352" s="565"/>
      <c r="H352" s="565"/>
      <c r="I352" s="565"/>
      <c r="J352" s="565"/>
      <c r="K352" s="565"/>
      <c r="L352" s="565"/>
      <c r="M352" s="565"/>
      <c r="N352" s="565">
        <v>1</v>
      </c>
      <c r="O352" s="565">
        <v>273</v>
      </c>
      <c r="P352" s="553"/>
      <c r="Q352" s="566">
        <v>273</v>
      </c>
    </row>
    <row r="353" spans="1:17" ht="14.4" customHeight="1" x14ac:dyDescent="0.3">
      <c r="A353" s="547" t="s">
        <v>1587</v>
      </c>
      <c r="B353" s="548" t="s">
        <v>1477</v>
      </c>
      <c r="C353" s="548" t="s">
        <v>1462</v>
      </c>
      <c r="D353" s="548" t="s">
        <v>1504</v>
      </c>
      <c r="E353" s="548" t="s">
        <v>1505</v>
      </c>
      <c r="F353" s="565"/>
      <c r="G353" s="565"/>
      <c r="H353" s="565"/>
      <c r="I353" s="565"/>
      <c r="J353" s="565"/>
      <c r="K353" s="565"/>
      <c r="L353" s="565"/>
      <c r="M353" s="565"/>
      <c r="N353" s="565">
        <v>1</v>
      </c>
      <c r="O353" s="565">
        <v>142</v>
      </c>
      <c r="P353" s="553"/>
      <c r="Q353" s="566">
        <v>142</v>
      </c>
    </row>
    <row r="354" spans="1:17" ht="14.4" customHeight="1" x14ac:dyDescent="0.3">
      <c r="A354" s="547" t="s">
        <v>1587</v>
      </c>
      <c r="B354" s="548" t="s">
        <v>1477</v>
      </c>
      <c r="C354" s="548" t="s">
        <v>1462</v>
      </c>
      <c r="D354" s="548" t="s">
        <v>1507</v>
      </c>
      <c r="E354" s="548" t="s">
        <v>1508</v>
      </c>
      <c r="F354" s="565"/>
      <c r="G354" s="565"/>
      <c r="H354" s="565"/>
      <c r="I354" s="565"/>
      <c r="J354" s="565"/>
      <c r="K354" s="565"/>
      <c r="L354" s="565"/>
      <c r="M354" s="565"/>
      <c r="N354" s="565">
        <v>1</v>
      </c>
      <c r="O354" s="565">
        <v>313</v>
      </c>
      <c r="P354" s="553"/>
      <c r="Q354" s="566">
        <v>313</v>
      </c>
    </row>
    <row r="355" spans="1:17" ht="14.4" customHeight="1" x14ac:dyDescent="0.3">
      <c r="A355" s="547" t="s">
        <v>1587</v>
      </c>
      <c r="B355" s="548" t="s">
        <v>1477</v>
      </c>
      <c r="C355" s="548" t="s">
        <v>1462</v>
      </c>
      <c r="D355" s="548" t="s">
        <v>1511</v>
      </c>
      <c r="E355" s="548" t="s">
        <v>1512</v>
      </c>
      <c r="F355" s="565"/>
      <c r="G355" s="565"/>
      <c r="H355" s="565"/>
      <c r="I355" s="565"/>
      <c r="J355" s="565"/>
      <c r="K355" s="565"/>
      <c r="L355" s="565"/>
      <c r="M355" s="565"/>
      <c r="N355" s="565">
        <v>1</v>
      </c>
      <c r="O355" s="565">
        <v>163</v>
      </c>
      <c r="P355" s="553"/>
      <c r="Q355" s="566">
        <v>163</v>
      </c>
    </row>
    <row r="356" spans="1:17" ht="14.4" customHeight="1" x14ac:dyDescent="0.3">
      <c r="A356" s="547" t="s">
        <v>1588</v>
      </c>
      <c r="B356" s="548" t="s">
        <v>1477</v>
      </c>
      <c r="C356" s="548" t="s">
        <v>1462</v>
      </c>
      <c r="D356" s="548" t="s">
        <v>1480</v>
      </c>
      <c r="E356" s="548" t="s">
        <v>1481</v>
      </c>
      <c r="F356" s="565">
        <v>5</v>
      </c>
      <c r="G356" s="565">
        <v>1025</v>
      </c>
      <c r="H356" s="565">
        <v>1</v>
      </c>
      <c r="I356" s="565">
        <v>205</v>
      </c>
      <c r="J356" s="565">
        <v>7</v>
      </c>
      <c r="K356" s="565">
        <v>1442</v>
      </c>
      <c r="L356" s="565">
        <v>1.4068292682926828</v>
      </c>
      <c r="M356" s="565">
        <v>206</v>
      </c>
      <c r="N356" s="565">
        <v>4</v>
      </c>
      <c r="O356" s="565">
        <v>844</v>
      </c>
      <c r="P356" s="553">
        <v>0.82341463414634142</v>
      </c>
      <c r="Q356" s="566">
        <v>211</v>
      </c>
    </row>
    <row r="357" spans="1:17" ht="14.4" customHeight="1" x14ac:dyDescent="0.3">
      <c r="A357" s="547" t="s">
        <v>1588</v>
      </c>
      <c r="B357" s="548" t="s">
        <v>1477</v>
      </c>
      <c r="C357" s="548" t="s">
        <v>1462</v>
      </c>
      <c r="D357" s="548" t="s">
        <v>1482</v>
      </c>
      <c r="E357" s="548" t="s">
        <v>1481</v>
      </c>
      <c r="F357" s="565">
        <v>5</v>
      </c>
      <c r="G357" s="565">
        <v>424</v>
      </c>
      <c r="H357" s="565">
        <v>1</v>
      </c>
      <c r="I357" s="565">
        <v>84.8</v>
      </c>
      <c r="J357" s="565">
        <v>1</v>
      </c>
      <c r="K357" s="565">
        <v>85</v>
      </c>
      <c r="L357" s="565">
        <v>0.20047169811320756</v>
      </c>
      <c r="M357" s="565">
        <v>85</v>
      </c>
      <c r="N357" s="565">
        <v>3</v>
      </c>
      <c r="O357" s="565">
        <v>261</v>
      </c>
      <c r="P357" s="553">
        <v>0.61556603773584906</v>
      </c>
      <c r="Q357" s="566">
        <v>87</v>
      </c>
    </row>
    <row r="358" spans="1:17" ht="14.4" customHeight="1" x14ac:dyDescent="0.3">
      <c r="A358" s="547" t="s">
        <v>1588</v>
      </c>
      <c r="B358" s="548" t="s">
        <v>1477</v>
      </c>
      <c r="C358" s="548" t="s">
        <v>1462</v>
      </c>
      <c r="D358" s="548" t="s">
        <v>1483</v>
      </c>
      <c r="E358" s="548" t="s">
        <v>1484</v>
      </c>
      <c r="F358" s="565">
        <v>19</v>
      </c>
      <c r="G358" s="565">
        <v>5586</v>
      </c>
      <c r="H358" s="565">
        <v>1</v>
      </c>
      <c r="I358" s="565">
        <v>294</v>
      </c>
      <c r="J358" s="565">
        <v>2</v>
      </c>
      <c r="K358" s="565">
        <v>590</v>
      </c>
      <c r="L358" s="565">
        <v>0.10562119584675976</v>
      </c>
      <c r="M358" s="565">
        <v>295</v>
      </c>
      <c r="N358" s="565"/>
      <c r="O358" s="565"/>
      <c r="P358" s="553"/>
      <c r="Q358" s="566"/>
    </row>
    <row r="359" spans="1:17" ht="14.4" customHeight="1" x14ac:dyDescent="0.3">
      <c r="A359" s="547" t="s">
        <v>1588</v>
      </c>
      <c r="B359" s="548" t="s">
        <v>1477</v>
      </c>
      <c r="C359" s="548" t="s">
        <v>1462</v>
      </c>
      <c r="D359" s="548" t="s">
        <v>1485</v>
      </c>
      <c r="E359" s="548" t="s">
        <v>1486</v>
      </c>
      <c r="F359" s="565">
        <v>3</v>
      </c>
      <c r="G359" s="565">
        <v>282</v>
      </c>
      <c r="H359" s="565">
        <v>1</v>
      </c>
      <c r="I359" s="565">
        <v>94</v>
      </c>
      <c r="J359" s="565"/>
      <c r="K359" s="565"/>
      <c r="L359" s="565"/>
      <c r="M359" s="565"/>
      <c r="N359" s="565"/>
      <c r="O359" s="565"/>
      <c r="P359" s="553"/>
      <c r="Q359" s="566"/>
    </row>
    <row r="360" spans="1:17" ht="14.4" customHeight="1" x14ac:dyDescent="0.3">
      <c r="A360" s="547" t="s">
        <v>1588</v>
      </c>
      <c r="B360" s="548" t="s">
        <v>1477</v>
      </c>
      <c r="C360" s="548" t="s">
        <v>1462</v>
      </c>
      <c r="D360" s="548" t="s">
        <v>1489</v>
      </c>
      <c r="E360" s="548" t="s">
        <v>1490</v>
      </c>
      <c r="F360" s="565">
        <v>1</v>
      </c>
      <c r="G360" s="565">
        <v>135</v>
      </c>
      <c r="H360" s="565">
        <v>1</v>
      </c>
      <c r="I360" s="565">
        <v>135</v>
      </c>
      <c r="J360" s="565">
        <v>1</v>
      </c>
      <c r="K360" s="565">
        <v>135</v>
      </c>
      <c r="L360" s="565">
        <v>1</v>
      </c>
      <c r="M360" s="565">
        <v>135</v>
      </c>
      <c r="N360" s="565">
        <v>1</v>
      </c>
      <c r="O360" s="565">
        <v>137</v>
      </c>
      <c r="P360" s="553">
        <v>1.0148148148148148</v>
      </c>
      <c r="Q360" s="566">
        <v>137</v>
      </c>
    </row>
    <row r="361" spans="1:17" ht="14.4" customHeight="1" x14ac:dyDescent="0.3">
      <c r="A361" s="547" t="s">
        <v>1588</v>
      </c>
      <c r="B361" s="548" t="s">
        <v>1477</v>
      </c>
      <c r="C361" s="548" t="s">
        <v>1462</v>
      </c>
      <c r="D361" s="548" t="s">
        <v>1491</v>
      </c>
      <c r="E361" s="548" t="s">
        <v>1490</v>
      </c>
      <c r="F361" s="565">
        <v>5</v>
      </c>
      <c r="G361" s="565">
        <v>883</v>
      </c>
      <c r="H361" s="565">
        <v>1</v>
      </c>
      <c r="I361" s="565">
        <v>176.6</v>
      </c>
      <c r="J361" s="565">
        <v>1</v>
      </c>
      <c r="K361" s="565">
        <v>178</v>
      </c>
      <c r="L361" s="565">
        <v>0.2015855039637599</v>
      </c>
      <c r="M361" s="565">
        <v>178</v>
      </c>
      <c r="N361" s="565">
        <v>3</v>
      </c>
      <c r="O361" s="565">
        <v>549</v>
      </c>
      <c r="P361" s="553">
        <v>0.62174405436013591</v>
      </c>
      <c r="Q361" s="566">
        <v>183</v>
      </c>
    </row>
    <row r="362" spans="1:17" ht="14.4" customHeight="1" x14ac:dyDescent="0.3">
      <c r="A362" s="547" t="s">
        <v>1588</v>
      </c>
      <c r="B362" s="548" t="s">
        <v>1477</v>
      </c>
      <c r="C362" s="548" t="s">
        <v>1462</v>
      </c>
      <c r="D362" s="548" t="s">
        <v>1494</v>
      </c>
      <c r="E362" s="548" t="s">
        <v>1495</v>
      </c>
      <c r="F362" s="565">
        <v>1</v>
      </c>
      <c r="G362" s="565">
        <v>585</v>
      </c>
      <c r="H362" s="565">
        <v>1</v>
      </c>
      <c r="I362" s="565">
        <v>585</v>
      </c>
      <c r="J362" s="565">
        <v>1</v>
      </c>
      <c r="K362" s="565">
        <v>593</v>
      </c>
      <c r="L362" s="565">
        <v>1.0136752136752136</v>
      </c>
      <c r="M362" s="565">
        <v>593</v>
      </c>
      <c r="N362" s="565">
        <v>1</v>
      </c>
      <c r="O362" s="565">
        <v>608</v>
      </c>
      <c r="P362" s="553">
        <v>1.0393162393162394</v>
      </c>
      <c r="Q362" s="566">
        <v>608</v>
      </c>
    </row>
    <row r="363" spans="1:17" ht="14.4" customHeight="1" x14ac:dyDescent="0.3">
      <c r="A363" s="547" t="s">
        <v>1588</v>
      </c>
      <c r="B363" s="548" t="s">
        <v>1477</v>
      </c>
      <c r="C363" s="548" t="s">
        <v>1462</v>
      </c>
      <c r="D363" s="548" t="s">
        <v>1496</v>
      </c>
      <c r="E363" s="548" t="s">
        <v>1497</v>
      </c>
      <c r="F363" s="565">
        <v>4</v>
      </c>
      <c r="G363" s="565">
        <v>639</v>
      </c>
      <c r="H363" s="565">
        <v>1</v>
      </c>
      <c r="I363" s="565">
        <v>159.75</v>
      </c>
      <c r="J363" s="565">
        <v>1</v>
      </c>
      <c r="K363" s="565">
        <v>161</v>
      </c>
      <c r="L363" s="565">
        <v>0.2519561815336463</v>
      </c>
      <c r="M363" s="565">
        <v>161</v>
      </c>
      <c r="N363" s="565">
        <v>1</v>
      </c>
      <c r="O363" s="565">
        <v>173</v>
      </c>
      <c r="P363" s="553">
        <v>0.27073552425665104</v>
      </c>
      <c r="Q363" s="566">
        <v>173</v>
      </c>
    </row>
    <row r="364" spans="1:17" ht="14.4" customHeight="1" x14ac:dyDescent="0.3">
      <c r="A364" s="547" t="s">
        <v>1588</v>
      </c>
      <c r="B364" s="548" t="s">
        <v>1477</v>
      </c>
      <c r="C364" s="548" t="s">
        <v>1462</v>
      </c>
      <c r="D364" s="548" t="s">
        <v>1500</v>
      </c>
      <c r="E364" s="548" t="s">
        <v>1501</v>
      </c>
      <c r="F364" s="565">
        <v>7</v>
      </c>
      <c r="G364" s="565">
        <v>112</v>
      </c>
      <c r="H364" s="565">
        <v>1</v>
      </c>
      <c r="I364" s="565">
        <v>16</v>
      </c>
      <c r="J364" s="565">
        <v>4</v>
      </c>
      <c r="K364" s="565">
        <v>64</v>
      </c>
      <c r="L364" s="565">
        <v>0.5714285714285714</v>
      </c>
      <c r="M364" s="565">
        <v>16</v>
      </c>
      <c r="N364" s="565">
        <v>6</v>
      </c>
      <c r="O364" s="565">
        <v>102</v>
      </c>
      <c r="P364" s="553">
        <v>0.9107142857142857</v>
      </c>
      <c r="Q364" s="566">
        <v>17</v>
      </c>
    </row>
    <row r="365" spans="1:17" ht="14.4" customHeight="1" x14ac:dyDescent="0.3">
      <c r="A365" s="547" t="s">
        <v>1588</v>
      </c>
      <c r="B365" s="548" t="s">
        <v>1477</v>
      </c>
      <c r="C365" s="548" t="s">
        <v>1462</v>
      </c>
      <c r="D365" s="548" t="s">
        <v>1502</v>
      </c>
      <c r="E365" s="548" t="s">
        <v>1503</v>
      </c>
      <c r="F365" s="565">
        <v>1</v>
      </c>
      <c r="G365" s="565">
        <v>265</v>
      </c>
      <c r="H365" s="565">
        <v>1</v>
      </c>
      <c r="I365" s="565">
        <v>265</v>
      </c>
      <c r="J365" s="565">
        <v>2</v>
      </c>
      <c r="K365" s="565">
        <v>532</v>
      </c>
      <c r="L365" s="565">
        <v>2.0075471698113208</v>
      </c>
      <c r="M365" s="565">
        <v>266</v>
      </c>
      <c r="N365" s="565">
        <v>1</v>
      </c>
      <c r="O365" s="565">
        <v>273</v>
      </c>
      <c r="P365" s="553">
        <v>1.030188679245283</v>
      </c>
      <c r="Q365" s="566">
        <v>273</v>
      </c>
    </row>
    <row r="366" spans="1:17" ht="14.4" customHeight="1" x14ac:dyDescent="0.3">
      <c r="A366" s="547" t="s">
        <v>1588</v>
      </c>
      <c r="B366" s="548" t="s">
        <v>1477</v>
      </c>
      <c r="C366" s="548" t="s">
        <v>1462</v>
      </c>
      <c r="D366" s="548" t="s">
        <v>1504</v>
      </c>
      <c r="E366" s="548" t="s">
        <v>1505</v>
      </c>
      <c r="F366" s="565">
        <v>1</v>
      </c>
      <c r="G366" s="565">
        <v>141</v>
      </c>
      <c r="H366" s="565">
        <v>1</v>
      </c>
      <c r="I366" s="565">
        <v>141</v>
      </c>
      <c r="J366" s="565">
        <v>2</v>
      </c>
      <c r="K366" s="565">
        <v>282</v>
      </c>
      <c r="L366" s="565">
        <v>2</v>
      </c>
      <c r="M366" s="565">
        <v>141</v>
      </c>
      <c r="N366" s="565">
        <v>2</v>
      </c>
      <c r="O366" s="565">
        <v>284</v>
      </c>
      <c r="P366" s="553">
        <v>2.0141843971631204</v>
      </c>
      <c r="Q366" s="566">
        <v>142</v>
      </c>
    </row>
    <row r="367" spans="1:17" ht="14.4" customHeight="1" x14ac:dyDescent="0.3">
      <c r="A367" s="547" t="s">
        <v>1588</v>
      </c>
      <c r="B367" s="548" t="s">
        <v>1477</v>
      </c>
      <c r="C367" s="548" t="s">
        <v>1462</v>
      </c>
      <c r="D367" s="548" t="s">
        <v>1506</v>
      </c>
      <c r="E367" s="548" t="s">
        <v>1505</v>
      </c>
      <c r="F367" s="565">
        <v>1</v>
      </c>
      <c r="G367" s="565">
        <v>78</v>
      </c>
      <c r="H367" s="565">
        <v>1</v>
      </c>
      <c r="I367" s="565">
        <v>78</v>
      </c>
      <c r="J367" s="565">
        <v>1</v>
      </c>
      <c r="K367" s="565">
        <v>78</v>
      </c>
      <c r="L367" s="565">
        <v>1</v>
      </c>
      <c r="M367" s="565">
        <v>78</v>
      </c>
      <c r="N367" s="565">
        <v>1</v>
      </c>
      <c r="O367" s="565">
        <v>78</v>
      </c>
      <c r="P367" s="553">
        <v>1</v>
      </c>
      <c r="Q367" s="566">
        <v>78</v>
      </c>
    </row>
    <row r="368" spans="1:17" ht="14.4" customHeight="1" x14ac:dyDescent="0.3">
      <c r="A368" s="547" t="s">
        <v>1588</v>
      </c>
      <c r="B368" s="548" t="s">
        <v>1477</v>
      </c>
      <c r="C368" s="548" t="s">
        <v>1462</v>
      </c>
      <c r="D368" s="548" t="s">
        <v>1507</v>
      </c>
      <c r="E368" s="548" t="s">
        <v>1508</v>
      </c>
      <c r="F368" s="565">
        <v>1</v>
      </c>
      <c r="G368" s="565">
        <v>306</v>
      </c>
      <c r="H368" s="565">
        <v>1</v>
      </c>
      <c r="I368" s="565">
        <v>306</v>
      </c>
      <c r="J368" s="565">
        <v>2</v>
      </c>
      <c r="K368" s="565">
        <v>614</v>
      </c>
      <c r="L368" s="565">
        <v>2.0065359477124183</v>
      </c>
      <c r="M368" s="565">
        <v>307</v>
      </c>
      <c r="N368" s="565">
        <v>2</v>
      </c>
      <c r="O368" s="565">
        <v>626</v>
      </c>
      <c r="P368" s="553">
        <v>2.0457516339869279</v>
      </c>
      <c r="Q368" s="566">
        <v>313</v>
      </c>
    </row>
    <row r="369" spans="1:17" ht="14.4" customHeight="1" x14ac:dyDescent="0.3">
      <c r="A369" s="547" t="s">
        <v>1588</v>
      </c>
      <c r="B369" s="548" t="s">
        <v>1477</v>
      </c>
      <c r="C369" s="548" t="s">
        <v>1462</v>
      </c>
      <c r="D369" s="548" t="s">
        <v>1511</v>
      </c>
      <c r="E369" s="548" t="s">
        <v>1512</v>
      </c>
      <c r="F369" s="565">
        <v>1</v>
      </c>
      <c r="G369" s="565">
        <v>161</v>
      </c>
      <c r="H369" s="565">
        <v>1</v>
      </c>
      <c r="I369" s="565">
        <v>161</v>
      </c>
      <c r="J369" s="565">
        <v>1</v>
      </c>
      <c r="K369" s="565">
        <v>161</v>
      </c>
      <c r="L369" s="565">
        <v>1</v>
      </c>
      <c r="M369" s="565">
        <v>161</v>
      </c>
      <c r="N369" s="565"/>
      <c r="O369" s="565"/>
      <c r="P369" s="553"/>
      <c r="Q369" s="566"/>
    </row>
    <row r="370" spans="1:17" ht="14.4" customHeight="1" x14ac:dyDescent="0.3">
      <c r="A370" s="547" t="s">
        <v>1588</v>
      </c>
      <c r="B370" s="548" t="s">
        <v>1477</v>
      </c>
      <c r="C370" s="548" t="s">
        <v>1462</v>
      </c>
      <c r="D370" s="548" t="s">
        <v>1515</v>
      </c>
      <c r="E370" s="548" t="s">
        <v>1481</v>
      </c>
      <c r="F370" s="565">
        <v>4</v>
      </c>
      <c r="G370" s="565">
        <v>284</v>
      </c>
      <c r="H370" s="565">
        <v>1</v>
      </c>
      <c r="I370" s="565">
        <v>71</v>
      </c>
      <c r="J370" s="565">
        <v>1</v>
      </c>
      <c r="K370" s="565">
        <v>71</v>
      </c>
      <c r="L370" s="565">
        <v>0.25</v>
      </c>
      <c r="M370" s="565">
        <v>71</v>
      </c>
      <c r="N370" s="565">
        <v>1</v>
      </c>
      <c r="O370" s="565">
        <v>72</v>
      </c>
      <c r="P370" s="553">
        <v>0.25352112676056338</v>
      </c>
      <c r="Q370" s="566">
        <v>72</v>
      </c>
    </row>
    <row r="371" spans="1:17" ht="14.4" customHeight="1" x14ac:dyDescent="0.3">
      <c r="A371" s="547" t="s">
        <v>1588</v>
      </c>
      <c r="B371" s="548" t="s">
        <v>1477</v>
      </c>
      <c r="C371" s="548" t="s">
        <v>1462</v>
      </c>
      <c r="D371" s="548" t="s">
        <v>1520</v>
      </c>
      <c r="E371" s="548" t="s">
        <v>1521</v>
      </c>
      <c r="F371" s="565">
        <v>5</v>
      </c>
      <c r="G371" s="565">
        <v>1092</v>
      </c>
      <c r="H371" s="565">
        <v>1</v>
      </c>
      <c r="I371" s="565">
        <v>218.4</v>
      </c>
      <c r="J371" s="565">
        <v>1</v>
      </c>
      <c r="K371" s="565">
        <v>220</v>
      </c>
      <c r="L371" s="565">
        <v>0.20146520146520147</v>
      </c>
      <c r="M371" s="565">
        <v>220</v>
      </c>
      <c r="N371" s="565">
        <v>3</v>
      </c>
      <c r="O371" s="565">
        <v>687</v>
      </c>
      <c r="P371" s="553">
        <v>0.62912087912087911</v>
      </c>
      <c r="Q371" s="566">
        <v>229</v>
      </c>
    </row>
    <row r="372" spans="1:17" ht="14.4" customHeight="1" x14ac:dyDescent="0.3">
      <c r="A372" s="547" t="s">
        <v>1588</v>
      </c>
      <c r="B372" s="548" t="s">
        <v>1477</v>
      </c>
      <c r="C372" s="548" t="s">
        <v>1462</v>
      </c>
      <c r="D372" s="548" t="s">
        <v>1522</v>
      </c>
      <c r="E372" s="548" t="s">
        <v>1523</v>
      </c>
      <c r="F372" s="565">
        <v>1</v>
      </c>
      <c r="G372" s="565">
        <v>1193</v>
      </c>
      <c r="H372" s="565">
        <v>1</v>
      </c>
      <c r="I372" s="565">
        <v>1193</v>
      </c>
      <c r="J372" s="565"/>
      <c r="K372" s="565"/>
      <c r="L372" s="565"/>
      <c r="M372" s="565"/>
      <c r="N372" s="565"/>
      <c r="O372" s="565"/>
      <c r="P372" s="553"/>
      <c r="Q372" s="566"/>
    </row>
    <row r="373" spans="1:17" ht="14.4" customHeight="1" x14ac:dyDescent="0.3">
      <c r="A373" s="547" t="s">
        <v>1588</v>
      </c>
      <c r="B373" s="548" t="s">
        <v>1477</v>
      </c>
      <c r="C373" s="548" t="s">
        <v>1462</v>
      </c>
      <c r="D373" s="548" t="s">
        <v>1524</v>
      </c>
      <c r="E373" s="548" t="s">
        <v>1525</v>
      </c>
      <c r="F373" s="565">
        <v>1</v>
      </c>
      <c r="G373" s="565">
        <v>109</v>
      </c>
      <c r="H373" s="565">
        <v>1</v>
      </c>
      <c r="I373" s="565">
        <v>109</v>
      </c>
      <c r="J373" s="565"/>
      <c r="K373" s="565"/>
      <c r="L373" s="565"/>
      <c r="M373" s="565"/>
      <c r="N373" s="565"/>
      <c r="O373" s="565"/>
      <c r="P373" s="553"/>
      <c r="Q373" s="566"/>
    </row>
    <row r="374" spans="1:17" ht="14.4" customHeight="1" x14ac:dyDescent="0.3">
      <c r="A374" s="547" t="s">
        <v>1588</v>
      </c>
      <c r="B374" s="548" t="s">
        <v>1477</v>
      </c>
      <c r="C374" s="548" t="s">
        <v>1462</v>
      </c>
      <c r="D374" s="548" t="s">
        <v>1532</v>
      </c>
      <c r="E374" s="548" t="s">
        <v>1533</v>
      </c>
      <c r="F374" s="565"/>
      <c r="G374" s="565"/>
      <c r="H374" s="565"/>
      <c r="I374" s="565"/>
      <c r="J374" s="565">
        <v>1</v>
      </c>
      <c r="K374" s="565">
        <v>1033</v>
      </c>
      <c r="L374" s="565"/>
      <c r="M374" s="565">
        <v>1033</v>
      </c>
      <c r="N374" s="565">
        <v>1</v>
      </c>
      <c r="O374" s="565">
        <v>1064</v>
      </c>
      <c r="P374" s="553"/>
      <c r="Q374" s="566">
        <v>1064</v>
      </c>
    </row>
    <row r="375" spans="1:17" ht="14.4" customHeight="1" x14ac:dyDescent="0.3">
      <c r="A375" s="547" t="s">
        <v>1589</v>
      </c>
      <c r="B375" s="548" t="s">
        <v>1477</v>
      </c>
      <c r="C375" s="548" t="s">
        <v>1462</v>
      </c>
      <c r="D375" s="548" t="s">
        <v>1480</v>
      </c>
      <c r="E375" s="548" t="s">
        <v>1481</v>
      </c>
      <c r="F375" s="565">
        <v>53</v>
      </c>
      <c r="G375" s="565">
        <v>10843</v>
      </c>
      <c r="H375" s="565">
        <v>1</v>
      </c>
      <c r="I375" s="565">
        <v>204.58490566037736</v>
      </c>
      <c r="J375" s="565">
        <v>56</v>
      </c>
      <c r="K375" s="565">
        <v>11536</v>
      </c>
      <c r="L375" s="565">
        <v>1.0639122014202711</v>
      </c>
      <c r="M375" s="565">
        <v>206</v>
      </c>
      <c r="N375" s="565">
        <v>51</v>
      </c>
      <c r="O375" s="565">
        <v>10761</v>
      </c>
      <c r="P375" s="553">
        <v>0.99243751729226226</v>
      </c>
      <c r="Q375" s="566">
        <v>211</v>
      </c>
    </row>
    <row r="376" spans="1:17" ht="14.4" customHeight="1" x14ac:dyDescent="0.3">
      <c r="A376" s="547" t="s">
        <v>1589</v>
      </c>
      <c r="B376" s="548" t="s">
        <v>1477</v>
      </c>
      <c r="C376" s="548" t="s">
        <v>1462</v>
      </c>
      <c r="D376" s="548" t="s">
        <v>1482</v>
      </c>
      <c r="E376" s="548" t="s">
        <v>1481</v>
      </c>
      <c r="F376" s="565"/>
      <c r="G376" s="565"/>
      <c r="H376" s="565"/>
      <c r="I376" s="565"/>
      <c r="J376" s="565">
        <v>3</v>
      </c>
      <c r="K376" s="565">
        <v>255</v>
      </c>
      <c r="L376" s="565"/>
      <c r="M376" s="565">
        <v>85</v>
      </c>
      <c r="N376" s="565">
        <v>10</v>
      </c>
      <c r="O376" s="565">
        <v>870</v>
      </c>
      <c r="P376" s="553"/>
      <c r="Q376" s="566">
        <v>87</v>
      </c>
    </row>
    <row r="377" spans="1:17" ht="14.4" customHeight="1" x14ac:dyDescent="0.3">
      <c r="A377" s="547" t="s">
        <v>1589</v>
      </c>
      <c r="B377" s="548" t="s">
        <v>1477</v>
      </c>
      <c r="C377" s="548" t="s">
        <v>1462</v>
      </c>
      <c r="D377" s="548" t="s">
        <v>1483</v>
      </c>
      <c r="E377" s="548" t="s">
        <v>1484</v>
      </c>
      <c r="F377" s="565">
        <v>550</v>
      </c>
      <c r="G377" s="565">
        <v>161422</v>
      </c>
      <c r="H377" s="565">
        <v>1</v>
      </c>
      <c r="I377" s="565">
        <v>293.49454545454546</v>
      </c>
      <c r="J377" s="565">
        <v>311</v>
      </c>
      <c r="K377" s="565">
        <v>91745</v>
      </c>
      <c r="L377" s="565">
        <v>0.56835499498209663</v>
      </c>
      <c r="M377" s="565">
        <v>295</v>
      </c>
      <c r="N377" s="565">
        <v>341</v>
      </c>
      <c r="O377" s="565">
        <v>102641</v>
      </c>
      <c r="P377" s="553">
        <v>0.63585508790623335</v>
      </c>
      <c r="Q377" s="566">
        <v>301</v>
      </c>
    </row>
    <row r="378" spans="1:17" ht="14.4" customHeight="1" x14ac:dyDescent="0.3">
      <c r="A378" s="547" t="s">
        <v>1589</v>
      </c>
      <c r="B378" s="548" t="s">
        <v>1477</v>
      </c>
      <c r="C378" s="548" t="s">
        <v>1462</v>
      </c>
      <c r="D378" s="548" t="s">
        <v>1485</v>
      </c>
      <c r="E378" s="548" t="s">
        <v>1486</v>
      </c>
      <c r="F378" s="565">
        <v>4</v>
      </c>
      <c r="G378" s="565">
        <v>373</v>
      </c>
      <c r="H378" s="565">
        <v>1</v>
      </c>
      <c r="I378" s="565">
        <v>93.25</v>
      </c>
      <c r="J378" s="565"/>
      <c r="K378" s="565"/>
      <c r="L378" s="565"/>
      <c r="M378" s="565"/>
      <c r="N378" s="565">
        <v>9</v>
      </c>
      <c r="O378" s="565">
        <v>891</v>
      </c>
      <c r="P378" s="553">
        <v>2.3887399463806971</v>
      </c>
      <c r="Q378" s="566">
        <v>99</v>
      </c>
    </row>
    <row r="379" spans="1:17" ht="14.4" customHeight="1" x14ac:dyDescent="0.3">
      <c r="A379" s="547" t="s">
        <v>1589</v>
      </c>
      <c r="B379" s="548" t="s">
        <v>1477</v>
      </c>
      <c r="C379" s="548" t="s">
        <v>1462</v>
      </c>
      <c r="D379" s="548" t="s">
        <v>1487</v>
      </c>
      <c r="E379" s="548" t="s">
        <v>1488</v>
      </c>
      <c r="F379" s="565"/>
      <c r="G379" s="565"/>
      <c r="H379" s="565"/>
      <c r="I379" s="565"/>
      <c r="J379" s="565"/>
      <c r="K379" s="565"/>
      <c r="L379" s="565"/>
      <c r="M379" s="565"/>
      <c r="N379" s="565">
        <v>2</v>
      </c>
      <c r="O379" s="565">
        <v>462</v>
      </c>
      <c r="P379" s="553"/>
      <c r="Q379" s="566">
        <v>231</v>
      </c>
    </row>
    <row r="380" spans="1:17" ht="14.4" customHeight="1" x14ac:dyDescent="0.3">
      <c r="A380" s="547" t="s">
        <v>1589</v>
      </c>
      <c r="B380" s="548" t="s">
        <v>1477</v>
      </c>
      <c r="C380" s="548" t="s">
        <v>1462</v>
      </c>
      <c r="D380" s="548" t="s">
        <v>1489</v>
      </c>
      <c r="E380" s="548" t="s">
        <v>1490</v>
      </c>
      <c r="F380" s="565">
        <v>247</v>
      </c>
      <c r="G380" s="565">
        <v>33268</v>
      </c>
      <c r="H380" s="565">
        <v>1</v>
      </c>
      <c r="I380" s="565">
        <v>134.68825910931173</v>
      </c>
      <c r="J380" s="565">
        <v>244</v>
      </c>
      <c r="K380" s="565">
        <v>32940</v>
      </c>
      <c r="L380" s="565">
        <v>0.99014067572441988</v>
      </c>
      <c r="M380" s="565">
        <v>135</v>
      </c>
      <c r="N380" s="565">
        <v>266</v>
      </c>
      <c r="O380" s="565">
        <v>36442</v>
      </c>
      <c r="P380" s="553">
        <v>1.0954069977155225</v>
      </c>
      <c r="Q380" s="566">
        <v>137</v>
      </c>
    </row>
    <row r="381" spans="1:17" ht="14.4" customHeight="1" x14ac:dyDescent="0.3">
      <c r="A381" s="547" t="s">
        <v>1589</v>
      </c>
      <c r="B381" s="548" t="s">
        <v>1477</v>
      </c>
      <c r="C381" s="548" t="s">
        <v>1462</v>
      </c>
      <c r="D381" s="548" t="s">
        <v>1491</v>
      </c>
      <c r="E381" s="548" t="s">
        <v>1490</v>
      </c>
      <c r="F381" s="565"/>
      <c r="G381" s="565"/>
      <c r="H381" s="565"/>
      <c r="I381" s="565"/>
      <c r="J381" s="565">
        <v>1</v>
      </c>
      <c r="K381" s="565">
        <v>178</v>
      </c>
      <c r="L381" s="565"/>
      <c r="M381" s="565">
        <v>178</v>
      </c>
      <c r="N381" s="565">
        <v>5</v>
      </c>
      <c r="O381" s="565">
        <v>915</v>
      </c>
      <c r="P381" s="553"/>
      <c r="Q381" s="566">
        <v>183</v>
      </c>
    </row>
    <row r="382" spans="1:17" ht="14.4" customHeight="1" x14ac:dyDescent="0.3">
      <c r="A382" s="547" t="s">
        <v>1589</v>
      </c>
      <c r="B382" s="548" t="s">
        <v>1477</v>
      </c>
      <c r="C382" s="548" t="s">
        <v>1462</v>
      </c>
      <c r="D382" s="548" t="s">
        <v>1492</v>
      </c>
      <c r="E382" s="548" t="s">
        <v>1493</v>
      </c>
      <c r="F382" s="565"/>
      <c r="G382" s="565"/>
      <c r="H382" s="565"/>
      <c r="I382" s="565"/>
      <c r="J382" s="565">
        <v>1</v>
      </c>
      <c r="K382" s="565">
        <v>620</v>
      </c>
      <c r="L382" s="565"/>
      <c r="M382" s="565">
        <v>620</v>
      </c>
      <c r="N382" s="565">
        <v>2</v>
      </c>
      <c r="O382" s="565">
        <v>1278</v>
      </c>
      <c r="P382" s="553"/>
      <c r="Q382" s="566">
        <v>639</v>
      </c>
    </row>
    <row r="383" spans="1:17" ht="14.4" customHeight="1" x14ac:dyDescent="0.3">
      <c r="A383" s="547" t="s">
        <v>1589</v>
      </c>
      <c r="B383" s="548" t="s">
        <v>1477</v>
      </c>
      <c r="C383" s="548" t="s">
        <v>1462</v>
      </c>
      <c r="D383" s="548" t="s">
        <v>1494</v>
      </c>
      <c r="E383" s="548" t="s">
        <v>1495</v>
      </c>
      <c r="F383" s="565"/>
      <c r="G383" s="565"/>
      <c r="H383" s="565"/>
      <c r="I383" s="565"/>
      <c r="J383" s="565"/>
      <c r="K383" s="565"/>
      <c r="L383" s="565"/>
      <c r="M383" s="565"/>
      <c r="N383" s="565">
        <v>1</v>
      </c>
      <c r="O383" s="565">
        <v>608</v>
      </c>
      <c r="P383" s="553"/>
      <c r="Q383" s="566">
        <v>608</v>
      </c>
    </row>
    <row r="384" spans="1:17" ht="14.4" customHeight="1" x14ac:dyDescent="0.3">
      <c r="A384" s="547" t="s">
        <v>1589</v>
      </c>
      <c r="B384" s="548" t="s">
        <v>1477</v>
      </c>
      <c r="C384" s="548" t="s">
        <v>1462</v>
      </c>
      <c r="D384" s="548" t="s">
        <v>1496</v>
      </c>
      <c r="E384" s="548" t="s">
        <v>1497</v>
      </c>
      <c r="F384" s="565">
        <v>25</v>
      </c>
      <c r="G384" s="565">
        <v>3995</v>
      </c>
      <c r="H384" s="565">
        <v>1</v>
      </c>
      <c r="I384" s="565">
        <v>159.80000000000001</v>
      </c>
      <c r="J384" s="565">
        <v>14</v>
      </c>
      <c r="K384" s="565">
        <v>2254</v>
      </c>
      <c r="L384" s="565">
        <v>0.56420525657071341</v>
      </c>
      <c r="M384" s="565">
        <v>161</v>
      </c>
      <c r="N384" s="565">
        <v>19</v>
      </c>
      <c r="O384" s="565">
        <v>3287</v>
      </c>
      <c r="P384" s="553">
        <v>0.8227784730913642</v>
      </c>
      <c r="Q384" s="566">
        <v>173</v>
      </c>
    </row>
    <row r="385" spans="1:17" ht="14.4" customHeight="1" x14ac:dyDescent="0.3">
      <c r="A385" s="547" t="s">
        <v>1589</v>
      </c>
      <c r="B385" s="548" t="s">
        <v>1477</v>
      </c>
      <c r="C385" s="548" t="s">
        <v>1462</v>
      </c>
      <c r="D385" s="548" t="s">
        <v>1498</v>
      </c>
      <c r="E385" s="548" t="s">
        <v>1499</v>
      </c>
      <c r="F385" s="565">
        <v>4</v>
      </c>
      <c r="G385" s="565">
        <v>1528</v>
      </c>
      <c r="H385" s="565">
        <v>1</v>
      </c>
      <c r="I385" s="565">
        <v>382</v>
      </c>
      <c r="J385" s="565"/>
      <c r="K385" s="565"/>
      <c r="L385" s="565"/>
      <c r="M385" s="565"/>
      <c r="N385" s="565"/>
      <c r="O385" s="565"/>
      <c r="P385" s="553"/>
      <c r="Q385" s="566"/>
    </row>
    <row r="386" spans="1:17" ht="14.4" customHeight="1" x14ac:dyDescent="0.3">
      <c r="A386" s="547" t="s">
        <v>1589</v>
      </c>
      <c r="B386" s="548" t="s">
        <v>1477</v>
      </c>
      <c r="C386" s="548" t="s">
        <v>1462</v>
      </c>
      <c r="D386" s="548" t="s">
        <v>1500</v>
      </c>
      <c r="E386" s="548" t="s">
        <v>1501</v>
      </c>
      <c r="F386" s="565">
        <v>271</v>
      </c>
      <c r="G386" s="565">
        <v>4336</v>
      </c>
      <c r="H386" s="565">
        <v>1</v>
      </c>
      <c r="I386" s="565">
        <v>16</v>
      </c>
      <c r="J386" s="565">
        <v>270</v>
      </c>
      <c r="K386" s="565">
        <v>4320</v>
      </c>
      <c r="L386" s="565">
        <v>0.99630996309963105</v>
      </c>
      <c r="M386" s="565">
        <v>16</v>
      </c>
      <c r="N386" s="565">
        <v>291</v>
      </c>
      <c r="O386" s="565">
        <v>4947</v>
      </c>
      <c r="P386" s="553">
        <v>1.1409132841328413</v>
      </c>
      <c r="Q386" s="566">
        <v>17</v>
      </c>
    </row>
    <row r="387" spans="1:17" ht="14.4" customHeight="1" x14ac:dyDescent="0.3">
      <c r="A387" s="547" t="s">
        <v>1589</v>
      </c>
      <c r="B387" s="548" t="s">
        <v>1477</v>
      </c>
      <c r="C387" s="548" t="s">
        <v>1462</v>
      </c>
      <c r="D387" s="548" t="s">
        <v>1502</v>
      </c>
      <c r="E387" s="548" t="s">
        <v>1503</v>
      </c>
      <c r="F387" s="565">
        <v>18</v>
      </c>
      <c r="G387" s="565">
        <v>4758</v>
      </c>
      <c r="H387" s="565">
        <v>1</v>
      </c>
      <c r="I387" s="565">
        <v>264.33333333333331</v>
      </c>
      <c r="J387" s="565">
        <v>19</v>
      </c>
      <c r="K387" s="565">
        <v>5054</v>
      </c>
      <c r="L387" s="565">
        <v>1.0622110130306852</v>
      </c>
      <c r="M387" s="565">
        <v>266</v>
      </c>
      <c r="N387" s="565">
        <v>7</v>
      </c>
      <c r="O387" s="565">
        <v>1911</v>
      </c>
      <c r="P387" s="553">
        <v>0.40163934426229508</v>
      </c>
      <c r="Q387" s="566">
        <v>273</v>
      </c>
    </row>
    <row r="388" spans="1:17" ht="14.4" customHeight="1" x14ac:dyDescent="0.3">
      <c r="A388" s="547" t="s">
        <v>1589</v>
      </c>
      <c r="B388" s="548" t="s">
        <v>1477</v>
      </c>
      <c r="C388" s="548" t="s">
        <v>1462</v>
      </c>
      <c r="D388" s="548" t="s">
        <v>1504</v>
      </c>
      <c r="E388" s="548" t="s">
        <v>1505</v>
      </c>
      <c r="F388" s="565">
        <v>17</v>
      </c>
      <c r="G388" s="565">
        <v>2397</v>
      </c>
      <c r="H388" s="565">
        <v>1</v>
      </c>
      <c r="I388" s="565">
        <v>141</v>
      </c>
      <c r="J388" s="565">
        <v>20</v>
      </c>
      <c r="K388" s="565">
        <v>2820</v>
      </c>
      <c r="L388" s="565">
        <v>1.1764705882352942</v>
      </c>
      <c r="M388" s="565">
        <v>141</v>
      </c>
      <c r="N388" s="565">
        <v>11</v>
      </c>
      <c r="O388" s="565">
        <v>1562</v>
      </c>
      <c r="P388" s="553">
        <v>0.65164789319983307</v>
      </c>
      <c r="Q388" s="566">
        <v>142</v>
      </c>
    </row>
    <row r="389" spans="1:17" ht="14.4" customHeight="1" x14ac:dyDescent="0.3">
      <c r="A389" s="547" t="s">
        <v>1589</v>
      </c>
      <c r="B389" s="548" t="s">
        <v>1477</v>
      </c>
      <c r="C389" s="548" t="s">
        <v>1462</v>
      </c>
      <c r="D389" s="548" t="s">
        <v>1506</v>
      </c>
      <c r="E389" s="548" t="s">
        <v>1505</v>
      </c>
      <c r="F389" s="565">
        <v>247</v>
      </c>
      <c r="G389" s="565">
        <v>19266</v>
      </c>
      <c r="H389" s="565">
        <v>1</v>
      </c>
      <c r="I389" s="565">
        <v>78</v>
      </c>
      <c r="J389" s="565">
        <v>244</v>
      </c>
      <c r="K389" s="565">
        <v>19032</v>
      </c>
      <c r="L389" s="565">
        <v>0.98785425101214575</v>
      </c>
      <c r="M389" s="565">
        <v>78</v>
      </c>
      <c r="N389" s="565">
        <v>266</v>
      </c>
      <c r="O389" s="565">
        <v>20748</v>
      </c>
      <c r="P389" s="553">
        <v>1.0769230769230769</v>
      </c>
      <c r="Q389" s="566">
        <v>78</v>
      </c>
    </row>
    <row r="390" spans="1:17" ht="14.4" customHeight="1" x14ac:dyDescent="0.3">
      <c r="A390" s="547" t="s">
        <v>1589</v>
      </c>
      <c r="B390" s="548" t="s">
        <v>1477</v>
      </c>
      <c r="C390" s="548" t="s">
        <v>1462</v>
      </c>
      <c r="D390" s="548" t="s">
        <v>1507</v>
      </c>
      <c r="E390" s="548" t="s">
        <v>1508</v>
      </c>
      <c r="F390" s="565">
        <v>17</v>
      </c>
      <c r="G390" s="565">
        <v>5190</v>
      </c>
      <c r="H390" s="565">
        <v>1</v>
      </c>
      <c r="I390" s="565">
        <v>305.29411764705884</v>
      </c>
      <c r="J390" s="565">
        <v>20</v>
      </c>
      <c r="K390" s="565">
        <v>6140</v>
      </c>
      <c r="L390" s="565">
        <v>1.1830443159922928</v>
      </c>
      <c r="M390" s="565">
        <v>307</v>
      </c>
      <c r="N390" s="565">
        <v>11</v>
      </c>
      <c r="O390" s="565">
        <v>3443</v>
      </c>
      <c r="P390" s="553">
        <v>0.66339113680154138</v>
      </c>
      <c r="Q390" s="566">
        <v>313</v>
      </c>
    </row>
    <row r="391" spans="1:17" ht="14.4" customHeight="1" x14ac:dyDescent="0.3">
      <c r="A391" s="547" t="s">
        <v>1589</v>
      </c>
      <c r="B391" s="548" t="s">
        <v>1477</v>
      </c>
      <c r="C391" s="548" t="s">
        <v>1462</v>
      </c>
      <c r="D391" s="548" t="s">
        <v>1509</v>
      </c>
      <c r="E391" s="548" t="s">
        <v>1510</v>
      </c>
      <c r="F391" s="565">
        <v>4</v>
      </c>
      <c r="G391" s="565">
        <v>1944</v>
      </c>
      <c r="H391" s="565">
        <v>1</v>
      </c>
      <c r="I391" s="565">
        <v>486</v>
      </c>
      <c r="J391" s="565"/>
      <c r="K391" s="565"/>
      <c r="L391" s="565"/>
      <c r="M391" s="565"/>
      <c r="N391" s="565"/>
      <c r="O391" s="565"/>
      <c r="P391" s="553"/>
      <c r="Q391" s="566"/>
    </row>
    <row r="392" spans="1:17" ht="14.4" customHeight="1" x14ac:dyDescent="0.3">
      <c r="A392" s="547" t="s">
        <v>1589</v>
      </c>
      <c r="B392" s="548" t="s">
        <v>1477</v>
      </c>
      <c r="C392" s="548" t="s">
        <v>1462</v>
      </c>
      <c r="D392" s="548" t="s">
        <v>1511</v>
      </c>
      <c r="E392" s="548" t="s">
        <v>1512</v>
      </c>
      <c r="F392" s="565">
        <v>188</v>
      </c>
      <c r="G392" s="565">
        <v>30210</v>
      </c>
      <c r="H392" s="565">
        <v>1</v>
      </c>
      <c r="I392" s="565">
        <v>160.69148936170214</v>
      </c>
      <c r="J392" s="565">
        <v>173</v>
      </c>
      <c r="K392" s="565">
        <v>27853</v>
      </c>
      <c r="L392" s="565">
        <v>0.92197947699437277</v>
      </c>
      <c r="M392" s="565">
        <v>161</v>
      </c>
      <c r="N392" s="565">
        <v>193</v>
      </c>
      <c r="O392" s="565">
        <v>31459</v>
      </c>
      <c r="P392" s="553">
        <v>1.0413439258523667</v>
      </c>
      <c r="Q392" s="566">
        <v>163</v>
      </c>
    </row>
    <row r="393" spans="1:17" ht="14.4" customHeight="1" x14ac:dyDescent="0.3">
      <c r="A393" s="547" t="s">
        <v>1589</v>
      </c>
      <c r="B393" s="548" t="s">
        <v>1477</v>
      </c>
      <c r="C393" s="548" t="s">
        <v>1462</v>
      </c>
      <c r="D393" s="548" t="s">
        <v>1515</v>
      </c>
      <c r="E393" s="548" t="s">
        <v>1481</v>
      </c>
      <c r="F393" s="565">
        <v>657</v>
      </c>
      <c r="G393" s="565">
        <v>46446</v>
      </c>
      <c r="H393" s="565">
        <v>1</v>
      </c>
      <c r="I393" s="565">
        <v>70.694063926940643</v>
      </c>
      <c r="J393" s="565">
        <v>669</v>
      </c>
      <c r="K393" s="565">
        <v>47499</v>
      </c>
      <c r="L393" s="565">
        <v>1.0226714894716444</v>
      </c>
      <c r="M393" s="565">
        <v>71</v>
      </c>
      <c r="N393" s="565">
        <v>707</v>
      </c>
      <c r="O393" s="565">
        <v>50904</v>
      </c>
      <c r="P393" s="553">
        <v>1.095982431210438</v>
      </c>
      <c r="Q393" s="566">
        <v>72</v>
      </c>
    </row>
    <row r="394" spans="1:17" ht="14.4" customHeight="1" x14ac:dyDescent="0.3">
      <c r="A394" s="547" t="s">
        <v>1589</v>
      </c>
      <c r="B394" s="548" t="s">
        <v>1477</v>
      </c>
      <c r="C394" s="548" t="s">
        <v>1462</v>
      </c>
      <c r="D394" s="548" t="s">
        <v>1520</v>
      </c>
      <c r="E394" s="548" t="s">
        <v>1521</v>
      </c>
      <c r="F394" s="565"/>
      <c r="G394" s="565"/>
      <c r="H394" s="565"/>
      <c r="I394" s="565"/>
      <c r="J394" s="565">
        <v>3</v>
      </c>
      <c r="K394" s="565">
        <v>660</v>
      </c>
      <c r="L394" s="565"/>
      <c r="M394" s="565">
        <v>220</v>
      </c>
      <c r="N394" s="565">
        <v>11</v>
      </c>
      <c r="O394" s="565">
        <v>2519</v>
      </c>
      <c r="P394" s="553"/>
      <c r="Q394" s="566">
        <v>229</v>
      </c>
    </row>
    <row r="395" spans="1:17" ht="14.4" customHeight="1" x14ac:dyDescent="0.3">
      <c r="A395" s="547" t="s">
        <v>1589</v>
      </c>
      <c r="B395" s="548" t="s">
        <v>1477</v>
      </c>
      <c r="C395" s="548" t="s">
        <v>1462</v>
      </c>
      <c r="D395" s="548" t="s">
        <v>1522</v>
      </c>
      <c r="E395" s="548" t="s">
        <v>1523</v>
      </c>
      <c r="F395" s="565">
        <v>17</v>
      </c>
      <c r="G395" s="565">
        <v>20265</v>
      </c>
      <c r="H395" s="565">
        <v>1</v>
      </c>
      <c r="I395" s="565">
        <v>1192.0588235294117</v>
      </c>
      <c r="J395" s="565">
        <v>7</v>
      </c>
      <c r="K395" s="565">
        <v>8365</v>
      </c>
      <c r="L395" s="565">
        <v>0.41278065630397237</v>
      </c>
      <c r="M395" s="565">
        <v>1195</v>
      </c>
      <c r="N395" s="565">
        <v>11</v>
      </c>
      <c r="O395" s="565">
        <v>13321</v>
      </c>
      <c r="P395" s="553">
        <v>0.65734024179620032</v>
      </c>
      <c r="Q395" s="566">
        <v>1211</v>
      </c>
    </row>
    <row r="396" spans="1:17" ht="14.4" customHeight="1" x14ac:dyDescent="0.3">
      <c r="A396" s="547" t="s">
        <v>1589</v>
      </c>
      <c r="B396" s="548" t="s">
        <v>1477</v>
      </c>
      <c r="C396" s="548" t="s">
        <v>1462</v>
      </c>
      <c r="D396" s="548" t="s">
        <v>1524</v>
      </c>
      <c r="E396" s="548" t="s">
        <v>1525</v>
      </c>
      <c r="F396" s="565">
        <v>14</v>
      </c>
      <c r="G396" s="565">
        <v>1521</v>
      </c>
      <c r="H396" s="565">
        <v>1</v>
      </c>
      <c r="I396" s="565">
        <v>108.64285714285714</v>
      </c>
      <c r="J396" s="565">
        <v>8</v>
      </c>
      <c r="K396" s="565">
        <v>880</v>
      </c>
      <c r="L396" s="565">
        <v>0.57856673241288625</v>
      </c>
      <c r="M396" s="565">
        <v>110</v>
      </c>
      <c r="N396" s="565">
        <v>14</v>
      </c>
      <c r="O396" s="565">
        <v>1596</v>
      </c>
      <c r="P396" s="553">
        <v>1.0493096646942801</v>
      </c>
      <c r="Q396" s="566">
        <v>114</v>
      </c>
    </row>
    <row r="397" spans="1:17" ht="14.4" customHeight="1" x14ac:dyDescent="0.3">
      <c r="A397" s="547" t="s">
        <v>1589</v>
      </c>
      <c r="B397" s="548" t="s">
        <v>1477</v>
      </c>
      <c r="C397" s="548" t="s">
        <v>1462</v>
      </c>
      <c r="D397" s="548" t="s">
        <v>1526</v>
      </c>
      <c r="E397" s="548" t="s">
        <v>1527</v>
      </c>
      <c r="F397" s="565"/>
      <c r="G397" s="565"/>
      <c r="H397" s="565"/>
      <c r="I397" s="565"/>
      <c r="J397" s="565">
        <v>1</v>
      </c>
      <c r="K397" s="565">
        <v>323</v>
      </c>
      <c r="L397" s="565"/>
      <c r="M397" s="565">
        <v>323</v>
      </c>
      <c r="N397" s="565"/>
      <c r="O397" s="565"/>
      <c r="P397" s="553"/>
      <c r="Q397" s="566"/>
    </row>
    <row r="398" spans="1:17" ht="14.4" customHeight="1" x14ac:dyDescent="0.3">
      <c r="A398" s="547" t="s">
        <v>1589</v>
      </c>
      <c r="B398" s="548" t="s">
        <v>1477</v>
      </c>
      <c r="C398" s="548" t="s">
        <v>1462</v>
      </c>
      <c r="D398" s="548" t="s">
        <v>1532</v>
      </c>
      <c r="E398" s="548" t="s">
        <v>1533</v>
      </c>
      <c r="F398" s="565"/>
      <c r="G398" s="565"/>
      <c r="H398" s="565"/>
      <c r="I398" s="565"/>
      <c r="J398" s="565"/>
      <c r="K398" s="565"/>
      <c r="L398" s="565"/>
      <c r="M398" s="565"/>
      <c r="N398" s="565">
        <v>1</v>
      </c>
      <c r="O398" s="565">
        <v>1064</v>
      </c>
      <c r="P398" s="553"/>
      <c r="Q398" s="566">
        <v>1064</v>
      </c>
    </row>
    <row r="399" spans="1:17" ht="14.4" customHeight="1" x14ac:dyDescent="0.3">
      <c r="A399" s="547" t="s">
        <v>1590</v>
      </c>
      <c r="B399" s="548" t="s">
        <v>1477</v>
      </c>
      <c r="C399" s="548" t="s">
        <v>1462</v>
      </c>
      <c r="D399" s="548" t="s">
        <v>1480</v>
      </c>
      <c r="E399" s="548" t="s">
        <v>1481</v>
      </c>
      <c r="F399" s="565">
        <v>14</v>
      </c>
      <c r="G399" s="565">
        <v>2866</v>
      </c>
      <c r="H399" s="565">
        <v>1</v>
      </c>
      <c r="I399" s="565">
        <v>204.71428571428572</v>
      </c>
      <c r="J399" s="565">
        <v>16</v>
      </c>
      <c r="K399" s="565">
        <v>3296</v>
      </c>
      <c r="L399" s="565">
        <v>1.1500348918353105</v>
      </c>
      <c r="M399" s="565">
        <v>206</v>
      </c>
      <c r="N399" s="565">
        <v>30</v>
      </c>
      <c r="O399" s="565">
        <v>6330</v>
      </c>
      <c r="P399" s="553">
        <v>2.2086531751570133</v>
      </c>
      <c r="Q399" s="566">
        <v>211</v>
      </c>
    </row>
    <row r="400" spans="1:17" ht="14.4" customHeight="1" x14ac:dyDescent="0.3">
      <c r="A400" s="547" t="s">
        <v>1590</v>
      </c>
      <c r="B400" s="548" t="s">
        <v>1477</v>
      </c>
      <c r="C400" s="548" t="s">
        <v>1462</v>
      </c>
      <c r="D400" s="548" t="s">
        <v>1483</v>
      </c>
      <c r="E400" s="548" t="s">
        <v>1484</v>
      </c>
      <c r="F400" s="565">
        <v>12</v>
      </c>
      <c r="G400" s="565">
        <v>3504</v>
      </c>
      <c r="H400" s="565">
        <v>1</v>
      </c>
      <c r="I400" s="565">
        <v>292</v>
      </c>
      <c r="J400" s="565"/>
      <c r="K400" s="565"/>
      <c r="L400" s="565"/>
      <c r="M400" s="565"/>
      <c r="N400" s="565"/>
      <c r="O400" s="565"/>
      <c r="P400" s="553"/>
      <c r="Q400" s="566"/>
    </row>
    <row r="401" spans="1:17" ht="14.4" customHeight="1" x14ac:dyDescent="0.3">
      <c r="A401" s="547" t="s">
        <v>1590</v>
      </c>
      <c r="B401" s="548" t="s">
        <v>1477</v>
      </c>
      <c r="C401" s="548" t="s">
        <v>1462</v>
      </c>
      <c r="D401" s="548" t="s">
        <v>1489</v>
      </c>
      <c r="E401" s="548" t="s">
        <v>1490</v>
      </c>
      <c r="F401" s="565">
        <v>24</v>
      </c>
      <c r="G401" s="565">
        <v>3232</v>
      </c>
      <c r="H401" s="565">
        <v>1</v>
      </c>
      <c r="I401" s="565">
        <v>134.66666666666666</v>
      </c>
      <c r="J401" s="565">
        <v>20</v>
      </c>
      <c r="K401" s="565">
        <v>2700</v>
      </c>
      <c r="L401" s="565">
        <v>0.83539603960396036</v>
      </c>
      <c r="M401" s="565">
        <v>135</v>
      </c>
      <c r="N401" s="565">
        <v>24</v>
      </c>
      <c r="O401" s="565">
        <v>3288</v>
      </c>
      <c r="P401" s="553">
        <v>1.0173267326732673</v>
      </c>
      <c r="Q401" s="566">
        <v>137</v>
      </c>
    </row>
    <row r="402" spans="1:17" ht="14.4" customHeight="1" x14ac:dyDescent="0.3">
      <c r="A402" s="547" t="s">
        <v>1590</v>
      </c>
      <c r="B402" s="548" t="s">
        <v>1477</v>
      </c>
      <c r="C402" s="548" t="s">
        <v>1462</v>
      </c>
      <c r="D402" s="548" t="s">
        <v>1496</v>
      </c>
      <c r="E402" s="548" t="s">
        <v>1497</v>
      </c>
      <c r="F402" s="565">
        <v>1</v>
      </c>
      <c r="G402" s="565">
        <v>159</v>
      </c>
      <c r="H402" s="565">
        <v>1</v>
      </c>
      <c r="I402" s="565">
        <v>159</v>
      </c>
      <c r="J402" s="565"/>
      <c r="K402" s="565"/>
      <c r="L402" s="565"/>
      <c r="M402" s="565"/>
      <c r="N402" s="565"/>
      <c r="O402" s="565"/>
      <c r="P402" s="553"/>
      <c r="Q402" s="566"/>
    </row>
    <row r="403" spans="1:17" ht="14.4" customHeight="1" x14ac:dyDescent="0.3">
      <c r="A403" s="547" t="s">
        <v>1590</v>
      </c>
      <c r="B403" s="548" t="s">
        <v>1477</v>
      </c>
      <c r="C403" s="548" t="s">
        <v>1462</v>
      </c>
      <c r="D403" s="548" t="s">
        <v>1500</v>
      </c>
      <c r="E403" s="548" t="s">
        <v>1501</v>
      </c>
      <c r="F403" s="565">
        <v>32</v>
      </c>
      <c r="G403" s="565">
        <v>512</v>
      </c>
      <c r="H403" s="565">
        <v>1</v>
      </c>
      <c r="I403" s="565">
        <v>16</v>
      </c>
      <c r="J403" s="565">
        <v>27</v>
      </c>
      <c r="K403" s="565">
        <v>432</v>
      </c>
      <c r="L403" s="565">
        <v>0.84375</v>
      </c>
      <c r="M403" s="565">
        <v>16</v>
      </c>
      <c r="N403" s="565">
        <v>32</v>
      </c>
      <c r="O403" s="565">
        <v>544</v>
      </c>
      <c r="P403" s="553">
        <v>1.0625</v>
      </c>
      <c r="Q403" s="566">
        <v>17</v>
      </c>
    </row>
    <row r="404" spans="1:17" ht="14.4" customHeight="1" x14ac:dyDescent="0.3">
      <c r="A404" s="547" t="s">
        <v>1590</v>
      </c>
      <c r="B404" s="548" t="s">
        <v>1477</v>
      </c>
      <c r="C404" s="548" t="s">
        <v>1462</v>
      </c>
      <c r="D404" s="548" t="s">
        <v>1502</v>
      </c>
      <c r="E404" s="548" t="s">
        <v>1503</v>
      </c>
      <c r="F404" s="565">
        <v>6</v>
      </c>
      <c r="G404" s="565">
        <v>1587</v>
      </c>
      <c r="H404" s="565">
        <v>1</v>
      </c>
      <c r="I404" s="565">
        <v>264.5</v>
      </c>
      <c r="J404" s="565">
        <v>4</v>
      </c>
      <c r="K404" s="565">
        <v>1064</v>
      </c>
      <c r="L404" s="565">
        <v>0.6704473850031506</v>
      </c>
      <c r="M404" s="565">
        <v>266</v>
      </c>
      <c r="N404" s="565">
        <v>6</v>
      </c>
      <c r="O404" s="565">
        <v>1638</v>
      </c>
      <c r="P404" s="553">
        <v>1.0321361058601135</v>
      </c>
      <c r="Q404" s="566">
        <v>273</v>
      </c>
    </row>
    <row r="405" spans="1:17" ht="14.4" customHeight="1" x14ac:dyDescent="0.3">
      <c r="A405" s="547" t="s">
        <v>1590</v>
      </c>
      <c r="B405" s="548" t="s">
        <v>1477</v>
      </c>
      <c r="C405" s="548" t="s">
        <v>1462</v>
      </c>
      <c r="D405" s="548" t="s">
        <v>1504</v>
      </c>
      <c r="E405" s="548" t="s">
        <v>1505</v>
      </c>
      <c r="F405" s="565">
        <v>4</v>
      </c>
      <c r="G405" s="565">
        <v>564</v>
      </c>
      <c r="H405" s="565">
        <v>1</v>
      </c>
      <c r="I405" s="565">
        <v>141</v>
      </c>
      <c r="J405" s="565">
        <v>4</v>
      </c>
      <c r="K405" s="565">
        <v>564</v>
      </c>
      <c r="L405" s="565">
        <v>1</v>
      </c>
      <c r="M405" s="565">
        <v>141</v>
      </c>
      <c r="N405" s="565">
        <v>6</v>
      </c>
      <c r="O405" s="565">
        <v>852</v>
      </c>
      <c r="P405" s="553">
        <v>1.5106382978723405</v>
      </c>
      <c r="Q405" s="566">
        <v>142</v>
      </c>
    </row>
    <row r="406" spans="1:17" ht="14.4" customHeight="1" x14ac:dyDescent="0.3">
      <c r="A406" s="547" t="s">
        <v>1590</v>
      </c>
      <c r="B406" s="548" t="s">
        <v>1477</v>
      </c>
      <c r="C406" s="548" t="s">
        <v>1462</v>
      </c>
      <c r="D406" s="548" t="s">
        <v>1506</v>
      </c>
      <c r="E406" s="548" t="s">
        <v>1505</v>
      </c>
      <c r="F406" s="565">
        <v>24</v>
      </c>
      <c r="G406" s="565">
        <v>1872</v>
      </c>
      <c r="H406" s="565">
        <v>1</v>
      </c>
      <c r="I406" s="565">
        <v>78</v>
      </c>
      <c r="J406" s="565">
        <v>20</v>
      </c>
      <c r="K406" s="565">
        <v>1560</v>
      </c>
      <c r="L406" s="565">
        <v>0.83333333333333337</v>
      </c>
      <c r="M406" s="565">
        <v>78</v>
      </c>
      <c r="N406" s="565">
        <v>24</v>
      </c>
      <c r="O406" s="565">
        <v>1872</v>
      </c>
      <c r="P406" s="553">
        <v>1</v>
      </c>
      <c r="Q406" s="566">
        <v>78</v>
      </c>
    </row>
    <row r="407" spans="1:17" ht="14.4" customHeight="1" x14ac:dyDescent="0.3">
      <c r="A407" s="547" t="s">
        <v>1590</v>
      </c>
      <c r="B407" s="548" t="s">
        <v>1477</v>
      </c>
      <c r="C407" s="548" t="s">
        <v>1462</v>
      </c>
      <c r="D407" s="548" t="s">
        <v>1507</v>
      </c>
      <c r="E407" s="548" t="s">
        <v>1508</v>
      </c>
      <c r="F407" s="565">
        <v>4</v>
      </c>
      <c r="G407" s="565">
        <v>1224</v>
      </c>
      <c r="H407" s="565">
        <v>1</v>
      </c>
      <c r="I407" s="565">
        <v>306</v>
      </c>
      <c r="J407" s="565">
        <v>4</v>
      </c>
      <c r="K407" s="565">
        <v>1228</v>
      </c>
      <c r="L407" s="565">
        <v>1.0032679738562091</v>
      </c>
      <c r="M407" s="565">
        <v>307</v>
      </c>
      <c r="N407" s="565">
        <v>6</v>
      </c>
      <c r="O407" s="565">
        <v>1878</v>
      </c>
      <c r="P407" s="553">
        <v>1.5343137254901962</v>
      </c>
      <c r="Q407" s="566">
        <v>313</v>
      </c>
    </row>
    <row r="408" spans="1:17" ht="14.4" customHeight="1" x14ac:dyDescent="0.3">
      <c r="A408" s="547" t="s">
        <v>1590</v>
      </c>
      <c r="B408" s="548" t="s">
        <v>1477</v>
      </c>
      <c r="C408" s="548" t="s">
        <v>1462</v>
      </c>
      <c r="D408" s="548" t="s">
        <v>1511</v>
      </c>
      <c r="E408" s="548" t="s">
        <v>1512</v>
      </c>
      <c r="F408" s="565">
        <v>23</v>
      </c>
      <c r="G408" s="565">
        <v>3696</v>
      </c>
      <c r="H408" s="565">
        <v>1</v>
      </c>
      <c r="I408" s="565">
        <v>160.69565217391303</v>
      </c>
      <c r="J408" s="565">
        <v>18</v>
      </c>
      <c r="K408" s="565">
        <v>2898</v>
      </c>
      <c r="L408" s="565">
        <v>0.78409090909090906</v>
      </c>
      <c r="M408" s="565">
        <v>161</v>
      </c>
      <c r="N408" s="565">
        <v>25</v>
      </c>
      <c r="O408" s="565">
        <v>4075</v>
      </c>
      <c r="P408" s="553">
        <v>1.1025432900432901</v>
      </c>
      <c r="Q408" s="566">
        <v>163</v>
      </c>
    </row>
    <row r="409" spans="1:17" ht="14.4" customHeight="1" x14ac:dyDescent="0.3">
      <c r="A409" s="547" t="s">
        <v>1590</v>
      </c>
      <c r="B409" s="548" t="s">
        <v>1477</v>
      </c>
      <c r="C409" s="548" t="s">
        <v>1462</v>
      </c>
      <c r="D409" s="548" t="s">
        <v>1515</v>
      </c>
      <c r="E409" s="548" t="s">
        <v>1481</v>
      </c>
      <c r="F409" s="565">
        <v>51</v>
      </c>
      <c r="G409" s="565">
        <v>3604</v>
      </c>
      <c r="H409" s="565">
        <v>1</v>
      </c>
      <c r="I409" s="565">
        <v>70.666666666666671</v>
      </c>
      <c r="J409" s="565">
        <v>38</v>
      </c>
      <c r="K409" s="565">
        <v>2698</v>
      </c>
      <c r="L409" s="565">
        <v>0.74861265260821308</v>
      </c>
      <c r="M409" s="565">
        <v>71</v>
      </c>
      <c r="N409" s="565">
        <v>48</v>
      </c>
      <c r="O409" s="565">
        <v>3456</v>
      </c>
      <c r="P409" s="553">
        <v>0.95893451720310763</v>
      </c>
      <c r="Q409" s="566">
        <v>72</v>
      </c>
    </row>
    <row r="410" spans="1:17" ht="14.4" customHeight="1" x14ac:dyDescent="0.3">
      <c r="A410" s="547" t="s">
        <v>1590</v>
      </c>
      <c r="B410" s="548" t="s">
        <v>1477</v>
      </c>
      <c r="C410" s="548" t="s">
        <v>1462</v>
      </c>
      <c r="D410" s="548" t="s">
        <v>1522</v>
      </c>
      <c r="E410" s="548" t="s">
        <v>1523</v>
      </c>
      <c r="F410" s="565">
        <v>2</v>
      </c>
      <c r="G410" s="565">
        <v>2378</v>
      </c>
      <c r="H410" s="565">
        <v>1</v>
      </c>
      <c r="I410" s="565">
        <v>1189</v>
      </c>
      <c r="J410" s="565"/>
      <c r="K410" s="565"/>
      <c r="L410" s="565"/>
      <c r="M410" s="565"/>
      <c r="N410" s="565"/>
      <c r="O410" s="565"/>
      <c r="P410" s="553"/>
      <c r="Q410" s="566"/>
    </row>
    <row r="411" spans="1:17" ht="14.4" customHeight="1" x14ac:dyDescent="0.3">
      <c r="A411" s="547" t="s">
        <v>1590</v>
      </c>
      <c r="B411" s="548" t="s">
        <v>1477</v>
      </c>
      <c r="C411" s="548" t="s">
        <v>1462</v>
      </c>
      <c r="D411" s="548" t="s">
        <v>1524</v>
      </c>
      <c r="E411" s="548" t="s">
        <v>1525</v>
      </c>
      <c r="F411" s="565">
        <v>1</v>
      </c>
      <c r="G411" s="565">
        <v>108</v>
      </c>
      <c r="H411" s="565">
        <v>1</v>
      </c>
      <c r="I411" s="565">
        <v>108</v>
      </c>
      <c r="J411" s="565"/>
      <c r="K411" s="565"/>
      <c r="L411" s="565"/>
      <c r="M411" s="565"/>
      <c r="N411" s="565"/>
      <c r="O411" s="565"/>
      <c r="P411" s="553"/>
      <c r="Q411" s="566"/>
    </row>
    <row r="412" spans="1:17" ht="14.4" customHeight="1" x14ac:dyDescent="0.3">
      <c r="A412" s="547" t="s">
        <v>1591</v>
      </c>
      <c r="B412" s="548" t="s">
        <v>1477</v>
      </c>
      <c r="C412" s="548" t="s">
        <v>1462</v>
      </c>
      <c r="D412" s="548" t="s">
        <v>1480</v>
      </c>
      <c r="E412" s="548" t="s">
        <v>1481</v>
      </c>
      <c r="F412" s="565"/>
      <c r="G412" s="565"/>
      <c r="H412" s="565"/>
      <c r="I412" s="565"/>
      <c r="J412" s="565">
        <v>1</v>
      </c>
      <c r="K412" s="565">
        <v>206</v>
      </c>
      <c r="L412" s="565"/>
      <c r="M412" s="565">
        <v>206</v>
      </c>
      <c r="N412" s="565"/>
      <c r="O412" s="565"/>
      <c r="P412" s="553"/>
      <c r="Q412" s="566"/>
    </row>
    <row r="413" spans="1:17" ht="14.4" customHeight="1" x14ac:dyDescent="0.3">
      <c r="A413" s="547" t="s">
        <v>1591</v>
      </c>
      <c r="B413" s="548" t="s">
        <v>1477</v>
      </c>
      <c r="C413" s="548" t="s">
        <v>1462</v>
      </c>
      <c r="D413" s="548" t="s">
        <v>1500</v>
      </c>
      <c r="E413" s="548" t="s">
        <v>1501</v>
      </c>
      <c r="F413" s="565"/>
      <c r="G413" s="565"/>
      <c r="H413" s="565"/>
      <c r="I413" s="565"/>
      <c r="J413" s="565">
        <v>1</v>
      </c>
      <c r="K413" s="565">
        <v>16</v>
      </c>
      <c r="L413" s="565"/>
      <c r="M413" s="565">
        <v>16</v>
      </c>
      <c r="N413" s="565"/>
      <c r="O413" s="565"/>
      <c r="P413" s="553"/>
      <c r="Q413" s="566"/>
    </row>
    <row r="414" spans="1:17" ht="14.4" customHeight="1" x14ac:dyDescent="0.3">
      <c r="A414" s="547" t="s">
        <v>1591</v>
      </c>
      <c r="B414" s="548" t="s">
        <v>1477</v>
      </c>
      <c r="C414" s="548" t="s">
        <v>1462</v>
      </c>
      <c r="D414" s="548" t="s">
        <v>1504</v>
      </c>
      <c r="E414" s="548" t="s">
        <v>1505</v>
      </c>
      <c r="F414" s="565"/>
      <c r="G414" s="565"/>
      <c r="H414" s="565"/>
      <c r="I414" s="565"/>
      <c r="J414" s="565">
        <v>1</v>
      </c>
      <c r="K414" s="565">
        <v>141</v>
      </c>
      <c r="L414" s="565"/>
      <c r="M414" s="565">
        <v>141</v>
      </c>
      <c r="N414" s="565"/>
      <c r="O414" s="565"/>
      <c r="P414" s="553"/>
      <c r="Q414" s="566"/>
    </row>
    <row r="415" spans="1:17" ht="14.4" customHeight="1" x14ac:dyDescent="0.3">
      <c r="A415" s="547" t="s">
        <v>1591</v>
      </c>
      <c r="B415" s="548" t="s">
        <v>1477</v>
      </c>
      <c r="C415" s="548" t="s">
        <v>1462</v>
      </c>
      <c r="D415" s="548" t="s">
        <v>1507</v>
      </c>
      <c r="E415" s="548" t="s">
        <v>1508</v>
      </c>
      <c r="F415" s="565"/>
      <c r="G415" s="565"/>
      <c r="H415" s="565"/>
      <c r="I415" s="565"/>
      <c r="J415" s="565">
        <v>1</v>
      </c>
      <c r="K415" s="565">
        <v>307</v>
      </c>
      <c r="L415" s="565"/>
      <c r="M415" s="565">
        <v>307</v>
      </c>
      <c r="N415" s="565"/>
      <c r="O415" s="565"/>
      <c r="P415" s="553"/>
      <c r="Q415" s="566"/>
    </row>
    <row r="416" spans="1:17" ht="14.4" customHeight="1" x14ac:dyDescent="0.3">
      <c r="A416" s="547" t="s">
        <v>1592</v>
      </c>
      <c r="B416" s="548" t="s">
        <v>1477</v>
      </c>
      <c r="C416" s="548" t="s">
        <v>1462</v>
      </c>
      <c r="D416" s="548" t="s">
        <v>1480</v>
      </c>
      <c r="E416" s="548" t="s">
        <v>1481</v>
      </c>
      <c r="F416" s="565">
        <v>11</v>
      </c>
      <c r="G416" s="565">
        <v>2249</v>
      </c>
      <c r="H416" s="565">
        <v>1</v>
      </c>
      <c r="I416" s="565">
        <v>204.45454545454547</v>
      </c>
      <c r="J416" s="565">
        <v>11</v>
      </c>
      <c r="K416" s="565">
        <v>2266</v>
      </c>
      <c r="L416" s="565">
        <v>1.0075589150733659</v>
      </c>
      <c r="M416" s="565">
        <v>206</v>
      </c>
      <c r="N416" s="565">
        <v>7</v>
      </c>
      <c r="O416" s="565">
        <v>1477</v>
      </c>
      <c r="P416" s="553">
        <v>0.65673632725655851</v>
      </c>
      <c r="Q416" s="566">
        <v>211</v>
      </c>
    </row>
    <row r="417" spans="1:17" ht="14.4" customHeight="1" x14ac:dyDescent="0.3">
      <c r="A417" s="547" t="s">
        <v>1592</v>
      </c>
      <c r="B417" s="548" t="s">
        <v>1477</v>
      </c>
      <c r="C417" s="548" t="s">
        <v>1462</v>
      </c>
      <c r="D417" s="548" t="s">
        <v>1482</v>
      </c>
      <c r="E417" s="548" t="s">
        <v>1481</v>
      </c>
      <c r="F417" s="565"/>
      <c r="G417" s="565"/>
      <c r="H417" s="565"/>
      <c r="I417" s="565"/>
      <c r="J417" s="565">
        <v>1</v>
      </c>
      <c r="K417" s="565">
        <v>85</v>
      </c>
      <c r="L417" s="565"/>
      <c r="M417" s="565">
        <v>85</v>
      </c>
      <c r="N417" s="565">
        <v>1</v>
      </c>
      <c r="O417" s="565">
        <v>87</v>
      </c>
      <c r="P417" s="553"/>
      <c r="Q417" s="566">
        <v>87</v>
      </c>
    </row>
    <row r="418" spans="1:17" ht="14.4" customHeight="1" x14ac:dyDescent="0.3">
      <c r="A418" s="547" t="s">
        <v>1592</v>
      </c>
      <c r="B418" s="548" t="s">
        <v>1477</v>
      </c>
      <c r="C418" s="548" t="s">
        <v>1462</v>
      </c>
      <c r="D418" s="548" t="s">
        <v>1483</v>
      </c>
      <c r="E418" s="548" t="s">
        <v>1484</v>
      </c>
      <c r="F418" s="565">
        <v>88</v>
      </c>
      <c r="G418" s="565">
        <v>25872</v>
      </c>
      <c r="H418" s="565">
        <v>1</v>
      </c>
      <c r="I418" s="565">
        <v>294</v>
      </c>
      <c r="J418" s="565">
        <v>102</v>
      </c>
      <c r="K418" s="565">
        <v>30090</v>
      </c>
      <c r="L418" s="565">
        <v>1.1630333951762524</v>
      </c>
      <c r="M418" s="565">
        <v>295</v>
      </c>
      <c r="N418" s="565">
        <v>158</v>
      </c>
      <c r="O418" s="565">
        <v>47558</v>
      </c>
      <c r="P418" s="553">
        <v>1.8382034632034632</v>
      </c>
      <c r="Q418" s="566">
        <v>301</v>
      </c>
    </row>
    <row r="419" spans="1:17" ht="14.4" customHeight="1" x14ac:dyDescent="0.3">
      <c r="A419" s="547" t="s">
        <v>1592</v>
      </c>
      <c r="B419" s="548" t="s">
        <v>1477</v>
      </c>
      <c r="C419" s="548" t="s">
        <v>1462</v>
      </c>
      <c r="D419" s="548" t="s">
        <v>1485</v>
      </c>
      <c r="E419" s="548" t="s">
        <v>1486</v>
      </c>
      <c r="F419" s="565">
        <v>3</v>
      </c>
      <c r="G419" s="565">
        <v>282</v>
      </c>
      <c r="H419" s="565">
        <v>1</v>
      </c>
      <c r="I419" s="565">
        <v>94</v>
      </c>
      <c r="J419" s="565">
        <v>7</v>
      </c>
      <c r="K419" s="565">
        <v>665</v>
      </c>
      <c r="L419" s="565">
        <v>2.3581560283687941</v>
      </c>
      <c r="M419" s="565">
        <v>95</v>
      </c>
      <c r="N419" s="565">
        <v>6</v>
      </c>
      <c r="O419" s="565">
        <v>594</v>
      </c>
      <c r="P419" s="553">
        <v>2.1063829787234041</v>
      </c>
      <c r="Q419" s="566">
        <v>99</v>
      </c>
    </row>
    <row r="420" spans="1:17" ht="14.4" customHeight="1" x14ac:dyDescent="0.3">
      <c r="A420" s="547" t="s">
        <v>1592</v>
      </c>
      <c r="B420" s="548" t="s">
        <v>1477</v>
      </c>
      <c r="C420" s="548" t="s">
        <v>1462</v>
      </c>
      <c r="D420" s="548" t="s">
        <v>1487</v>
      </c>
      <c r="E420" s="548" t="s">
        <v>1488</v>
      </c>
      <c r="F420" s="565"/>
      <c r="G420" s="565"/>
      <c r="H420" s="565"/>
      <c r="I420" s="565"/>
      <c r="J420" s="565">
        <v>1</v>
      </c>
      <c r="K420" s="565">
        <v>224</v>
      </c>
      <c r="L420" s="565"/>
      <c r="M420" s="565">
        <v>224</v>
      </c>
      <c r="N420" s="565"/>
      <c r="O420" s="565"/>
      <c r="P420" s="553"/>
      <c r="Q420" s="566"/>
    </row>
    <row r="421" spans="1:17" ht="14.4" customHeight="1" x14ac:dyDescent="0.3">
      <c r="A421" s="547" t="s">
        <v>1592</v>
      </c>
      <c r="B421" s="548" t="s">
        <v>1477</v>
      </c>
      <c r="C421" s="548" t="s">
        <v>1462</v>
      </c>
      <c r="D421" s="548" t="s">
        <v>1489</v>
      </c>
      <c r="E421" s="548" t="s">
        <v>1490</v>
      </c>
      <c r="F421" s="565">
        <v>27</v>
      </c>
      <c r="G421" s="565">
        <v>3635</v>
      </c>
      <c r="H421" s="565">
        <v>1</v>
      </c>
      <c r="I421" s="565">
        <v>134.62962962962962</v>
      </c>
      <c r="J421" s="565">
        <v>20</v>
      </c>
      <c r="K421" s="565">
        <v>2700</v>
      </c>
      <c r="L421" s="565">
        <v>0.74277854195323245</v>
      </c>
      <c r="M421" s="565">
        <v>135</v>
      </c>
      <c r="N421" s="565">
        <v>32</v>
      </c>
      <c r="O421" s="565">
        <v>4384</v>
      </c>
      <c r="P421" s="553">
        <v>1.2060522696011005</v>
      </c>
      <c r="Q421" s="566">
        <v>137</v>
      </c>
    </row>
    <row r="422" spans="1:17" ht="14.4" customHeight="1" x14ac:dyDescent="0.3">
      <c r="A422" s="547" t="s">
        <v>1592</v>
      </c>
      <c r="B422" s="548" t="s">
        <v>1477</v>
      </c>
      <c r="C422" s="548" t="s">
        <v>1462</v>
      </c>
      <c r="D422" s="548" t="s">
        <v>1491</v>
      </c>
      <c r="E422" s="548" t="s">
        <v>1490</v>
      </c>
      <c r="F422" s="565"/>
      <c r="G422" s="565"/>
      <c r="H422" s="565"/>
      <c r="I422" s="565"/>
      <c r="J422" s="565">
        <v>1</v>
      </c>
      <c r="K422" s="565">
        <v>178</v>
      </c>
      <c r="L422" s="565"/>
      <c r="M422" s="565">
        <v>178</v>
      </c>
      <c r="N422" s="565">
        <v>2</v>
      </c>
      <c r="O422" s="565">
        <v>366</v>
      </c>
      <c r="P422" s="553"/>
      <c r="Q422" s="566">
        <v>183</v>
      </c>
    </row>
    <row r="423" spans="1:17" ht="14.4" customHeight="1" x14ac:dyDescent="0.3">
      <c r="A423" s="547" t="s">
        <v>1592</v>
      </c>
      <c r="B423" s="548" t="s">
        <v>1477</v>
      </c>
      <c r="C423" s="548" t="s">
        <v>1462</v>
      </c>
      <c r="D423" s="548" t="s">
        <v>1494</v>
      </c>
      <c r="E423" s="548" t="s">
        <v>1495</v>
      </c>
      <c r="F423" s="565"/>
      <c r="G423" s="565"/>
      <c r="H423" s="565"/>
      <c r="I423" s="565"/>
      <c r="J423" s="565">
        <v>1</v>
      </c>
      <c r="K423" s="565">
        <v>593</v>
      </c>
      <c r="L423" s="565"/>
      <c r="M423" s="565">
        <v>593</v>
      </c>
      <c r="N423" s="565"/>
      <c r="O423" s="565"/>
      <c r="P423" s="553"/>
      <c r="Q423" s="566"/>
    </row>
    <row r="424" spans="1:17" ht="14.4" customHeight="1" x14ac:dyDescent="0.3">
      <c r="A424" s="547" t="s">
        <v>1592</v>
      </c>
      <c r="B424" s="548" t="s">
        <v>1477</v>
      </c>
      <c r="C424" s="548" t="s">
        <v>1462</v>
      </c>
      <c r="D424" s="548" t="s">
        <v>1496</v>
      </c>
      <c r="E424" s="548" t="s">
        <v>1497</v>
      </c>
      <c r="F424" s="565">
        <v>4</v>
      </c>
      <c r="G424" s="565">
        <v>640</v>
      </c>
      <c r="H424" s="565">
        <v>1</v>
      </c>
      <c r="I424" s="565">
        <v>160</v>
      </c>
      <c r="J424" s="565">
        <v>5</v>
      </c>
      <c r="K424" s="565">
        <v>805</v>
      </c>
      <c r="L424" s="565">
        <v>1.2578125</v>
      </c>
      <c r="M424" s="565">
        <v>161</v>
      </c>
      <c r="N424" s="565">
        <v>8</v>
      </c>
      <c r="O424" s="565">
        <v>1384</v>
      </c>
      <c r="P424" s="553">
        <v>2.1625000000000001</v>
      </c>
      <c r="Q424" s="566">
        <v>173</v>
      </c>
    </row>
    <row r="425" spans="1:17" ht="14.4" customHeight="1" x14ac:dyDescent="0.3">
      <c r="A425" s="547" t="s">
        <v>1592</v>
      </c>
      <c r="B425" s="548" t="s">
        <v>1477</v>
      </c>
      <c r="C425" s="548" t="s">
        <v>1462</v>
      </c>
      <c r="D425" s="548" t="s">
        <v>1500</v>
      </c>
      <c r="E425" s="548" t="s">
        <v>1501</v>
      </c>
      <c r="F425" s="565">
        <v>33</v>
      </c>
      <c r="G425" s="565">
        <v>528</v>
      </c>
      <c r="H425" s="565">
        <v>1</v>
      </c>
      <c r="I425" s="565">
        <v>16</v>
      </c>
      <c r="J425" s="565">
        <v>24</v>
      </c>
      <c r="K425" s="565">
        <v>384</v>
      </c>
      <c r="L425" s="565">
        <v>0.72727272727272729</v>
      </c>
      <c r="M425" s="565">
        <v>16</v>
      </c>
      <c r="N425" s="565">
        <v>34</v>
      </c>
      <c r="O425" s="565">
        <v>578</v>
      </c>
      <c r="P425" s="553">
        <v>1.0946969696969697</v>
      </c>
      <c r="Q425" s="566">
        <v>17</v>
      </c>
    </row>
    <row r="426" spans="1:17" ht="14.4" customHeight="1" x14ac:dyDescent="0.3">
      <c r="A426" s="547" t="s">
        <v>1592</v>
      </c>
      <c r="B426" s="548" t="s">
        <v>1477</v>
      </c>
      <c r="C426" s="548" t="s">
        <v>1462</v>
      </c>
      <c r="D426" s="548" t="s">
        <v>1502</v>
      </c>
      <c r="E426" s="548" t="s">
        <v>1503</v>
      </c>
      <c r="F426" s="565">
        <v>5</v>
      </c>
      <c r="G426" s="565">
        <v>1319</v>
      </c>
      <c r="H426" s="565">
        <v>1</v>
      </c>
      <c r="I426" s="565">
        <v>263.8</v>
      </c>
      <c r="J426" s="565">
        <v>3</v>
      </c>
      <c r="K426" s="565">
        <v>798</v>
      </c>
      <c r="L426" s="565">
        <v>0.60500379075056865</v>
      </c>
      <c r="M426" s="565">
        <v>266</v>
      </c>
      <c r="N426" s="565">
        <v>1</v>
      </c>
      <c r="O426" s="565">
        <v>273</v>
      </c>
      <c r="P426" s="553">
        <v>0.20697498104624715</v>
      </c>
      <c r="Q426" s="566">
        <v>273</v>
      </c>
    </row>
    <row r="427" spans="1:17" ht="14.4" customHeight="1" x14ac:dyDescent="0.3">
      <c r="A427" s="547" t="s">
        <v>1592</v>
      </c>
      <c r="B427" s="548" t="s">
        <v>1477</v>
      </c>
      <c r="C427" s="548" t="s">
        <v>1462</v>
      </c>
      <c r="D427" s="548" t="s">
        <v>1504</v>
      </c>
      <c r="E427" s="548" t="s">
        <v>1505</v>
      </c>
      <c r="F427" s="565">
        <v>5</v>
      </c>
      <c r="G427" s="565">
        <v>705</v>
      </c>
      <c r="H427" s="565">
        <v>1</v>
      </c>
      <c r="I427" s="565">
        <v>141</v>
      </c>
      <c r="J427" s="565">
        <v>4</v>
      </c>
      <c r="K427" s="565">
        <v>564</v>
      </c>
      <c r="L427" s="565">
        <v>0.8</v>
      </c>
      <c r="M427" s="565">
        <v>141</v>
      </c>
      <c r="N427" s="565">
        <v>2</v>
      </c>
      <c r="O427" s="565">
        <v>284</v>
      </c>
      <c r="P427" s="553">
        <v>0.40283687943262414</v>
      </c>
      <c r="Q427" s="566">
        <v>142</v>
      </c>
    </row>
    <row r="428" spans="1:17" ht="14.4" customHeight="1" x14ac:dyDescent="0.3">
      <c r="A428" s="547" t="s">
        <v>1592</v>
      </c>
      <c r="B428" s="548" t="s">
        <v>1477</v>
      </c>
      <c r="C428" s="548" t="s">
        <v>1462</v>
      </c>
      <c r="D428" s="548" t="s">
        <v>1506</v>
      </c>
      <c r="E428" s="548" t="s">
        <v>1505</v>
      </c>
      <c r="F428" s="565">
        <v>27</v>
      </c>
      <c r="G428" s="565">
        <v>2106</v>
      </c>
      <c r="H428" s="565">
        <v>1</v>
      </c>
      <c r="I428" s="565">
        <v>78</v>
      </c>
      <c r="J428" s="565">
        <v>20</v>
      </c>
      <c r="K428" s="565">
        <v>1560</v>
      </c>
      <c r="L428" s="565">
        <v>0.7407407407407407</v>
      </c>
      <c r="M428" s="565">
        <v>78</v>
      </c>
      <c r="N428" s="565">
        <v>32</v>
      </c>
      <c r="O428" s="565">
        <v>2496</v>
      </c>
      <c r="P428" s="553">
        <v>1.1851851851851851</v>
      </c>
      <c r="Q428" s="566">
        <v>78</v>
      </c>
    </row>
    <row r="429" spans="1:17" ht="14.4" customHeight="1" x14ac:dyDescent="0.3">
      <c r="A429" s="547" t="s">
        <v>1592</v>
      </c>
      <c r="B429" s="548" t="s">
        <v>1477</v>
      </c>
      <c r="C429" s="548" t="s">
        <v>1462</v>
      </c>
      <c r="D429" s="548" t="s">
        <v>1507</v>
      </c>
      <c r="E429" s="548" t="s">
        <v>1508</v>
      </c>
      <c r="F429" s="565">
        <v>5</v>
      </c>
      <c r="G429" s="565">
        <v>1524</v>
      </c>
      <c r="H429" s="565">
        <v>1</v>
      </c>
      <c r="I429" s="565">
        <v>304.8</v>
      </c>
      <c r="J429" s="565">
        <v>4</v>
      </c>
      <c r="K429" s="565">
        <v>1228</v>
      </c>
      <c r="L429" s="565">
        <v>0.80577427821522307</v>
      </c>
      <c r="M429" s="565">
        <v>307</v>
      </c>
      <c r="N429" s="565">
        <v>2</v>
      </c>
      <c r="O429" s="565">
        <v>626</v>
      </c>
      <c r="P429" s="553">
        <v>0.41076115485564302</v>
      </c>
      <c r="Q429" s="566">
        <v>313</v>
      </c>
    </row>
    <row r="430" spans="1:17" ht="14.4" customHeight="1" x14ac:dyDescent="0.3">
      <c r="A430" s="547" t="s">
        <v>1592</v>
      </c>
      <c r="B430" s="548" t="s">
        <v>1477</v>
      </c>
      <c r="C430" s="548" t="s">
        <v>1462</v>
      </c>
      <c r="D430" s="548" t="s">
        <v>1511</v>
      </c>
      <c r="E430" s="548" t="s">
        <v>1512</v>
      </c>
      <c r="F430" s="565">
        <v>12</v>
      </c>
      <c r="G430" s="565">
        <v>1926</v>
      </c>
      <c r="H430" s="565">
        <v>1</v>
      </c>
      <c r="I430" s="565">
        <v>160.5</v>
      </c>
      <c r="J430" s="565">
        <v>10</v>
      </c>
      <c r="K430" s="565">
        <v>1610</v>
      </c>
      <c r="L430" s="565">
        <v>0.83592938733125643</v>
      </c>
      <c r="M430" s="565">
        <v>161</v>
      </c>
      <c r="N430" s="565">
        <v>11</v>
      </c>
      <c r="O430" s="565">
        <v>1793</v>
      </c>
      <c r="P430" s="553">
        <v>0.93094496365524404</v>
      </c>
      <c r="Q430" s="566">
        <v>163</v>
      </c>
    </row>
    <row r="431" spans="1:17" ht="14.4" customHeight="1" x14ac:dyDescent="0.3">
      <c r="A431" s="547" t="s">
        <v>1592</v>
      </c>
      <c r="B431" s="548" t="s">
        <v>1477</v>
      </c>
      <c r="C431" s="548" t="s">
        <v>1462</v>
      </c>
      <c r="D431" s="548" t="s">
        <v>1515</v>
      </c>
      <c r="E431" s="548" t="s">
        <v>1481</v>
      </c>
      <c r="F431" s="565">
        <v>46</v>
      </c>
      <c r="G431" s="565">
        <v>3251</v>
      </c>
      <c r="H431" s="565">
        <v>1</v>
      </c>
      <c r="I431" s="565">
        <v>70.673913043478265</v>
      </c>
      <c r="J431" s="565">
        <v>35</v>
      </c>
      <c r="K431" s="565">
        <v>2485</v>
      </c>
      <c r="L431" s="565">
        <v>0.76438019071055063</v>
      </c>
      <c r="M431" s="565">
        <v>71</v>
      </c>
      <c r="N431" s="565">
        <v>58</v>
      </c>
      <c r="O431" s="565">
        <v>4176</v>
      </c>
      <c r="P431" s="553">
        <v>1.2845278375884344</v>
      </c>
      <c r="Q431" s="566">
        <v>72</v>
      </c>
    </row>
    <row r="432" spans="1:17" ht="14.4" customHeight="1" x14ac:dyDescent="0.3">
      <c r="A432" s="547" t="s">
        <v>1592</v>
      </c>
      <c r="B432" s="548" t="s">
        <v>1477</v>
      </c>
      <c r="C432" s="548" t="s">
        <v>1462</v>
      </c>
      <c r="D432" s="548" t="s">
        <v>1520</v>
      </c>
      <c r="E432" s="548" t="s">
        <v>1521</v>
      </c>
      <c r="F432" s="565"/>
      <c r="G432" s="565"/>
      <c r="H432" s="565"/>
      <c r="I432" s="565"/>
      <c r="J432" s="565">
        <v>1</v>
      </c>
      <c r="K432" s="565">
        <v>220</v>
      </c>
      <c r="L432" s="565"/>
      <c r="M432" s="565">
        <v>220</v>
      </c>
      <c r="N432" s="565">
        <v>1</v>
      </c>
      <c r="O432" s="565">
        <v>229</v>
      </c>
      <c r="P432" s="553"/>
      <c r="Q432" s="566">
        <v>229</v>
      </c>
    </row>
    <row r="433" spans="1:17" ht="14.4" customHeight="1" x14ac:dyDescent="0.3">
      <c r="A433" s="547" t="s">
        <v>1592</v>
      </c>
      <c r="B433" s="548" t="s">
        <v>1477</v>
      </c>
      <c r="C433" s="548" t="s">
        <v>1462</v>
      </c>
      <c r="D433" s="548" t="s">
        <v>1522</v>
      </c>
      <c r="E433" s="548" t="s">
        <v>1523</v>
      </c>
      <c r="F433" s="565">
        <v>1</v>
      </c>
      <c r="G433" s="565">
        <v>1193</v>
      </c>
      <c r="H433" s="565">
        <v>1</v>
      </c>
      <c r="I433" s="565">
        <v>1193</v>
      </c>
      <c r="J433" s="565">
        <v>4</v>
      </c>
      <c r="K433" s="565">
        <v>4780</v>
      </c>
      <c r="L433" s="565">
        <v>4.0067057837384743</v>
      </c>
      <c r="M433" s="565">
        <v>1195</v>
      </c>
      <c r="N433" s="565">
        <v>7</v>
      </c>
      <c r="O433" s="565">
        <v>8477</v>
      </c>
      <c r="P433" s="553">
        <v>7.1056160938809727</v>
      </c>
      <c r="Q433" s="566">
        <v>1211</v>
      </c>
    </row>
    <row r="434" spans="1:17" ht="14.4" customHeight="1" x14ac:dyDescent="0.3">
      <c r="A434" s="547" t="s">
        <v>1592</v>
      </c>
      <c r="B434" s="548" t="s">
        <v>1477</v>
      </c>
      <c r="C434" s="548" t="s">
        <v>1462</v>
      </c>
      <c r="D434" s="548" t="s">
        <v>1524</v>
      </c>
      <c r="E434" s="548" t="s">
        <v>1525</v>
      </c>
      <c r="F434" s="565">
        <v>1</v>
      </c>
      <c r="G434" s="565">
        <v>109</v>
      </c>
      <c r="H434" s="565">
        <v>1</v>
      </c>
      <c r="I434" s="565">
        <v>109</v>
      </c>
      <c r="J434" s="565">
        <v>4</v>
      </c>
      <c r="K434" s="565">
        <v>440</v>
      </c>
      <c r="L434" s="565">
        <v>4.0366972477064218</v>
      </c>
      <c r="M434" s="565">
        <v>110</v>
      </c>
      <c r="N434" s="565">
        <v>7</v>
      </c>
      <c r="O434" s="565">
        <v>798</v>
      </c>
      <c r="P434" s="553">
        <v>7.3211009174311927</v>
      </c>
      <c r="Q434" s="566">
        <v>114</v>
      </c>
    </row>
    <row r="435" spans="1:17" ht="14.4" customHeight="1" x14ac:dyDescent="0.3">
      <c r="A435" s="547" t="s">
        <v>1592</v>
      </c>
      <c r="B435" s="548" t="s">
        <v>1477</v>
      </c>
      <c r="C435" s="548" t="s">
        <v>1462</v>
      </c>
      <c r="D435" s="548" t="s">
        <v>1526</v>
      </c>
      <c r="E435" s="548" t="s">
        <v>1527</v>
      </c>
      <c r="F435" s="565"/>
      <c r="G435" s="565"/>
      <c r="H435" s="565"/>
      <c r="I435" s="565"/>
      <c r="J435" s="565">
        <v>1</v>
      </c>
      <c r="K435" s="565">
        <v>323</v>
      </c>
      <c r="L435" s="565"/>
      <c r="M435" s="565">
        <v>323</v>
      </c>
      <c r="N435" s="565"/>
      <c r="O435" s="565"/>
      <c r="P435" s="553"/>
      <c r="Q435" s="566"/>
    </row>
    <row r="436" spans="1:17" ht="14.4" customHeight="1" x14ac:dyDescent="0.3">
      <c r="A436" s="547" t="s">
        <v>1592</v>
      </c>
      <c r="B436" s="548" t="s">
        <v>1477</v>
      </c>
      <c r="C436" s="548" t="s">
        <v>1462</v>
      </c>
      <c r="D436" s="548" t="s">
        <v>1532</v>
      </c>
      <c r="E436" s="548" t="s">
        <v>1533</v>
      </c>
      <c r="F436" s="565"/>
      <c r="G436" s="565"/>
      <c r="H436" s="565"/>
      <c r="I436" s="565"/>
      <c r="J436" s="565">
        <v>1</v>
      </c>
      <c r="K436" s="565">
        <v>1033</v>
      </c>
      <c r="L436" s="565"/>
      <c r="M436" s="565">
        <v>1033</v>
      </c>
      <c r="N436" s="565"/>
      <c r="O436" s="565"/>
      <c r="P436" s="553"/>
      <c r="Q436" s="566"/>
    </row>
    <row r="437" spans="1:17" ht="14.4" customHeight="1" x14ac:dyDescent="0.3">
      <c r="A437" s="547" t="s">
        <v>1592</v>
      </c>
      <c r="B437" s="548" t="s">
        <v>1477</v>
      </c>
      <c r="C437" s="548" t="s">
        <v>1462</v>
      </c>
      <c r="D437" s="548" t="s">
        <v>1534</v>
      </c>
      <c r="E437" s="548" t="s">
        <v>1535</v>
      </c>
      <c r="F437" s="565"/>
      <c r="G437" s="565"/>
      <c r="H437" s="565"/>
      <c r="I437" s="565"/>
      <c r="J437" s="565">
        <v>1</v>
      </c>
      <c r="K437" s="565">
        <v>294</v>
      </c>
      <c r="L437" s="565"/>
      <c r="M437" s="565">
        <v>294</v>
      </c>
      <c r="N437" s="565">
        <v>1</v>
      </c>
      <c r="O437" s="565">
        <v>301</v>
      </c>
      <c r="P437" s="553"/>
      <c r="Q437" s="566">
        <v>301</v>
      </c>
    </row>
    <row r="438" spans="1:17" ht="14.4" customHeight="1" x14ac:dyDescent="0.3">
      <c r="A438" s="547" t="s">
        <v>1593</v>
      </c>
      <c r="B438" s="548" t="s">
        <v>1477</v>
      </c>
      <c r="C438" s="548" t="s">
        <v>1462</v>
      </c>
      <c r="D438" s="548" t="s">
        <v>1480</v>
      </c>
      <c r="E438" s="548" t="s">
        <v>1481</v>
      </c>
      <c r="F438" s="565">
        <v>673</v>
      </c>
      <c r="G438" s="565">
        <v>137531</v>
      </c>
      <c r="H438" s="565">
        <v>1</v>
      </c>
      <c r="I438" s="565">
        <v>204.35512630014858</v>
      </c>
      <c r="J438" s="565">
        <v>598</v>
      </c>
      <c r="K438" s="565">
        <v>123188</v>
      </c>
      <c r="L438" s="565">
        <v>0.89571078520479019</v>
      </c>
      <c r="M438" s="565">
        <v>206</v>
      </c>
      <c r="N438" s="565">
        <v>523</v>
      </c>
      <c r="O438" s="565">
        <v>110353</v>
      </c>
      <c r="P438" s="553">
        <v>0.80238637107270361</v>
      </c>
      <c r="Q438" s="566">
        <v>211</v>
      </c>
    </row>
    <row r="439" spans="1:17" ht="14.4" customHeight="1" x14ac:dyDescent="0.3">
      <c r="A439" s="547" t="s">
        <v>1593</v>
      </c>
      <c r="B439" s="548" t="s">
        <v>1477</v>
      </c>
      <c r="C439" s="548" t="s">
        <v>1462</v>
      </c>
      <c r="D439" s="548" t="s">
        <v>1482</v>
      </c>
      <c r="E439" s="548" t="s">
        <v>1481</v>
      </c>
      <c r="F439" s="565"/>
      <c r="G439" s="565"/>
      <c r="H439" s="565"/>
      <c r="I439" s="565"/>
      <c r="J439" s="565">
        <v>3</v>
      </c>
      <c r="K439" s="565">
        <v>255</v>
      </c>
      <c r="L439" s="565"/>
      <c r="M439" s="565">
        <v>85</v>
      </c>
      <c r="N439" s="565"/>
      <c r="O439" s="565"/>
      <c r="P439" s="553"/>
      <c r="Q439" s="566"/>
    </row>
    <row r="440" spans="1:17" ht="14.4" customHeight="1" x14ac:dyDescent="0.3">
      <c r="A440" s="547" t="s">
        <v>1593</v>
      </c>
      <c r="B440" s="548" t="s">
        <v>1477</v>
      </c>
      <c r="C440" s="548" t="s">
        <v>1462</v>
      </c>
      <c r="D440" s="548" t="s">
        <v>1483</v>
      </c>
      <c r="E440" s="548" t="s">
        <v>1484</v>
      </c>
      <c r="F440" s="565">
        <v>274</v>
      </c>
      <c r="G440" s="565">
        <v>80398</v>
      </c>
      <c r="H440" s="565">
        <v>1</v>
      </c>
      <c r="I440" s="565">
        <v>293.42335766423355</v>
      </c>
      <c r="J440" s="565">
        <v>200</v>
      </c>
      <c r="K440" s="565">
        <v>59000</v>
      </c>
      <c r="L440" s="565">
        <v>0.73384910072389864</v>
      </c>
      <c r="M440" s="565">
        <v>295</v>
      </c>
      <c r="N440" s="565">
        <v>191</v>
      </c>
      <c r="O440" s="565">
        <v>57491</v>
      </c>
      <c r="P440" s="553">
        <v>0.71507997711385851</v>
      </c>
      <c r="Q440" s="566">
        <v>301</v>
      </c>
    </row>
    <row r="441" spans="1:17" ht="14.4" customHeight="1" x14ac:dyDescent="0.3">
      <c r="A441" s="547" t="s">
        <v>1593</v>
      </c>
      <c r="B441" s="548" t="s">
        <v>1477</v>
      </c>
      <c r="C441" s="548" t="s">
        <v>1462</v>
      </c>
      <c r="D441" s="548" t="s">
        <v>1489</v>
      </c>
      <c r="E441" s="548" t="s">
        <v>1490</v>
      </c>
      <c r="F441" s="565">
        <v>42</v>
      </c>
      <c r="G441" s="565">
        <v>5653</v>
      </c>
      <c r="H441" s="565">
        <v>1</v>
      </c>
      <c r="I441" s="565">
        <v>134.5952380952381</v>
      </c>
      <c r="J441" s="565">
        <v>31</v>
      </c>
      <c r="K441" s="565">
        <v>4185</v>
      </c>
      <c r="L441" s="565">
        <v>0.74031487705643018</v>
      </c>
      <c r="M441" s="565">
        <v>135</v>
      </c>
      <c r="N441" s="565">
        <v>32</v>
      </c>
      <c r="O441" s="565">
        <v>4384</v>
      </c>
      <c r="P441" s="553">
        <v>0.77551742437643734</v>
      </c>
      <c r="Q441" s="566">
        <v>137</v>
      </c>
    </row>
    <row r="442" spans="1:17" ht="14.4" customHeight="1" x14ac:dyDescent="0.3">
      <c r="A442" s="547" t="s">
        <v>1593</v>
      </c>
      <c r="B442" s="548" t="s">
        <v>1477</v>
      </c>
      <c r="C442" s="548" t="s">
        <v>1462</v>
      </c>
      <c r="D442" s="548" t="s">
        <v>1491</v>
      </c>
      <c r="E442" s="548" t="s">
        <v>1490</v>
      </c>
      <c r="F442" s="565"/>
      <c r="G442" s="565"/>
      <c r="H442" s="565"/>
      <c r="I442" s="565"/>
      <c r="J442" s="565">
        <v>2</v>
      </c>
      <c r="K442" s="565">
        <v>356</v>
      </c>
      <c r="L442" s="565"/>
      <c r="M442" s="565">
        <v>178</v>
      </c>
      <c r="N442" s="565"/>
      <c r="O442" s="565"/>
      <c r="P442" s="553"/>
      <c r="Q442" s="566"/>
    </row>
    <row r="443" spans="1:17" ht="14.4" customHeight="1" x14ac:dyDescent="0.3">
      <c r="A443" s="547" t="s">
        <v>1593</v>
      </c>
      <c r="B443" s="548" t="s">
        <v>1477</v>
      </c>
      <c r="C443" s="548" t="s">
        <v>1462</v>
      </c>
      <c r="D443" s="548" t="s">
        <v>1492</v>
      </c>
      <c r="E443" s="548" t="s">
        <v>1493</v>
      </c>
      <c r="F443" s="565">
        <v>1</v>
      </c>
      <c r="G443" s="565">
        <v>618</v>
      </c>
      <c r="H443" s="565">
        <v>1</v>
      </c>
      <c r="I443" s="565">
        <v>618</v>
      </c>
      <c r="J443" s="565"/>
      <c r="K443" s="565"/>
      <c r="L443" s="565"/>
      <c r="M443" s="565"/>
      <c r="N443" s="565">
        <v>1</v>
      </c>
      <c r="O443" s="565">
        <v>639</v>
      </c>
      <c r="P443" s="553">
        <v>1.0339805825242718</v>
      </c>
      <c r="Q443" s="566">
        <v>639</v>
      </c>
    </row>
    <row r="444" spans="1:17" ht="14.4" customHeight="1" x14ac:dyDescent="0.3">
      <c r="A444" s="547" t="s">
        <v>1593</v>
      </c>
      <c r="B444" s="548" t="s">
        <v>1477</v>
      </c>
      <c r="C444" s="548" t="s">
        <v>1462</v>
      </c>
      <c r="D444" s="548" t="s">
        <v>1496</v>
      </c>
      <c r="E444" s="548" t="s">
        <v>1497</v>
      </c>
      <c r="F444" s="565">
        <v>15</v>
      </c>
      <c r="G444" s="565">
        <v>2395</v>
      </c>
      <c r="H444" s="565">
        <v>1</v>
      </c>
      <c r="I444" s="565">
        <v>159.66666666666666</v>
      </c>
      <c r="J444" s="565">
        <v>9</v>
      </c>
      <c r="K444" s="565">
        <v>1449</v>
      </c>
      <c r="L444" s="565">
        <v>0.60501043841336122</v>
      </c>
      <c r="M444" s="565">
        <v>161</v>
      </c>
      <c r="N444" s="565">
        <v>10</v>
      </c>
      <c r="O444" s="565">
        <v>1730</v>
      </c>
      <c r="P444" s="553">
        <v>0.72233820459290188</v>
      </c>
      <c r="Q444" s="566">
        <v>173</v>
      </c>
    </row>
    <row r="445" spans="1:17" ht="14.4" customHeight="1" x14ac:dyDescent="0.3">
      <c r="A445" s="547" t="s">
        <v>1593</v>
      </c>
      <c r="B445" s="548" t="s">
        <v>1477</v>
      </c>
      <c r="C445" s="548" t="s">
        <v>1462</v>
      </c>
      <c r="D445" s="548" t="s">
        <v>1500</v>
      </c>
      <c r="E445" s="548" t="s">
        <v>1501</v>
      </c>
      <c r="F445" s="565">
        <v>257</v>
      </c>
      <c r="G445" s="565">
        <v>4112</v>
      </c>
      <c r="H445" s="565">
        <v>1</v>
      </c>
      <c r="I445" s="565">
        <v>16</v>
      </c>
      <c r="J445" s="565">
        <v>253</v>
      </c>
      <c r="K445" s="565">
        <v>4048</v>
      </c>
      <c r="L445" s="565">
        <v>0.98443579766536971</v>
      </c>
      <c r="M445" s="565">
        <v>16</v>
      </c>
      <c r="N445" s="565">
        <v>202</v>
      </c>
      <c r="O445" s="565">
        <v>3434</v>
      </c>
      <c r="P445" s="553">
        <v>0.83511673151750976</v>
      </c>
      <c r="Q445" s="566">
        <v>17</v>
      </c>
    </row>
    <row r="446" spans="1:17" ht="14.4" customHeight="1" x14ac:dyDescent="0.3">
      <c r="A446" s="547" t="s">
        <v>1593</v>
      </c>
      <c r="B446" s="548" t="s">
        <v>1477</v>
      </c>
      <c r="C446" s="548" t="s">
        <v>1462</v>
      </c>
      <c r="D446" s="548" t="s">
        <v>1502</v>
      </c>
      <c r="E446" s="548" t="s">
        <v>1503</v>
      </c>
      <c r="F446" s="565">
        <v>195</v>
      </c>
      <c r="G446" s="565">
        <v>51507</v>
      </c>
      <c r="H446" s="565">
        <v>1</v>
      </c>
      <c r="I446" s="565">
        <v>264.13846153846151</v>
      </c>
      <c r="J446" s="565">
        <v>157</v>
      </c>
      <c r="K446" s="565">
        <v>41762</v>
      </c>
      <c r="L446" s="565">
        <v>0.81080241520570018</v>
      </c>
      <c r="M446" s="565">
        <v>266</v>
      </c>
      <c r="N446" s="565">
        <v>123</v>
      </c>
      <c r="O446" s="565">
        <v>33579</v>
      </c>
      <c r="P446" s="553">
        <v>0.65193080552157956</v>
      </c>
      <c r="Q446" s="566">
        <v>273</v>
      </c>
    </row>
    <row r="447" spans="1:17" ht="14.4" customHeight="1" x14ac:dyDescent="0.3">
      <c r="A447" s="547" t="s">
        <v>1593</v>
      </c>
      <c r="B447" s="548" t="s">
        <v>1477</v>
      </c>
      <c r="C447" s="548" t="s">
        <v>1462</v>
      </c>
      <c r="D447" s="548" t="s">
        <v>1504</v>
      </c>
      <c r="E447" s="548" t="s">
        <v>1505</v>
      </c>
      <c r="F447" s="565">
        <v>212</v>
      </c>
      <c r="G447" s="565">
        <v>29892</v>
      </c>
      <c r="H447" s="565">
        <v>1</v>
      </c>
      <c r="I447" s="565">
        <v>141</v>
      </c>
      <c r="J447" s="565">
        <v>219</v>
      </c>
      <c r="K447" s="565">
        <v>30879</v>
      </c>
      <c r="L447" s="565">
        <v>1.0330188679245282</v>
      </c>
      <c r="M447" s="565">
        <v>141</v>
      </c>
      <c r="N447" s="565">
        <v>170</v>
      </c>
      <c r="O447" s="565">
        <v>24140</v>
      </c>
      <c r="P447" s="553">
        <v>0.80757393282483603</v>
      </c>
      <c r="Q447" s="566">
        <v>142</v>
      </c>
    </row>
    <row r="448" spans="1:17" ht="14.4" customHeight="1" x14ac:dyDescent="0.3">
      <c r="A448" s="547" t="s">
        <v>1593</v>
      </c>
      <c r="B448" s="548" t="s">
        <v>1477</v>
      </c>
      <c r="C448" s="548" t="s">
        <v>1462</v>
      </c>
      <c r="D448" s="548" t="s">
        <v>1506</v>
      </c>
      <c r="E448" s="548" t="s">
        <v>1505</v>
      </c>
      <c r="F448" s="565">
        <v>42</v>
      </c>
      <c r="G448" s="565">
        <v>3276</v>
      </c>
      <c r="H448" s="565">
        <v>1</v>
      </c>
      <c r="I448" s="565">
        <v>78</v>
      </c>
      <c r="J448" s="565">
        <v>31</v>
      </c>
      <c r="K448" s="565">
        <v>2418</v>
      </c>
      <c r="L448" s="565">
        <v>0.73809523809523814</v>
      </c>
      <c r="M448" s="565">
        <v>78</v>
      </c>
      <c r="N448" s="565">
        <v>32</v>
      </c>
      <c r="O448" s="565">
        <v>2496</v>
      </c>
      <c r="P448" s="553">
        <v>0.76190476190476186</v>
      </c>
      <c r="Q448" s="566">
        <v>78</v>
      </c>
    </row>
    <row r="449" spans="1:17" ht="14.4" customHeight="1" x14ac:dyDescent="0.3">
      <c r="A449" s="547" t="s">
        <v>1593</v>
      </c>
      <c r="B449" s="548" t="s">
        <v>1477</v>
      </c>
      <c r="C449" s="548" t="s">
        <v>1462</v>
      </c>
      <c r="D449" s="548" t="s">
        <v>1507</v>
      </c>
      <c r="E449" s="548" t="s">
        <v>1508</v>
      </c>
      <c r="F449" s="565">
        <v>212</v>
      </c>
      <c r="G449" s="565">
        <v>64674</v>
      </c>
      <c r="H449" s="565">
        <v>1</v>
      </c>
      <c r="I449" s="565">
        <v>305.06603773584908</v>
      </c>
      <c r="J449" s="565">
        <v>218</v>
      </c>
      <c r="K449" s="565">
        <v>66926</v>
      </c>
      <c r="L449" s="565">
        <v>1.0348207935182607</v>
      </c>
      <c r="M449" s="565">
        <v>307</v>
      </c>
      <c r="N449" s="565">
        <v>170</v>
      </c>
      <c r="O449" s="565">
        <v>53210</v>
      </c>
      <c r="P449" s="553">
        <v>0.82274175093546098</v>
      </c>
      <c r="Q449" s="566">
        <v>313</v>
      </c>
    </row>
    <row r="450" spans="1:17" ht="14.4" customHeight="1" x14ac:dyDescent="0.3">
      <c r="A450" s="547" t="s">
        <v>1593</v>
      </c>
      <c r="B450" s="548" t="s">
        <v>1477</v>
      </c>
      <c r="C450" s="548" t="s">
        <v>1462</v>
      </c>
      <c r="D450" s="548" t="s">
        <v>1511</v>
      </c>
      <c r="E450" s="548" t="s">
        <v>1512</v>
      </c>
      <c r="F450" s="565">
        <v>28</v>
      </c>
      <c r="G450" s="565">
        <v>4499</v>
      </c>
      <c r="H450" s="565">
        <v>1</v>
      </c>
      <c r="I450" s="565">
        <v>160.67857142857142</v>
      </c>
      <c r="J450" s="565">
        <v>22</v>
      </c>
      <c r="K450" s="565">
        <v>3542</v>
      </c>
      <c r="L450" s="565">
        <v>0.78728606356968212</v>
      </c>
      <c r="M450" s="565">
        <v>161</v>
      </c>
      <c r="N450" s="565">
        <v>12</v>
      </c>
      <c r="O450" s="565">
        <v>1956</v>
      </c>
      <c r="P450" s="553">
        <v>0.4347632807290509</v>
      </c>
      <c r="Q450" s="566">
        <v>163</v>
      </c>
    </row>
    <row r="451" spans="1:17" ht="14.4" customHeight="1" x14ac:dyDescent="0.3">
      <c r="A451" s="547" t="s">
        <v>1593</v>
      </c>
      <c r="B451" s="548" t="s">
        <v>1477</v>
      </c>
      <c r="C451" s="548" t="s">
        <v>1462</v>
      </c>
      <c r="D451" s="548" t="s">
        <v>1515</v>
      </c>
      <c r="E451" s="548" t="s">
        <v>1481</v>
      </c>
      <c r="F451" s="565">
        <v>98</v>
      </c>
      <c r="G451" s="565">
        <v>6926</v>
      </c>
      <c r="H451" s="565">
        <v>1</v>
      </c>
      <c r="I451" s="565">
        <v>70.673469387755105</v>
      </c>
      <c r="J451" s="565">
        <v>110</v>
      </c>
      <c r="K451" s="565">
        <v>7810</v>
      </c>
      <c r="L451" s="565">
        <v>1.1276349985561651</v>
      </c>
      <c r="M451" s="565">
        <v>71</v>
      </c>
      <c r="N451" s="565">
        <v>111</v>
      </c>
      <c r="O451" s="565">
        <v>7992</v>
      </c>
      <c r="P451" s="553">
        <v>1.1539127923765522</v>
      </c>
      <c r="Q451" s="566">
        <v>72</v>
      </c>
    </row>
    <row r="452" spans="1:17" ht="14.4" customHeight="1" x14ac:dyDescent="0.3">
      <c r="A452" s="547" t="s">
        <v>1593</v>
      </c>
      <c r="B452" s="548" t="s">
        <v>1477</v>
      </c>
      <c r="C452" s="548" t="s">
        <v>1462</v>
      </c>
      <c r="D452" s="548" t="s">
        <v>1520</v>
      </c>
      <c r="E452" s="548" t="s">
        <v>1521</v>
      </c>
      <c r="F452" s="565"/>
      <c r="G452" s="565"/>
      <c r="H452" s="565"/>
      <c r="I452" s="565"/>
      <c r="J452" s="565">
        <v>3</v>
      </c>
      <c r="K452" s="565">
        <v>660</v>
      </c>
      <c r="L452" s="565"/>
      <c r="M452" s="565">
        <v>220</v>
      </c>
      <c r="N452" s="565"/>
      <c r="O452" s="565"/>
      <c r="P452" s="553"/>
      <c r="Q452" s="566"/>
    </row>
    <row r="453" spans="1:17" ht="14.4" customHeight="1" x14ac:dyDescent="0.3">
      <c r="A453" s="547" t="s">
        <v>1593</v>
      </c>
      <c r="B453" s="548" t="s">
        <v>1477</v>
      </c>
      <c r="C453" s="548" t="s">
        <v>1462</v>
      </c>
      <c r="D453" s="548" t="s">
        <v>1522</v>
      </c>
      <c r="E453" s="548" t="s">
        <v>1523</v>
      </c>
      <c r="F453" s="565">
        <v>9</v>
      </c>
      <c r="G453" s="565">
        <v>10729</v>
      </c>
      <c r="H453" s="565">
        <v>1</v>
      </c>
      <c r="I453" s="565">
        <v>1192.1111111111111</v>
      </c>
      <c r="J453" s="565">
        <v>5</v>
      </c>
      <c r="K453" s="565">
        <v>5975</v>
      </c>
      <c r="L453" s="565">
        <v>0.55690185478609378</v>
      </c>
      <c r="M453" s="565">
        <v>1195</v>
      </c>
      <c r="N453" s="565">
        <v>12</v>
      </c>
      <c r="O453" s="565">
        <v>14532</v>
      </c>
      <c r="P453" s="553">
        <v>1.354459875104856</v>
      </c>
      <c r="Q453" s="566">
        <v>1211</v>
      </c>
    </row>
    <row r="454" spans="1:17" ht="14.4" customHeight="1" x14ac:dyDescent="0.3">
      <c r="A454" s="547" t="s">
        <v>1593</v>
      </c>
      <c r="B454" s="548" t="s">
        <v>1477</v>
      </c>
      <c r="C454" s="548" t="s">
        <v>1462</v>
      </c>
      <c r="D454" s="548" t="s">
        <v>1524</v>
      </c>
      <c r="E454" s="548" t="s">
        <v>1525</v>
      </c>
      <c r="F454" s="565">
        <v>8</v>
      </c>
      <c r="G454" s="565">
        <v>871</v>
      </c>
      <c r="H454" s="565">
        <v>1</v>
      </c>
      <c r="I454" s="565">
        <v>108.875</v>
      </c>
      <c r="J454" s="565">
        <v>8</v>
      </c>
      <c r="K454" s="565">
        <v>880</v>
      </c>
      <c r="L454" s="565">
        <v>1.010332950631458</v>
      </c>
      <c r="M454" s="565">
        <v>110</v>
      </c>
      <c r="N454" s="565">
        <v>10</v>
      </c>
      <c r="O454" s="565">
        <v>1140</v>
      </c>
      <c r="P454" s="553">
        <v>1.3088404133180254</v>
      </c>
      <c r="Q454" s="566">
        <v>114</v>
      </c>
    </row>
    <row r="455" spans="1:17" ht="14.4" customHeight="1" x14ac:dyDescent="0.3">
      <c r="A455" s="547" t="s">
        <v>1594</v>
      </c>
      <c r="B455" s="548" t="s">
        <v>1477</v>
      </c>
      <c r="C455" s="548" t="s">
        <v>1462</v>
      </c>
      <c r="D455" s="548" t="s">
        <v>1480</v>
      </c>
      <c r="E455" s="548" t="s">
        <v>1481</v>
      </c>
      <c r="F455" s="565">
        <v>154</v>
      </c>
      <c r="G455" s="565">
        <v>31486</v>
      </c>
      <c r="H455" s="565">
        <v>1</v>
      </c>
      <c r="I455" s="565">
        <v>204.45454545454547</v>
      </c>
      <c r="J455" s="565">
        <v>206</v>
      </c>
      <c r="K455" s="565">
        <v>42436</v>
      </c>
      <c r="L455" s="565">
        <v>1.3477736136695675</v>
      </c>
      <c r="M455" s="565">
        <v>206</v>
      </c>
      <c r="N455" s="565">
        <v>155</v>
      </c>
      <c r="O455" s="565">
        <v>32705</v>
      </c>
      <c r="P455" s="553">
        <v>1.0387156196404752</v>
      </c>
      <c r="Q455" s="566">
        <v>211</v>
      </c>
    </row>
    <row r="456" spans="1:17" ht="14.4" customHeight="1" x14ac:dyDescent="0.3">
      <c r="A456" s="547" t="s">
        <v>1594</v>
      </c>
      <c r="B456" s="548" t="s">
        <v>1477</v>
      </c>
      <c r="C456" s="548" t="s">
        <v>1462</v>
      </c>
      <c r="D456" s="548" t="s">
        <v>1482</v>
      </c>
      <c r="E456" s="548" t="s">
        <v>1481</v>
      </c>
      <c r="F456" s="565">
        <v>86</v>
      </c>
      <c r="G456" s="565">
        <v>7277</v>
      </c>
      <c r="H456" s="565">
        <v>1</v>
      </c>
      <c r="I456" s="565">
        <v>84.616279069767444</v>
      </c>
      <c r="J456" s="565">
        <v>93</v>
      </c>
      <c r="K456" s="565">
        <v>7905</v>
      </c>
      <c r="L456" s="565">
        <v>1.0862992991617424</v>
      </c>
      <c r="M456" s="565">
        <v>85</v>
      </c>
      <c r="N456" s="565">
        <v>73</v>
      </c>
      <c r="O456" s="565">
        <v>6351</v>
      </c>
      <c r="P456" s="553">
        <v>0.8727497595162842</v>
      </c>
      <c r="Q456" s="566">
        <v>87</v>
      </c>
    </row>
    <row r="457" spans="1:17" ht="14.4" customHeight="1" x14ac:dyDescent="0.3">
      <c r="A457" s="547" t="s">
        <v>1594</v>
      </c>
      <c r="B457" s="548" t="s">
        <v>1477</v>
      </c>
      <c r="C457" s="548" t="s">
        <v>1462</v>
      </c>
      <c r="D457" s="548" t="s">
        <v>1483</v>
      </c>
      <c r="E457" s="548" t="s">
        <v>1484</v>
      </c>
      <c r="F457" s="565">
        <v>1934</v>
      </c>
      <c r="G457" s="565">
        <v>567672</v>
      </c>
      <c r="H457" s="565">
        <v>1</v>
      </c>
      <c r="I457" s="565">
        <v>293.5222337125129</v>
      </c>
      <c r="J457" s="565">
        <v>2631</v>
      </c>
      <c r="K457" s="565">
        <v>776145</v>
      </c>
      <c r="L457" s="565">
        <v>1.3672419989007736</v>
      </c>
      <c r="M457" s="565">
        <v>295</v>
      </c>
      <c r="N457" s="565">
        <v>2772</v>
      </c>
      <c r="O457" s="565">
        <v>834372</v>
      </c>
      <c r="P457" s="553">
        <v>1.4698135543060078</v>
      </c>
      <c r="Q457" s="566">
        <v>301</v>
      </c>
    </row>
    <row r="458" spans="1:17" ht="14.4" customHeight="1" x14ac:dyDescent="0.3">
      <c r="A458" s="547" t="s">
        <v>1594</v>
      </c>
      <c r="B458" s="548" t="s">
        <v>1477</v>
      </c>
      <c r="C458" s="548" t="s">
        <v>1462</v>
      </c>
      <c r="D458" s="548" t="s">
        <v>1485</v>
      </c>
      <c r="E458" s="548" t="s">
        <v>1486</v>
      </c>
      <c r="F458" s="565">
        <v>76</v>
      </c>
      <c r="G458" s="565">
        <v>7117</v>
      </c>
      <c r="H458" s="565">
        <v>1</v>
      </c>
      <c r="I458" s="565">
        <v>93.64473684210526</v>
      </c>
      <c r="J458" s="565">
        <v>55</v>
      </c>
      <c r="K458" s="565">
        <v>5225</v>
      </c>
      <c r="L458" s="565">
        <v>0.73415765069551775</v>
      </c>
      <c r="M458" s="565">
        <v>95</v>
      </c>
      <c r="N458" s="565">
        <v>51</v>
      </c>
      <c r="O458" s="565">
        <v>5049</v>
      </c>
      <c r="P458" s="553">
        <v>0.7094281298299846</v>
      </c>
      <c r="Q458" s="566">
        <v>99</v>
      </c>
    </row>
    <row r="459" spans="1:17" ht="14.4" customHeight="1" x14ac:dyDescent="0.3">
      <c r="A459" s="547" t="s">
        <v>1594</v>
      </c>
      <c r="B459" s="548" t="s">
        <v>1477</v>
      </c>
      <c r="C459" s="548" t="s">
        <v>1462</v>
      </c>
      <c r="D459" s="548" t="s">
        <v>1487</v>
      </c>
      <c r="E459" s="548" t="s">
        <v>1488</v>
      </c>
      <c r="F459" s="565">
        <v>11</v>
      </c>
      <c r="G459" s="565">
        <v>2441</v>
      </c>
      <c r="H459" s="565">
        <v>1</v>
      </c>
      <c r="I459" s="565">
        <v>221.90909090909091</v>
      </c>
      <c r="J459" s="565">
        <v>8</v>
      </c>
      <c r="K459" s="565">
        <v>1792</v>
      </c>
      <c r="L459" s="565">
        <v>0.73412535845964766</v>
      </c>
      <c r="M459" s="565">
        <v>224</v>
      </c>
      <c r="N459" s="565">
        <v>4</v>
      </c>
      <c r="O459" s="565">
        <v>924</v>
      </c>
      <c r="P459" s="553">
        <v>0.37853338795575586</v>
      </c>
      <c r="Q459" s="566">
        <v>231</v>
      </c>
    </row>
    <row r="460" spans="1:17" ht="14.4" customHeight="1" x14ac:dyDescent="0.3">
      <c r="A460" s="547" t="s">
        <v>1594</v>
      </c>
      <c r="B460" s="548" t="s">
        <v>1477</v>
      </c>
      <c r="C460" s="548" t="s">
        <v>1462</v>
      </c>
      <c r="D460" s="548" t="s">
        <v>1489</v>
      </c>
      <c r="E460" s="548" t="s">
        <v>1490</v>
      </c>
      <c r="F460" s="565">
        <v>912</v>
      </c>
      <c r="G460" s="565">
        <v>122824</v>
      </c>
      <c r="H460" s="565">
        <v>1</v>
      </c>
      <c r="I460" s="565">
        <v>134.67543859649123</v>
      </c>
      <c r="J460" s="565">
        <v>801</v>
      </c>
      <c r="K460" s="565">
        <v>108135</v>
      </c>
      <c r="L460" s="565">
        <v>0.88040610955513576</v>
      </c>
      <c r="M460" s="565">
        <v>135</v>
      </c>
      <c r="N460" s="565">
        <v>839</v>
      </c>
      <c r="O460" s="565">
        <v>114943</v>
      </c>
      <c r="P460" s="553">
        <v>0.93583501595779328</v>
      </c>
      <c r="Q460" s="566">
        <v>137</v>
      </c>
    </row>
    <row r="461" spans="1:17" ht="14.4" customHeight="1" x14ac:dyDescent="0.3">
      <c r="A461" s="547" t="s">
        <v>1594</v>
      </c>
      <c r="B461" s="548" t="s">
        <v>1477</v>
      </c>
      <c r="C461" s="548" t="s">
        <v>1462</v>
      </c>
      <c r="D461" s="548" t="s">
        <v>1491</v>
      </c>
      <c r="E461" s="548" t="s">
        <v>1490</v>
      </c>
      <c r="F461" s="565">
        <v>85</v>
      </c>
      <c r="G461" s="565">
        <v>14979</v>
      </c>
      <c r="H461" s="565">
        <v>1</v>
      </c>
      <c r="I461" s="565">
        <v>176.2235294117647</v>
      </c>
      <c r="J461" s="565">
        <v>90</v>
      </c>
      <c r="K461" s="565">
        <v>16020</v>
      </c>
      <c r="L461" s="565">
        <v>1.0694972962147007</v>
      </c>
      <c r="M461" s="565">
        <v>178</v>
      </c>
      <c r="N461" s="565">
        <v>70</v>
      </c>
      <c r="O461" s="565">
        <v>12810</v>
      </c>
      <c r="P461" s="553">
        <v>0.8551972761866613</v>
      </c>
      <c r="Q461" s="566">
        <v>183</v>
      </c>
    </row>
    <row r="462" spans="1:17" ht="14.4" customHeight="1" x14ac:dyDescent="0.3">
      <c r="A462" s="547" t="s">
        <v>1594</v>
      </c>
      <c r="B462" s="548" t="s">
        <v>1477</v>
      </c>
      <c r="C462" s="548" t="s">
        <v>1462</v>
      </c>
      <c r="D462" s="548" t="s">
        <v>1492</v>
      </c>
      <c r="E462" s="548" t="s">
        <v>1493</v>
      </c>
      <c r="F462" s="565">
        <v>7</v>
      </c>
      <c r="G462" s="565">
        <v>4308</v>
      </c>
      <c r="H462" s="565">
        <v>1</v>
      </c>
      <c r="I462" s="565">
        <v>615.42857142857144</v>
      </c>
      <c r="J462" s="565">
        <v>11</v>
      </c>
      <c r="K462" s="565">
        <v>6820</v>
      </c>
      <c r="L462" s="565">
        <v>1.5831012070566388</v>
      </c>
      <c r="M462" s="565">
        <v>620</v>
      </c>
      <c r="N462" s="565">
        <v>4</v>
      </c>
      <c r="O462" s="565">
        <v>2556</v>
      </c>
      <c r="P462" s="553">
        <v>0.59331476323119781</v>
      </c>
      <c r="Q462" s="566">
        <v>639</v>
      </c>
    </row>
    <row r="463" spans="1:17" ht="14.4" customHeight="1" x14ac:dyDescent="0.3">
      <c r="A463" s="547" t="s">
        <v>1594</v>
      </c>
      <c r="B463" s="548" t="s">
        <v>1477</v>
      </c>
      <c r="C463" s="548" t="s">
        <v>1462</v>
      </c>
      <c r="D463" s="548" t="s">
        <v>1494</v>
      </c>
      <c r="E463" s="548" t="s">
        <v>1495</v>
      </c>
      <c r="F463" s="565">
        <v>10</v>
      </c>
      <c r="G463" s="565">
        <v>5898</v>
      </c>
      <c r="H463" s="565">
        <v>1</v>
      </c>
      <c r="I463" s="565">
        <v>589.79999999999995</v>
      </c>
      <c r="J463" s="565">
        <v>14</v>
      </c>
      <c r="K463" s="565">
        <v>8302</v>
      </c>
      <c r="L463" s="565">
        <v>1.4075957951848084</v>
      </c>
      <c r="M463" s="565">
        <v>593</v>
      </c>
      <c r="N463" s="565">
        <v>11</v>
      </c>
      <c r="O463" s="565">
        <v>6688</v>
      </c>
      <c r="P463" s="553">
        <v>1.1339437097321126</v>
      </c>
      <c r="Q463" s="566">
        <v>608</v>
      </c>
    </row>
    <row r="464" spans="1:17" ht="14.4" customHeight="1" x14ac:dyDescent="0.3">
      <c r="A464" s="547" t="s">
        <v>1594</v>
      </c>
      <c r="B464" s="548" t="s">
        <v>1477</v>
      </c>
      <c r="C464" s="548" t="s">
        <v>1462</v>
      </c>
      <c r="D464" s="548" t="s">
        <v>1496</v>
      </c>
      <c r="E464" s="548" t="s">
        <v>1497</v>
      </c>
      <c r="F464" s="565">
        <v>140</v>
      </c>
      <c r="G464" s="565">
        <v>22364</v>
      </c>
      <c r="H464" s="565">
        <v>1</v>
      </c>
      <c r="I464" s="565">
        <v>159.74285714285713</v>
      </c>
      <c r="J464" s="565">
        <v>149</v>
      </c>
      <c r="K464" s="565">
        <v>23989</v>
      </c>
      <c r="L464" s="565">
        <v>1.0726614201395099</v>
      </c>
      <c r="M464" s="565">
        <v>161</v>
      </c>
      <c r="N464" s="565">
        <v>127</v>
      </c>
      <c r="O464" s="565">
        <v>21971</v>
      </c>
      <c r="P464" s="553">
        <v>0.98242711500626001</v>
      </c>
      <c r="Q464" s="566">
        <v>173</v>
      </c>
    </row>
    <row r="465" spans="1:17" ht="14.4" customHeight="1" x14ac:dyDescent="0.3">
      <c r="A465" s="547" t="s">
        <v>1594</v>
      </c>
      <c r="B465" s="548" t="s">
        <v>1477</v>
      </c>
      <c r="C465" s="548" t="s">
        <v>1462</v>
      </c>
      <c r="D465" s="548" t="s">
        <v>1498</v>
      </c>
      <c r="E465" s="548" t="s">
        <v>1499</v>
      </c>
      <c r="F465" s="565">
        <v>47</v>
      </c>
      <c r="G465" s="565">
        <v>17982</v>
      </c>
      <c r="H465" s="565">
        <v>1</v>
      </c>
      <c r="I465" s="565">
        <v>382.59574468085106</v>
      </c>
      <c r="J465" s="565">
        <v>37</v>
      </c>
      <c r="K465" s="565">
        <v>14171</v>
      </c>
      <c r="L465" s="565">
        <v>0.7880658436213992</v>
      </c>
      <c r="M465" s="565">
        <v>383</v>
      </c>
      <c r="N465" s="565">
        <v>42</v>
      </c>
      <c r="O465" s="565">
        <v>16128</v>
      </c>
      <c r="P465" s="553">
        <v>0.89689689689689689</v>
      </c>
      <c r="Q465" s="566">
        <v>384</v>
      </c>
    </row>
    <row r="466" spans="1:17" ht="14.4" customHeight="1" x14ac:dyDescent="0.3">
      <c r="A466" s="547" t="s">
        <v>1594</v>
      </c>
      <c r="B466" s="548" t="s">
        <v>1477</v>
      </c>
      <c r="C466" s="548" t="s">
        <v>1462</v>
      </c>
      <c r="D466" s="548" t="s">
        <v>1500</v>
      </c>
      <c r="E466" s="548" t="s">
        <v>1501</v>
      </c>
      <c r="F466" s="565">
        <v>1241</v>
      </c>
      <c r="G466" s="565">
        <v>19856</v>
      </c>
      <c r="H466" s="565">
        <v>1</v>
      </c>
      <c r="I466" s="565">
        <v>16</v>
      </c>
      <c r="J466" s="565">
        <v>1140</v>
      </c>
      <c r="K466" s="565">
        <v>18240</v>
      </c>
      <c r="L466" s="565">
        <v>0.9186140209508461</v>
      </c>
      <c r="M466" s="565">
        <v>16</v>
      </c>
      <c r="N466" s="565">
        <v>1114</v>
      </c>
      <c r="O466" s="565">
        <v>18938</v>
      </c>
      <c r="P466" s="553">
        <v>0.95376712328767121</v>
      </c>
      <c r="Q466" s="566">
        <v>17</v>
      </c>
    </row>
    <row r="467" spans="1:17" ht="14.4" customHeight="1" x14ac:dyDescent="0.3">
      <c r="A467" s="547" t="s">
        <v>1594</v>
      </c>
      <c r="B467" s="548" t="s">
        <v>1477</v>
      </c>
      <c r="C467" s="548" t="s">
        <v>1462</v>
      </c>
      <c r="D467" s="548" t="s">
        <v>1502</v>
      </c>
      <c r="E467" s="548" t="s">
        <v>1503</v>
      </c>
      <c r="F467" s="565">
        <v>100</v>
      </c>
      <c r="G467" s="565">
        <v>26431</v>
      </c>
      <c r="H467" s="565">
        <v>1</v>
      </c>
      <c r="I467" s="565">
        <v>264.31</v>
      </c>
      <c r="J467" s="565">
        <v>81</v>
      </c>
      <c r="K467" s="565">
        <v>21546</v>
      </c>
      <c r="L467" s="565">
        <v>0.81517914570012484</v>
      </c>
      <c r="M467" s="565">
        <v>266</v>
      </c>
      <c r="N467" s="565">
        <v>40</v>
      </c>
      <c r="O467" s="565">
        <v>10920</v>
      </c>
      <c r="P467" s="553">
        <v>0.41315122394158377</v>
      </c>
      <c r="Q467" s="566">
        <v>273</v>
      </c>
    </row>
    <row r="468" spans="1:17" ht="14.4" customHeight="1" x14ac:dyDescent="0.3">
      <c r="A468" s="547" t="s">
        <v>1594</v>
      </c>
      <c r="B468" s="548" t="s">
        <v>1477</v>
      </c>
      <c r="C468" s="548" t="s">
        <v>1462</v>
      </c>
      <c r="D468" s="548" t="s">
        <v>1504</v>
      </c>
      <c r="E468" s="548" t="s">
        <v>1505</v>
      </c>
      <c r="F468" s="565">
        <v>79</v>
      </c>
      <c r="G468" s="565">
        <v>11139</v>
      </c>
      <c r="H468" s="565">
        <v>1</v>
      </c>
      <c r="I468" s="565">
        <v>141</v>
      </c>
      <c r="J468" s="565">
        <v>101</v>
      </c>
      <c r="K468" s="565">
        <v>14241</v>
      </c>
      <c r="L468" s="565">
        <v>1.2784810126582278</v>
      </c>
      <c r="M468" s="565">
        <v>141</v>
      </c>
      <c r="N468" s="565">
        <v>90</v>
      </c>
      <c r="O468" s="565">
        <v>12780</v>
      </c>
      <c r="P468" s="553">
        <v>1.1473202262321573</v>
      </c>
      <c r="Q468" s="566">
        <v>142</v>
      </c>
    </row>
    <row r="469" spans="1:17" ht="14.4" customHeight="1" x14ac:dyDescent="0.3">
      <c r="A469" s="547" t="s">
        <v>1594</v>
      </c>
      <c r="B469" s="548" t="s">
        <v>1477</v>
      </c>
      <c r="C469" s="548" t="s">
        <v>1462</v>
      </c>
      <c r="D469" s="548" t="s">
        <v>1506</v>
      </c>
      <c r="E469" s="548" t="s">
        <v>1505</v>
      </c>
      <c r="F469" s="565">
        <v>912</v>
      </c>
      <c r="G469" s="565">
        <v>71136</v>
      </c>
      <c r="H469" s="565">
        <v>1</v>
      </c>
      <c r="I469" s="565">
        <v>78</v>
      </c>
      <c r="J469" s="565">
        <v>802</v>
      </c>
      <c r="K469" s="565">
        <v>62556</v>
      </c>
      <c r="L469" s="565">
        <v>0.87938596491228072</v>
      </c>
      <c r="M469" s="565">
        <v>78</v>
      </c>
      <c r="N469" s="565">
        <v>839</v>
      </c>
      <c r="O469" s="565">
        <v>65442</v>
      </c>
      <c r="P469" s="553">
        <v>0.91995614035087714</v>
      </c>
      <c r="Q469" s="566">
        <v>78</v>
      </c>
    </row>
    <row r="470" spans="1:17" ht="14.4" customHeight="1" x14ac:dyDescent="0.3">
      <c r="A470" s="547" t="s">
        <v>1594</v>
      </c>
      <c r="B470" s="548" t="s">
        <v>1477</v>
      </c>
      <c r="C470" s="548" t="s">
        <v>1462</v>
      </c>
      <c r="D470" s="548" t="s">
        <v>1507</v>
      </c>
      <c r="E470" s="548" t="s">
        <v>1508</v>
      </c>
      <c r="F470" s="565">
        <v>79</v>
      </c>
      <c r="G470" s="565">
        <v>24123</v>
      </c>
      <c r="H470" s="565">
        <v>1</v>
      </c>
      <c r="I470" s="565">
        <v>305.35443037974682</v>
      </c>
      <c r="J470" s="565">
        <v>101</v>
      </c>
      <c r="K470" s="565">
        <v>31007</v>
      </c>
      <c r="L470" s="565">
        <v>1.2853708079426274</v>
      </c>
      <c r="M470" s="565">
        <v>307</v>
      </c>
      <c r="N470" s="565">
        <v>90</v>
      </c>
      <c r="O470" s="565">
        <v>28170</v>
      </c>
      <c r="P470" s="553">
        <v>1.1677652033329189</v>
      </c>
      <c r="Q470" s="566">
        <v>313</v>
      </c>
    </row>
    <row r="471" spans="1:17" ht="14.4" customHeight="1" x14ac:dyDescent="0.3">
      <c r="A471" s="547" t="s">
        <v>1594</v>
      </c>
      <c r="B471" s="548" t="s">
        <v>1477</v>
      </c>
      <c r="C471" s="548" t="s">
        <v>1462</v>
      </c>
      <c r="D471" s="548" t="s">
        <v>1509</v>
      </c>
      <c r="E471" s="548" t="s">
        <v>1510</v>
      </c>
      <c r="F471" s="565">
        <v>47</v>
      </c>
      <c r="G471" s="565">
        <v>22870</v>
      </c>
      <c r="H471" s="565">
        <v>1</v>
      </c>
      <c r="I471" s="565">
        <v>486.59574468085106</v>
      </c>
      <c r="J471" s="565">
        <v>38</v>
      </c>
      <c r="K471" s="565">
        <v>18506</v>
      </c>
      <c r="L471" s="565">
        <v>0.80918233493659819</v>
      </c>
      <c r="M471" s="565">
        <v>487</v>
      </c>
      <c r="N471" s="565">
        <v>39</v>
      </c>
      <c r="O471" s="565">
        <v>19032</v>
      </c>
      <c r="P471" s="553">
        <v>0.83218189768255357</v>
      </c>
      <c r="Q471" s="566">
        <v>488</v>
      </c>
    </row>
    <row r="472" spans="1:17" ht="14.4" customHeight="1" x14ac:dyDescent="0.3">
      <c r="A472" s="547" t="s">
        <v>1594</v>
      </c>
      <c r="B472" s="548" t="s">
        <v>1477</v>
      </c>
      <c r="C472" s="548" t="s">
        <v>1462</v>
      </c>
      <c r="D472" s="548" t="s">
        <v>1511</v>
      </c>
      <c r="E472" s="548" t="s">
        <v>1512</v>
      </c>
      <c r="F472" s="565">
        <v>232</v>
      </c>
      <c r="G472" s="565">
        <v>37275</v>
      </c>
      <c r="H472" s="565">
        <v>1</v>
      </c>
      <c r="I472" s="565">
        <v>160.66810344827587</v>
      </c>
      <c r="J472" s="565">
        <v>193</v>
      </c>
      <c r="K472" s="565">
        <v>31073</v>
      </c>
      <c r="L472" s="565">
        <v>0.83361502347417837</v>
      </c>
      <c r="M472" s="565">
        <v>161</v>
      </c>
      <c r="N472" s="565">
        <v>228</v>
      </c>
      <c r="O472" s="565">
        <v>37164</v>
      </c>
      <c r="P472" s="553">
        <v>0.99702213279678065</v>
      </c>
      <c r="Q472" s="566">
        <v>163</v>
      </c>
    </row>
    <row r="473" spans="1:17" ht="14.4" customHeight="1" x14ac:dyDescent="0.3">
      <c r="A473" s="547" t="s">
        <v>1594</v>
      </c>
      <c r="B473" s="548" t="s">
        <v>1477</v>
      </c>
      <c r="C473" s="548" t="s">
        <v>1462</v>
      </c>
      <c r="D473" s="548" t="s">
        <v>1515</v>
      </c>
      <c r="E473" s="548" t="s">
        <v>1481</v>
      </c>
      <c r="F473" s="565">
        <v>1352</v>
      </c>
      <c r="G473" s="565">
        <v>95557</v>
      </c>
      <c r="H473" s="565">
        <v>1</v>
      </c>
      <c r="I473" s="565">
        <v>70.678254437869825</v>
      </c>
      <c r="J473" s="565">
        <v>1236</v>
      </c>
      <c r="K473" s="565">
        <v>87756</v>
      </c>
      <c r="L473" s="565">
        <v>0.91836286195673789</v>
      </c>
      <c r="M473" s="565">
        <v>71</v>
      </c>
      <c r="N473" s="565">
        <v>1207</v>
      </c>
      <c r="O473" s="565">
        <v>86904</v>
      </c>
      <c r="P473" s="553">
        <v>0.9094467176658958</v>
      </c>
      <c r="Q473" s="566">
        <v>72</v>
      </c>
    </row>
    <row r="474" spans="1:17" ht="14.4" customHeight="1" x14ac:dyDescent="0.3">
      <c r="A474" s="547" t="s">
        <v>1594</v>
      </c>
      <c r="B474" s="548" t="s">
        <v>1477</v>
      </c>
      <c r="C474" s="548" t="s">
        <v>1462</v>
      </c>
      <c r="D474" s="548" t="s">
        <v>1520</v>
      </c>
      <c r="E474" s="548" t="s">
        <v>1521</v>
      </c>
      <c r="F474" s="565">
        <v>90</v>
      </c>
      <c r="G474" s="565">
        <v>19602</v>
      </c>
      <c r="H474" s="565">
        <v>1</v>
      </c>
      <c r="I474" s="565">
        <v>217.8</v>
      </c>
      <c r="J474" s="565">
        <v>94</v>
      </c>
      <c r="K474" s="565">
        <v>20680</v>
      </c>
      <c r="L474" s="565">
        <v>1.0549943883277217</v>
      </c>
      <c r="M474" s="565">
        <v>220</v>
      </c>
      <c r="N474" s="565">
        <v>74</v>
      </c>
      <c r="O474" s="565">
        <v>16946</v>
      </c>
      <c r="P474" s="553">
        <v>0.8645036220793797</v>
      </c>
      <c r="Q474" s="566">
        <v>229</v>
      </c>
    </row>
    <row r="475" spans="1:17" ht="14.4" customHeight="1" x14ac:dyDescent="0.3">
      <c r="A475" s="547" t="s">
        <v>1594</v>
      </c>
      <c r="B475" s="548" t="s">
        <v>1477</v>
      </c>
      <c r="C475" s="548" t="s">
        <v>1462</v>
      </c>
      <c r="D475" s="548" t="s">
        <v>1522</v>
      </c>
      <c r="E475" s="548" t="s">
        <v>1523</v>
      </c>
      <c r="F475" s="565">
        <v>36</v>
      </c>
      <c r="G475" s="565">
        <v>42884</v>
      </c>
      <c r="H475" s="565">
        <v>1</v>
      </c>
      <c r="I475" s="565">
        <v>1191.2222222222222</v>
      </c>
      <c r="J475" s="565">
        <v>53</v>
      </c>
      <c r="K475" s="565">
        <v>63335</v>
      </c>
      <c r="L475" s="565">
        <v>1.4768911482137861</v>
      </c>
      <c r="M475" s="565">
        <v>1195</v>
      </c>
      <c r="N475" s="565">
        <v>37</v>
      </c>
      <c r="O475" s="565">
        <v>44807</v>
      </c>
      <c r="P475" s="553">
        <v>1.0448418990765787</v>
      </c>
      <c r="Q475" s="566">
        <v>1211</v>
      </c>
    </row>
    <row r="476" spans="1:17" ht="14.4" customHeight="1" x14ac:dyDescent="0.3">
      <c r="A476" s="547" t="s">
        <v>1594</v>
      </c>
      <c r="B476" s="548" t="s">
        <v>1477</v>
      </c>
      <c r="C476" s="548" t="s">
        <v>1462</v>
      </c>
      <c r="D476" s="548" t="s">
        <v>1524</v>
      </c>
      <c r="E476" s="548" t="s">
        <v>1525</v>
      </c>
      <c r="F476" s="565">
        <v>101</v>
      </c>
      <c r="G476" s="565">
        <v>10970</v>
      </c>
      <c r="H476" s="565">
        <v>1</v>
      </c>
      <c r="I476" s="565">
        <v>108.61386138613861</v>
      </c>
      <c r="J476" s="565">
        <v>119</v>
      </c>
      <c r="K476" s="565">
        <v>13090</v>
      </c>
      <c r="L476" s="565">
        <v>1.1932543299908842</v>
      </c>
      <c r="M476" s="565">
        <v>110</v>
      </c>
      <c r="N476" s="565">
        <v>89</v>
      </c>
      <c r="O476" s="565">
        <v>10146</v>
      </c>
      <c r="P476" s="553">
        <v>0.92488605287146763</v>
      </c>
      <c r="Q476" s="566">
        <v>114</v>
      </c>
    </row>
    <row r="477" spans="1:17" ht="14.4" customHeight="1" x14ac:dyDescent="0.3">
      <c r="A477" s="547" t="s">
        <v>1594</v>
      </c>
      <c r="B477" s="548" t="s">
        <v>1477</v>
      </c>
      <c r="C477" s="548" t="s">
        <v>1462</v>
      </c>
      <c r="D477" s="548" t="s">
        <v>1526</v>
      </c>
      <c r="E477" s="548" t="s">
        <v>1527</v>
      </c>
      <c r="F477" s="565">
        <v>11</v>
      </c>
      <c r="G477" s="565">
        <v>3527</v>
      </c>
      <c r="H477" s="565">
        <v>1</v>
      </c>
      <c r="I477" s="565">
        <v>320.63636363636363</v>
      </c>
      <c r="J477" s="565">
        <v>14</v>
      </c>
      <c r="K477" s="565">
        <v>4522</v>
      </c>
      <c r="L477" s="565">
        <v>1.2821094414516587</v>
      </c>
      <c r="M477" s="565">
        <v>323</v>
      </c>
      <c r="N477" s="565">
        <v>7</v>
      </c>
      <c r="O477" s="565">
        <v>2422</v>
      </c>
      <c r="P477" s="553">
        <v>0.68670258009639917</v>
      </c>
      <c r="Q477" s="566">
        <v>346</v>
      </c>
    </row>
    <row r="478" spans="1:17" ht="14.4" customHeight="1" x14ac:dyDescent="0.3">
      <c r="A478" s="547" t="s">
        <v>1594</v>
      </c>
      <c r="B478" s="548" t="s">
        <v>1477</v>
      </c>
      <c r="C478" s="548" t="s">
        <v>1462</v>
      </c>
      <c r="D478" s="548" t="s">
        <v>1532</v>
      </c>
      <c r="E478" s="548" t="s">
        <v>1533</v>
      </c>
      <c r="F478" s="565">
        <v>12</v>
      </c>
      <c r="G478" s="565">
        <v>12321</v>
      </c>
      <c r="H478" s="565">
        <v>1</v>
      </c>
      <c r="I478" s="565">
        <v>1026.75</v>
      </c>
      <c r="J478" s="565">
        <v>20</v>
      </c>
      <c r="K478" s="565">
        <v>20660</v>
      </c>
      <c r="L478" s="565">
        <v>1.6768119470822174</v>
      </c>
      <c r="M478" s="565">
        <v>1033</v>
      </c>
      <c r="N478" s="565">
        <v>17</v>
      </c>
      <c r="O478" s="565">
        <v>18088</v>
      </c>
      <c r="P478" s="553">
        <v>1.4680626572518465</v>
      </c>
      <c r="Q478" s="566">
        <v>1064</v>
      </c>
    </row>
    <row r="479" spans="1:17" ht="14.4" customHeight="1" x14ac:dyDescent="0.3">
      <c r="A479" s="547" t="s">
        <v>1594</v>
      </c>
      <c r="B479" s="548" t="s">
        <v>1477</v>
      </c>
      <c r="C479" s="548" t="s">
        <v>1462</v>
      </c>
      <c r="D479" s="548" t="s">
        <v>1534</v>
      </c>
      <c r="E479" s="548" t="s">
        <v>1535</v>
      </c>
      <c r="F479" s="565">
        <v>8</v>
      </c>
      <c r="G479" s="565">
        <v>2338</v>
      </c>
      <c r="H479" s="565">
        <v>1</v>
      </c>
      <c r="I479" s="565">
        <v>292.25</v>
      </c>
      <c r="J479" s="565">
        <v>7</v>
      </c>
      <c r="K479" s="565">
        <v>2058</v>
      </c>
      <c r="L479" s="565">
        <v>0.88023952095808389</v>
      </c>
      <c r="M479" s="565">
        <v>294</v>
      </c>
      <c r="N479" s="565">
        <v>7</v>
      </c>
      <c r="O479" s="565">
        <v>2107</v>
      </c>
      <c r="P479" s="553">
        <v>0.90119760479041922</v>
      </c>
      <c r="Q479" s="566">
        <v>301</v>
      </c>
    </row>
    <row r="480" spans="1:17" ht="14.4" customHeight="1" x14ac:dyDescent="0.3">
      <c r="A480" s="547" t="s">
        <v>1594</v>
      </c>
      <c r="B480" s="548" t="s">
        <v>1477</v>
      </c>
      <c r="C480" s="548" t="s">
        <v>1462</v>
      </c>
      <c r="D480" s="548" t="s">
        <v>1536</v>
      </c>
      <c r="E480" s="548" t="s">
        <v>1537</v>
      </c>
      <c r="F480" s="565"/>
      <c r="G480" s="565"/>
      <c r="H480" s="565"/>
      <c r="I480" s="565"/>
      <c r="J480" s="565">
        <v>2</v>
      </c>
      <c r="K480" s="565">
        <v>1562</v>
      </c>
      <c r="L480" s="565"/>
      <c r="M480" s="565">
        <v>781</v>
      </c>
      <c r="N480" s="565"/>
      <c r="O480" s="565"/>
      <c r="P480" s="553"/>
      <c r="Q480" s="566"/>
    </row>
    <row r="481" spans="1:17" ht="14.4" customHeight="1" x14ac:dyDescent="0.3">
      <c r="A481" s="547" t="s">
        <v>1594</v>
      </c>
      <c r="B481" s="548" t="s">
        <v>1477</v>
      </c>
      <c r="C481" s="548" t="s">
        <v>1462</v>
      </c>
      <c r="D481" s="548" t="s">
        <v>1570</v>
      </c>
      <c r="E481" s="548" t="s">
        <v>1571</v>
      </c>
      <c r="F481" s="565"/>
      <c r="G481" s="565"/>
      <c r="H481" s="565"/>
      <c r="I481" s="565"/>
      <c r="J481" s="565">
        <v>1</v>
      </c>
      <c r="K481" s="565">
        <v>27</v>
      </c>
      <c r="L481" s="565"/>
      <c r="M481" s="565">
        <v>27</v>
      </c>
      <c r="N481" s="565"/>
      <c r="O481" s="565"/>
      <c r="P481" s="553"/>
      <c r="Q481" s="566"/>
    </row>
    <row r="482" spans="1:17" ht="14.4" customHeight="1" x14ac:dyDescent="0.3">
      <c r="A482" s="547" t="s">
        <v>1595</v>
      </c>
      <c r="B482" s="548" t="s">
        <v>1477</v>
      </c>
      <c r="C482" s="548" t="s">
        <v>1462</v>
      </c>
      <c r="D482" s="548" t="s">
        <v>1480</v>
      </c>
      <c r="E482" s="548" t="s">
        <v>1481</v>
      </c>
      <c r="F482" s="565">
        <v>590</v>
      </c>
      <c r="G482" s="565">
        <v>120512</v>
      </c>
      <c r="H482" s="565">
        <v>1</v>
      </c>
      <c r="I482" s="565">
        <v>204.25762711864408</v>
      </c>
      <c r="J482" s="565">
        <v>618</v>
      </c>
      <c r="K482" s="565">
        <v>127308</v>
      </c>
      <c r="L482" s="565">
        <v>1.0563927243759959</v>
      </c>
      <c r="M482" s="565">
        <v>206</v>
      </c>
      <c r="N482" s="565">
        <v>573</v>
      </c>
      <c r="O482" s="565">
        <v>120903</v>
      </c>
      <c r="P482" s="553">
        <v>1.0032444901752522</v>
      </c>
      <c r="Q482" s="566">
        <v>211</v>
      </c>
    </row>
    <row r="483" spans="1:17" ht="14.4" customHeight="1" x14ac:dyDescent="0.3">
      <c r="A483" s="547" t="s">
        <v>1595</v>
      </c>
      <c r="B483" s="548" t="s">
        <v>1477</v>
      </c>
      <c r="C483" s="548" t="s">
        <v>1462</v>
      </c>
      <c r="D483" s="548" t="s">
        <v>1482</v>
      </c>
      <c r="E483" s="548" t="s">
        <v>1481</v>
      </c>
      <c r="F483" s="565">
        <v>2</v>
      </c>
      <c r="G483" s="565">
        <v>170</v>
      </c>
      <c r="H483" s="565">
        <v>1</v>
      </c>
      <c r="I483" s="565">
        <v>85</v>
      </c>
      <c r="J483" s="565">
        <v>3</v>
      </c>
      <c r="K483" s="565">
        <v>255</v>
      </c>
      <c r="L483" s="565">
        <v>1.5</v>
      </c>
      <c r="M483" s="565">
        <v>85</v>
      </c>
      <c r="N483" s="565"/>
      <c r="O483" s="565"/>
      <c r="P483" s="553"/>
      <c r="Q483" s="566"/>
    </row>
    <row r="484" spans="1:17" ht="14.4" customHeight="1" x14ac:dyDescent="0.3">
      <c r="A484" s="547" t="s">
        <v>1595</v>
      </c>
      <c r="B484" s="548" t="s">
        <v>1477</v>
      </c>
      <c r="C484" s="548" t="s">
        <v>1462</v>
      </c>
      <c r="D484" s="548" t="s">
        <v>1483</v>
      </c>
      <c r="E484" s="548" t="s">
        <v>1484</v>
      </c>
      <c r="F484" s="565">
        <v>545</v>
      </c>
      <c r="G484" s="565">
        <v>159856</v>
      </c>
      <c r="H484" s="565">
        <v>1</v>
      </c>
      <c r="I484" s="565">
        <v>293.31376146788989</v>
      </c>
      <c r="J484" s="565">
        <v>465</v>
      </c>
      <c r="K484" s="565">
        <v>137175</v>
      </c>
      <c r="L484" s="565">
        <v>0.85811605444900407</v>
      </c>
      <c r="M484" s="565">
        <v>295</v>
      </c>
      <c r="N484" s="565">
        <v>509</v>
      </c>
      <c r="O484" s="565">
        <v>153209</v>
      </c>
      <c r="P484" s="553">
        <v>0.95841882694424985</v>
      </c>
      <c r="Q484" s="566">
        <v>301</v>
      </c>
    </row>
    <row r="485" spans="1:17" ht="14.4" customHeight="1" x14ac:dyDescent="0.3">
      <c r="A485" s="547" t="s">
        <v>1595</v>
      </c>
      <c r="B485" s="548" t="s">
        <v>1477</v>
      </c>
      <c r="C485" s="548" t="s">
        <v>1462</v>
      </c>
      <c r="D485" s="548" t="s">
        <v>1485</v>
      </c>
      <c r="E485" s="548" t="s">
        <v>1486</v>
      </c>
      <c r="F485" s="565">
        <v>3</v>
      </c>
      <c r="G485" s="565">
        <v>279</v>
      </c>
      <c r="H485" s="565">
        <v>1</v>
      </c>
      <c r="I485" s="565">
        <v>93</v>
      </c>
      <c r="J485" s="565">
        <v>9</v>
      </c>
      <c r="K485" s="565">
        <v>855</v>
      </c>
      <c r="L485" s="565">
        <v>3.064516129032258</v>
      </c>
      <c r="M485" s="565">
        <v>95</v>
      </c>
      <c r="N485" s="565">
        <v>6</v>
      </c>
      <c r="O485" s="565">
        <v>594</v>
      </c>
      <c r="P485" s="553">
        <v>2.129032258064516</v>
      </c>
      <c r="Q485" s="566">
        <v>99</v>
      </c>
    </row>
    <row r="486" spans="1:17" ht="14.4" customHeight="1" x14ac:dyDescent="0.3">
      <c r="A486" s="547" t="s">
        <v>1595</v>
      </c>
      <c r="B486" s="548" t="s">
        <v>1477</v>
      </c>
      <c r="C486" s="548" t="s">
        <v>1462</v>
      </c>
      <c r="D486" s="548" t="s">
        <v>1489</v>
      </c>
      <c r="E486" s="548" t="s">
        <v>1490</v>
      </c>
      <c r="F486" s="565">
        <v>494</v>
      </c>
      <c r="G486" s="565">
        <v>66498</v>
      </c>
      <c r="H486" s="565">
        <v>1</v>
      </c>
      <c r="I486" s="565">
        <v>134.61133603238866</v>
      </c>
      <c r="J486" s="565">
        <v>514</v>
      </c>
      <c r="K486" s="565">
        <v>69390</v>
      </c>
      <c r="L486" s="565">
        <v>1.0434900297753316</v>
      </c>
      <c r="M486" s="565">
        <v>135</v>
      </c>
      <c r="N486" s="565">
        <v>508</v>
      </c>
      <c r="O486" s="565">
        <v>69596</v>
      </c>
      <c r="P486" s="553">
        <v>1.0465878673042799</v>
      </c>
      <c r="Q486" s="566">
        <v>137</v>
      </c>
    </row>
    <row r="487" spans="1:17" ht="14.4" customHeight="1" x14ac:dyDescent="0.3">
      <c r="A487" s="547" t="s">
        <v>1595</v>
      </c>
      <c r="B487" s="548" t="s">
        <v>1477</v>
      </c>
      <c r="C487" s="548" t="s">
        <v>1462</v>
      </c>
      <c r="D487" s="548" t="s">
        <v>1491</v>
      </c>
      <c r="E487" s="548" t="s">
        <v>1490</v>
      </c>
      <c r="F487" s="565"/>
      <c r="G487" s="565"/>
      <c r="H487" s="565"/>
      <c r="I487" s="565"/>
      <c r="J487" s="565">
        <v>1</v>
      </c>
      <c r="K487" s="565">
        <v>178</v>
      </c>
      <c r="L487" s="565"/>
      <c r="M487" s="565">
        <v>178</v>
      </c>
      <c r="N487" s="565"/>
      <c r="O487" s="565"/>
      <c r="P487" s="553"/>
      <c r="Q487" s="566"/>
    </row>
    <row r="488" spans="1:17" ht="14.4" customHeight="1" x14ac:dyDescent="0.3">
      <c r="A488" s="547" t="s">
        <v>1595</v>
      </c>
      <c r="B488" s="548" t="s">
        <v>1477</v>
      </c>
      <c r="C488" s="548" t="s">
        <v>1462</v>
      </c>
      <c r="D488" s="548" t="s">
        <v>1492</v>
      </c>
      <c r="E488" s="548" t="s">
        <v>1493</v>
      </c>
      <c r="F488" s="565">
        <v>1</v>
      </c>
      <c r="G488" s="565">
        <v>618</v>
      </c>
      <c r="H488" s="565">
        <v>1</v>
      </c>
      <c r="I488" s="565">
        <v>618</v>
      </c>
      <c r="J488" s="565">
        <v>1</v>
      </c>
      <c r="K488" s="565">
        <v>620</v>
      </c>
      <c r="L488" s="565">
        <v>1.0032362459546926</v>
      </c>
      <c r="M488" s="565">
        <v>620</v>
      </c>
      <c r="N488" s="565">
        <v>3</v>
      </c>
      <c r="O488" s="565">
        <v>1917</v>
      </c>
      <c r="P488" s="553">
        <v>3.1019417475728157</v>
      </c>
      <c r="Q488" s="566">
        <v>639</v>
      </c>
    </row>
    <row r="489" spans="1:17" ht="14.4" customHeight="1" x14ac:dyDescent="0.3">
      <c r="A489" s="547" t="s">
        <v>1595</v>
      </c>
      <c r="B489" s="548" t="s">
        <v>1477</v>
      </c>
      <c r="C489" s="548" t="s">
        <v>1462</v>
      </c>
      <c r="D489" s="548" t="s">
        <v>1496</v>
      </c>
      <c r="E489" s="548" t="s">
        <v>1497</v>
      </c>
      <c r="F489" s="565">
        <v>18</v>
      </c>
      <c r="G489" s="565">
        <v>2874</v>
      </c>
      <c r="H489" s="565">
        <v>1</v>
      </c>
      <c r="I489" s="565">
        <v>159.66666666666666</v>
      </c>
      <c r="J489" s="565">
        <v>12</v>
      </c>
      <c r="K489" s="565">
        <v>1932</v>
      </c>
      <c r="L489" s="565">
        <v>0.67223382045929014</v>
      </c>
      <c r="M489" s="565">
        <v>161</v>
      </c>
      <c r="N489" s="565">
        <v>25</v>
      </c>
      <c r="O489" s="565">
        <v>4325</v>
      </c>
      <c r="P489" s="553">
        <v>1.5048712595685456</v>
      </c>
      <c r="Q489" s="566">
        <v>173</v>
      </c>
    </row>
    <row r="490" spans="1:17" ht="14.4" customHeight="1" x14ac:dyDescent="0.3">
      <c r="A490" s="547" t="s">
        <v>1595</v>
      </c>
      <c r="B490" s="548" t="s">
        <v>1477</v>
      </c>
      <c r="C490" s="548" t="s">
        <v>1462</v>
      </c>
      <c r="D490" s="548" t="s">
        <v>1498</v>
      </c>
      <c r="E490" s="548" t="s">
        <v>1499</v>
      </c>
      <c r="F490" s="565">
        <v>21</v>
      </c>
      <c r="G490" s="565">
        <v>8036</v>
      </c>
      <c r="H490" s="565">
        <v>1</v>
      </c>
      <c r="I490" s="565">
        <v>382.66666666666669</v>
      </c>
      <c r="J490" s="565">
        <v>10</v>
      </c>
      <c r="K490" s="565">
        <v>3830</v>
      </c>
      <c r="L490" s="565">
        <v>0.47660527625684418</v>
      </c>
      <c r="M490" s="565">
        <v>383</v>
      </c>
      <c r="N490" s="565">
        <v>20</v>
      </c>
      <c r="O490" s="565">
        <v>7680</v>
      </c>
      <c r="P490" s="553">
        <v>0.95569935291189645</v>
      </c>
      <c r="Q490" s="566">
        <v>384</v>
      </c>
    </row>
    <row r="491" spans="1:17" ht="14.4" customHeight="1" x14ac:dyDescent="0.3">
      <c r="A491" s="547" t="s">
        <v>1595</v>
      </c>
      <c r="B491" s="548" t="s">
        <v>1477</v>
      </c>
      <c r="C491" s="548" t="s">
        <v>1462</v>
      </c>
      <c r="D491" s="548" t="s">
        <v>1500</v>
      </c>
      <c r="E491" s="548" t="s">
        <v>1501</v>
      </c>
      <c r="F491" s="565">
        <v>657</v>
      </c>
      <c r="G491" s="565">
        <v>10512</v>
      </c>
      <c r="H491" s="565">
        <v>1</v>
      </c>
      <c r="I491" s="565">
        <v>16</v>
      </c>
      <c r="J491" s="565">
        <v>705</v>
      </c>
      <c r="K491" s="565">
        <v>11280</v>
      </c>
      <c r="L491" s="565">
        <v>1.0730593607305936</v>
      </c>
      <c r="M491" s="565">
        <v>16</v>
      </c>
      <c r="N491" s="565">
        <v>689</v>
      </c>
      <c r="O491" s="565">
        <v>11713</v>
      </c>
      <c r="P491" s="553">
        <v>1.1142503805175039</v>
      </c>
      <c r="Q491" s="566">
        <v>17</v>
      </c>
    </row>
    <row r="492" spans="1:17" ht="14.4" customHeight="1" x14ac:dyDescent="0.3">
      <c r="A492" s="547" t="s">
        <v>1595</v>
      </c>
      <c r="B492" s="548" t="s">
        <v>1477</v>
      </c>
      <c r="C492" s="548" t="s">
        <v>1462</v>
      </c>
      <c r="D492" s="548" t="s">
        <v>1502</v>
      </c>
      <c r="E492" s="548" t="s">
        <v>1503</v>
      </c>
      <c r="F492" s="565">
        <v>101</v>
      </c>
      <c r="G492" s="565">
        <v>26648</v>
      </c>
      <c r="H492" s="565">
        <v>1</v>
      </c>
      <c r="I492" s="565">
        <v>263.84158415841586</v>
      </c>
      <c r="J492" s="565">
        <v>62</v>
      </c>
      <c r="K492" s="565">
        <v>16492</v>
      </c>
      <c r="L492" s="565">
        <v>0.61888321825277692</v>
      </c>
      <c r="M492" s="565">
        <v>266</v>
      </c>
      <c r="N492" s="565">
        <v>40</v>
      </c>
      <c r="O492" s="565">
        <v>10920</v>
      </c>
      <c r="P492" s="553">
        <v>0.40978685079555688</v>
      </c>
      <c r="Q492" s="566">
        <v>273</v>
      </c>
    </row>
    <row r="493" spans="1:17" ht="14.4" customHeight="1" x14ac:dyDescent="0.3">
      <c r="A493" s="547" t="s">
        <v>1595</v>
      </c>
      <c r="B493" s="548" t="s">
        <v>1477</v>
      </c>
      <c r="C493" s="548" t="s">
        <v>1462</v>
      </c>
      <c r="D493" s="548" t="s">
        <v>1504</v>
      </c>
      <c r="E493" s="548" t="s">
        <v>1505</v>
      </c>
      <c r="F493" s="565">
        <v>112</v>
      </c>
      <c r="G493" s="565">
        <v>15792</v>
      </c>
      <c r="H493" s="565">
        <v>1</v>
      </c>
      <c r="I493" s="565">
        <v>141</v>
      </c>
      <c r="J493" s="565">
        <v>127</v>
      </c>
      <c r="K493" s="565">
        <v>17907</v>
      </c>
      <c r="L493" s="565">
        <v>1.1339285714285714</v>
      </c>
      <c r="M493" s="565">
        <v>141</v>
      </c>
      <c r="N493" s="565">
        <v>112</v>
      </c>
      <c r="O493" s="565">
        <v>15904</v>
      </c>
      <c r="P493" s="553">
        <v>1.0070921985815602</v>
      </c>
      <c r="Q493" s="566">
        <v>142</v>
      </c>
    </row>
    <row r="494" spans="1:17" ht="14.4" customHeight="1" x14ac:dyDescent="0.3">
      <c r="A494" s="547" t="s">
        <v>1595</v>
      </c>
      <c r="B494" s="548" t="s">
        <v>1477</v>
      </c>
      <c r="C494" s="548" t="s">
        <v>1462</v>
      </c>
      <c r="D494" s="548" t="s">
        <v>1506</v>
      </c>
      <c r="E494" s="548" t="s">
        <v>1505</v>
      </c>
      <c r="F494" s="565">
        <v>494</v>
      </c>
      <c r="G494" s="565">
        <v>38532</v>
      </c>
      <c r="H494" s="565">
        <v>1</v>
      </c>
      <c r="I494" s="565">
        <v>78</v>
      </c>
      <c r="J494" s="565">
        <v>514</v>
      </c>
      <c r="K494" s="565">
        <v>40092</v>
      </c>
      <c r="L494" s="565">
        <v>1.0404858299595141</v>
      </c>
      <c r="M494" s="565">
        <v>78</v>
      </c>
      <c r="N494" s="565">
        <v>508</v>
      </c>
      <c r="O494" s="565">
        <v>39624</v>
      </c>
      <c r="P494" s="553">
        <v>1.0283400809716599</v>
      </c>
      <c r="Q494" s="566">
        <v>78</v>
      </c>
    </row>
    <row r="495" spans="1:17" ht="14.4" customHeight="1" x14ac:dyDescent="0.3">
      <c r="A495" s="547" t="s">
        <v>1595</v>
      </c>
      <c r="B495" s="548" t="s">
        <v>1477</v>
      </c>
      <c r="C495" s="548" t="s">
        <v>1462</v>
      </c>
      <c r="D495" s="548" t="s">
        <v>1507</v>
      </c>
      <c r="E495" s="548" t="s">
        <v>1508</v>
      </c>
      <c r="F495" s="565">
        <v>111</v>
      </c>
      <c r="G495" s="565">
        <v>33849</v>
      </c>
      <c r="H495" s="565">
        <v>1</v>
      </c>
      <c r="I495" s="565">
        <v>304.94594594594594</v>
      </c>
      <c r="J495" s="565">
        <v>127</v>
      </c>
      <c r="K495" s="565">
        <v>38989</v>
      </c>
      <c r="L495" s="565">
        <v>1.1518508670861769</v>
      </c>
      <c r="M495" s="565">
        <v>307</v>
      </c>
      <c r="N495" s="565">
        <v>112</v>
      </c>
      <c r="O495" s="565">
        <v>35056</v>
      </c>
      <c r="P495" s="553">
        <v>1.0356583650920264</v>
      </c>
      <c r="Q495" s="566">
        <v>313</v>
      </c>
    </row>
    <row r="496" spans="1:17" ht="14.4" customHeight="1" x14ac:dyDescent="0.3">
      <c r="A496" s="547" t="s">
        <v>1595</v>
      </c>
      <c r="B496" s="548" t="s">
        <v>1477</v>
      </c>
      <c r="C496" s="548" t="s">
        <v>1462</v>
      </c>
      <c r="D496" s="548" t="s">
        <v>1509</v>
      </c>
      <c r="E496" s="548" t="s">
        <v>1510</v>
      </c>
      <c r="F496" s="565">
        <v>26</v>
      </c>
      <c r="G496" s="565">
        <v>12651</v>
      </c>
      <c r="H496" s="565">
        <v>1</v>
      </c>
      <c r="I496" s="565">
        <v>486.57692307692309</v>
      </c>
      <c r="J496" s="565">
        <v>58</v>
      </c>
      <c r="K496" s="565">
        <v>28246</v>
      </c>
      <c r="L496" s="565">
        <v>2.2327088767686347</v>
      </c>
      <c r="M496" s="565">
        <v>487</v>
      </c>
      <c r="N496" s="565">
        <v>67</v>
      </c>
      <c r="O496" s="565">
        <v>32696</v>
      </c>
      <c r="P496" s="553">
        <v>2.5844597265038338</v>
      </c>
      <c r="Q496" s="566">
        <v>488</v>
      </c>
    </row>
    <row r="497" spans="1:17" ht="14.4" customHeight="1" x14ac:dyDescent="0.3">
      <c r="A497" s="547" t="s">
        <v>1595</v>
      </c>
      <c r="B497" s="548" t="s">
        <v>1477</v>
      </c>
      <c r="C497" s="548" t="s">
        <v>1462</v>
      </c>
      <c r="D497" s="548" t="s">
        <v>1511</v>
      </c>
      <c r="E497" s="548" t="s">
        <v>1512</v>
      </c>
      <c r="F497" s="565">
        <v>295</v>
      </c>
      <c r="G497" s="565">
        <v>47380</v>
      </c>
      <c r="H497" s="565">
        <v>1</v>
      </c>
      <c r="I497" s="565">
        <v>160.61016949152543</v>
      </c>
      <c r="J497" s="565">
        <v>286</v>
      </c>
      <c r="K497" s="565">
        <v>46046</v>
      </c>
      <c r="L497" s="565">
        <v>0.9718446601941747</v>
      </c>
      <c r="M497" s="565">
        <v>161</v>
      </c>
      <c r="N497" s="565">
        <v>283</v>
      </c>
      <c r="O497" s="565">
        <v>46129</v>
      </c>
      <c r="P497" s="553">
        <v>0.97359645420008445</v>
      </c>
      <c r="Q497" s="566">
        <v>163</v>
      </c>
    </row>
    <row r="498" spans="1:17" ht="14.4" customHeight="1" x14ac:dyDescent="0.3">
      <c r="A498" s="547" t="s">
        <v>1595</v>
      </c>
      <c r="B498" s="548" t="s">
        <v>1477</v>
      </c>
      <c r="C498" s="548" t="s">
        <v>1462</v>
      </c>
      <c r="D498" s="548" t="s">
        <v>1515</v>
      </c>
      <c r="E498" s="548" t="s">
        <v>1481</v>
      </c>
      <c r="F498" s="565">
        <v>1275</v>
      </c>
      <c r="G498" s="565">
        <v>90045</v>
      </c>
      <c r="H498" s="565">
        <v>1</v>
      </c>
      <c r="I498" s="565">
        <v>70.623529411764707</v>
      </c>
      <c r="J498" s="565">
        <v>1255</v>
      </c>
      <c r="K498" s="565">
        <v>89105</v>
      </c>
      <c r="L498" s="565">
        <v>0.98956077516797158</v>
      </c>
      <c r="M498" s="565">
        <v>71</v>
      </c>
      <c r="N498" s="565">
        <v>1379</v>
      </c>
      <c r="O498" s="565">
        <v>99288</v>
      </c>
      <c r="P498" s="553">
        <v>1.102648675662169</v>
      </c>
      <c r="Q498" s="566">
        <v>72</v>
      </c>
    </row>
    <row r="499" spans="1:17" ht="14.4" customHeight="1" x14ac:dyDescent="0.3">
      <c r="A499" s="547" t="s">
        <v>1595</v>
      </c>
      <c r="B499" s="548" t="s">
        <v>1477</v>
      </c>
      <c r="C499" s="548" t="s">
        <v>1462</v>
      </c>
      <c r="D499" s="548" t="s">
        <v>1520</v>
      </c>
      <c r="E499" s="548" t="s">
        <v>1521</v>
      </c>
      <c r="F499" s="565"/>
      <c r="G499" s="565"/>
      <c r="H499" s="565"/>
      <c r="I499" s="565"/>
      <c r="J499" s="565">
        <v>3</v>
      </c>
      <c r="K499" s="565">
        <v>660</v>
      </c>
      <c r="L499" s="565"/>
      <c r="M499" s="565">
        <v>220</v>
      </c>
      <c r="N499" s="565"/>
      <c r="O499" s="565"/>
      <c r="P499" s="553"/>
      <c r="Q499" s="566"/>
    </row>
    <row r="500" spans="1:17" ht="14.4" customHeight="1" x14ac:dyDescent="0.3">
      <c r="A500" s="547" t="s">
        <v>1595</v>
      </c>
      <c r="B500" s="548" t="s">
        <v>1477</v>
      </c>
      <c r="C500" s="548" t="s">
        <v>1462</v>
      </c>
      <c r="D500" s="548" t="s">
        <v>1522</v>
      </c>
      <c r="E500" s="548" t="s">
        <v>1523</v>
      </c>
      <c r="F500" s="565">
        <v>18</v>
      </c>
      <c r="G500" s="565">
        <v>21438</v>
      </c>
      <c r="H500" s="565">
        <v>1</v>
      </c>
      <c r="I500" s="565">
        <v>1191</v>
      </c>
      <c r="J500" s="565">
        <v>16</v>
      </c>
      <c r="K500" s="565">
        <v>19120</v>
      </c>
      <c r="L500" s="565">
        <v>0.89187424200018661</v>
      </c>
      <c r="M500" s="565">
        <v>1195</v>
      </c>
      <c r="N500" s="565">
        <v>23</v>
      </c>
      <c r="O500" s="565">
        <v>27853</v>
      </c>
      <c r="P500" s="553">
        <v>1.29923500326523</v>
      </c>
      <c r="Q500" s="566">
        <v>1211</v>
      </c>
    </row>
    <row r="501" spans="1:17" ht="14.4" customHeight="1" x14ac:dyDescent="0.3">
      <c r="A501" s="547" t="s">
        <v>1595</v>
      </c>
      <c r="B501" s="548" t="s">
        <v>1477</v>
      </c>
      <c r="C501" s="548" t="s">
        <v>1462</v>
      </c>
      <c r="D501" s="548" t="s">
        <v>1524</v>
      </c>
      <c r="E501" s="548" t="s">
        <v>1525</v>
      </c>
      <c r="F501" s="565">
        <v>13</v>
      </c>
      <c r="G501" s="565">
        <v>1412</v>
      </c>
      <c r="H501" s="565">
        <v>1</v>
      </c>
      <c r="I501" s="565">
        <v>108.61538461538461</v>
      </c>
      <c r="J501" s="565">
        <v>13</v>
      </c>
      <c r="K501" s="565">
        <v>1430</v>
      </c>
      <c r="L501" s="565">
        <v>1.0127478753541077</v>
      </c>
      <c r="M501" s="565">
        <v>110</v>
      </c>
      <c r="N501" s="565">
        <v>14</v>
      </c>
      <c r="O501" s="565">
        <v>1596</v>
      </c>
      <c r="P501" s="553">
        <v>1.1303116147308783</v>
      </c>
      <c r="Q501" s="566">
        <v>114</v>
      </c>
    </row>
    <row r="502" spans="1:17" ht="14.4" customHeight="1" x14ac:dyDescent="0.3">
      <c r="A502" s="547" t="s">
        <v>1595</v>
      </c>
      <c r="B502" s="548" t="s">
        <v>1477</v>
      </c>
      <c r="C502" s="548" t="s">
        <v>1462</v>
      </c>
      <c r="D502" s="548" t="s">
        <v>1526</v>
      </c>
      <c r="E502" s="548" t="s">
        <v>1527</v>
      </c>
      <c r="F502" s="565"/>
      <c r="G502" s="565"/>
      <c r="H502" s="565"/>
      <c r="I502" s="565"/>
      <c r="J502" s="565">
        <v>1</v>
      </c>
      <c r="K502" s="565">
        <v>323</v>
      </c>
      <c r="L502" s="565"/>
      <c r="M502" s="565">
        <v>323</v>
      </c>
      <c r="N502" s="565">
        <v>1</v>
      </c>
      <c r="O502" s="565">
        <v>346</v>
      </c>
      <c r="P502" s="553"/>
      <c r="Q502" s="566">
        <v>346</v>
      </c>
    </row>
    <row r="503" spans="1:17" ht="14.4" customHeight="1" x14ac:dyDescent="0.3">
      <c r="A503" s="547" t="s">
        <v>1595</v>
      </c>
      <c r="B503" s="548" t="s">
        <v>1477</v>
      </c>
      <c r="C503" s="548" t="s">
        <v>1462</v>
      </c>
      <c r="D503" s="548" t="s">
        <v>1532</v>
      </c>
      <c r="E503" s="548" t="s">
        <v>1533</v>
      </c>
      <c r="F503" s="565"/>
      <c r="G503" s="565"/>
      <c r="H503" s="565"/>
      <c r="I503" s="565"/>
      <c r="J503" s="565">
        <v>1</v>
      </c>
      <c r="K503" s="565">
        <v>1033</v>
      </c>
      <c r="L503" s="565"/>
      <c r="M503" s="565">
        <v>1033</v>
      </c>
      <c r="N503" s="565"/>
      <c r="O503" s="565"/>
      <c r="P503" s="553"/>
      <c r="Q503" s="566"/>
    </row>
    <row r="504" spans="1:17" ht="14.4" customHeight="1" x14ac:dyDescent="0.3">
      <c r="A504" s="547" t="s">
        <v>1595</v>
      </c>
      <c r="B504" s="548" t="s">
        <v>1477</v>
      </c>
      <c r="C504" s="548" t="s">
        <v>1462</v>
      </c>
      <c r="D504" s="548" t="s">
        <v>1534</v>
      </c>
      <c r="E504" s="548" t="s">
        <v>1535</v>
      </c>
      <c r="F504" s="565"/>
      <c r="G504" s="565"/>
      <c r="H504" s="565"/>
      <c r="I504" s="565"/>
      <c r="J504" s="565"/>
      <c r="K504" s="565"/>
      <c r="L504" s="565"/>
      <c r="M504" s="565"/>
      <c r="N504" s="565">
        <v>1</v>
      </c>
      <c r="O504" s="565">
        <v>301</v>
      </c>
      <c r="P504" s="553"/>
      <c r="Q504" s="566">
        <v>301</v>
      </c>
    </row>
    <row r="505" spans="1:17" ht="14.4" customHeight="1" x14ac:dyDescent="0.3">
      <c r="A505" s="547" t="s">
        <v>1596</v>
      </c>
      <c r="B505" s="548" t="s">
        <v>1477</v>
      </c>
      <c r="C505" s="548" t="s">
        <v>1462</v>
      </c>
      <c r="D505" s="548" t="s">
        <v>1480</v>
      </c>
      <c r="E505" s="548" t="s">
        <v>1481</v>
      </c>
      <c r="F505" s="565">
        <v>711</v>
      </c>
      <c r="G505" s="565">
        <v>145205</v>
      </c>
      <c r="H505" s="565">
        <v>1</v>
      </c>
      <c r="I505" s="565">
        <v>204.22644163150491</v>
      </c>
      <c r="J505" s="565">
        <v>905</v>
      </c>
      <c r="K505" s="565">
        <v>186430</v>
      </c>
      <c r="L505" s="565">
        <v>1.2839089563031576</v>
      </c>
      <c r="M505" s="565">
        <v>206</v>
      </c>
      <c r="N505" s="565">
        <v>876</v>
      </c>
      <c r="O505" s="565">
        <v>184836</v>
      </c>
      <c r="P505" s="553">
        <v>1.2729313728866085</v>
      </c>
      <c r="Q505" s="566">
        <v>211</v>
      </c>
    </row>
    <row r="506" spans="1:17" ht="14.4" customHeight="1" x14ac:dyDescent="0.3">
      <c r="A506" s="547" t="s">
        <v>1596</v>
      </c>
      <c r="B506" s="548" t="s">
        <v>1477</v>
      </c>
      <c r="C506" s="548" t="s">
        <v>1462</v>
      </c>
      <c r="D506" s="548" t="s">
        <v>1482</v>
      </c>
      <c r="E506" s="548" t="s">
        <v>1481</v>
      </c>
      <c r="F506" s="565">
        <v>1</v>
      </c>
      <c r="G506" s="565">
        <v>84</v>
      </c>
      <c r="H506" s="565">
        <v>1</v>
      </c>
      <c r="I506" s="565">
        <v>84</v>
      </c>
      <c r="J506" s="565">
        <v>2</v>
      </c>
      <c r="K506" s="565">
        <v>170</v>
      </c>
      <c r="L506" s="565">
        <v>2.0238095238095237</v>
      </c>
      <c r="M506" s="565">
        <v>85</v>
      </c>
      <c r="N506" s="565">
        <v>6</v>
      </c>
      <c r="O506" s="565">
        <v>522</v>
      </c>
      <c r="P506" s="553">
        <v>6.2142857142857144</v>
      </c>
      <c r="Q506" s="566">
        <v>87</v>
      </c>
    </row>
    <row r="507" spans="1:17" ht="14.4" customHeight="1" x14ac:dyDescent="0.3">
      <c r="A507" s="547" t="s">
        <v>1596</v>
      </c>
      <c r="B507" s="548" t="s">
        <v>1477</v>
      </c>
      <c r="C507" s="548" t="s">
        <v>1462</v>
      </c>
      <c r="D507" s="548" t="s">
        <v>1483</v>
      </c>
      <c r="E507" s="548" t="s">
        <v>1484</v>
      </c>
      <c r="F507" s="565">
        <v>259</v>
      </c>
      <c r="G507" s="565">
        <v>75862</v>
      </c>
      <c r="H507" s="565">
        <v>1</v>
      </c>
      <c r="I507" s="565">
        <v>292.90347490347489</v>
      </c>
      <c r="J507" s="565">
        <v>431</v>
      </c>
      <c r="K507" s="565">
        <v>127145</v>
      </c>
      <c r="L507" s="565">
        <v>1.6760037963670875</v>
      </c>
      <c r="M507" s="565">
        <v>295</v>
      </c>
      <c r="N507" s="565">
        <v>602</v>
      </c>
      <c r="O507" s="565">
        <v>181202</v>
      </c>
      <c r="P507" s="553">
        <v>2.3885739896127181</v>
      </c>
      <c r="Q507" s="566">
        <v>301</v>
      </c>
    </row>
    <row r="508" spans="1:17" ht="14.4" customHeight="1" x14ac:dyDescent="0.3">
      <c r="A508" s="547" t="s">
        <v>1596</v>
      </c>
      <c r="B508" s="548" t="s">
        <v>1477</v>
      </c>
      <c r="C508" s="548" t="s">
        <v>1462</v>
      </c>
      <c r="D508" s="548" t="s">
        <v>1485</v>
      </c>
      <c r="E508" s="548" t="s">
        <v>1486</v>
      </c>
      <c r="F508" s="565">
        <v>6</v>
      </c>
      <c r="G508" s="565">
        <v>558</v>
      </c>
      <c r="H508" s="565">
        <v>1</v>
      </c>
      <c r="I508" s="565">
        <v>93</v>
      </c>
      <c r="J508" s="565">
        <v>8</v>
      </c>
      <c r="K508" s="565">
        <v>760</v>
      </c>
      <c r="L508" s="565">
        <v>1.3620071684587813</v>
      </c>
      <c r="M508" s="565">
        <v>95</v>
      </c>
      <c r="N508" s="565">
        <v>6</v>
      </c>
      <c r="O508" s="565">
        <v>594</v>
      </c>
      <c r="P508" s="553">
        <v>1.064516129032258</v>
      </c>
      <c r="Q508" s="566">
        <v>99</v>
      </c>
    </row>
    <row r="509" spans="1:17" ht="14.4" customHeight="1" x14ac:dyDescent="0.3">
      <c r="A509" s="547" t="s">
        <v>1596</v>
      </c>
      <c r="B509" s="548" t="s">
        <v>1477</v>
      </c>
      <c r="C509" s="548" t="s">
        <v>1462</v>
      </c>
      <c r="D509" s="548" t="s">
        <v>1489</v>
      </c>
      <c r="E509" s="548" t="s">
        <v>1490</v>
      </c>
      <c r="F509" s="565">
        <v>123</v>
      </c>
      <c r="G509" s="565">
        <v>16554</v>
      </c>
      <c r="H509" s="565">
        <v>1</v>
      </c>
      <c r="I509" s="565">
        <v>134.58536585365854</v>
      </c>
      <c r="J509" s="565">
        <v>135</v>
      </c>
      <c r="K509" s="565">
        <v>18225</v>
      </c>
      <c r="L509" s="565">
        <v>1.1009423704240666</v>
      </c>
      <c r="M509" s="565">
        <v>135</v>
      </c>
      <c r="N509" s="565">
        <v>110</v>
      </c>
      <c r="O509" s="565">
        <v>15070</v>
      </c>
      <c r="P509" s="553">
        <v>0.9103539929926302</v>
      </c>
      <c r="Q509" s="566">
        <v>137</v>
      </c>
    </row>
    <row r="510" spans="1:17" ht="14.4" customHeight="1" x14ac:dyDescent="0.3">
      <c r="A510" s="547" t="s">
        <v>1596</v>
      </c>
      <c r="B510" s="548" t="s">
        <v>1477</v>
      </c>
      <c r="C510" s="548" t="s">
        <v>1462</v>
      </c>
      <c r="D510" s="548" t="s">
        <v>1491</v>
      </c>
      <c r="E510" s="548" t="s">
        <v>1490</v>
      </c>
      <c r="F510" s="565">
        <v>1</v>
      </c>
      <c r="G510" s="565">
        <v>175</v>
      </c>
      <c r="H510" s="565">
        <v>1</v>
      </c>
      <c r="I510" s="565">
        <v>175</v>
      </c>
      <c r="J510" s="565">
        <v>1</v>
      </c>
      <c r="K510" s="565">
        <v>178</v>
      </c>
      <c r="L510" s="565">
        <v>1.0171428571428571</v>
      </c>
      <c r="M510" s="565">
        <v>178</v>
      </c>
      <c r="N510" s="565">
        <v>2</v>
      </c>
      <c r="O510" s="565">
        <v>366</v>
      </c>
      <c r="P510" s="553">
        <v>2.0914285714285716</v>
      </c>
      <c r="Q510" s="566">
        <v>183</v>
      </c>
    </row>
    <row r="511" spans="1:17" ht="14.4" customHeight="1" x14ac:dyDescent="0.3">
      <c r="A511" s="547" t="s">
        <v>1596</v>
      </c>
      <c r="B511" s="548" t="s">
        <v>1477</v>
      </c>
      <c r="C511" s="548" t="s">
        <v>1462</v>
      </c>
      <c r="D511" s="548" t="s">
        <v>1492</v>
      </c>
      <c r="E511" s="548" t="s">
        <v>1493</v>
      </c>
      <c r="F511" s="565">
        <v>1</v>
      </c>
      <c r="G511" s="565">
        <v>618</v>
      </c>
      <c r="H511" s="565">
        <v>1</v>
      </c>
      <c r="I511" s="565">
        <v>618</v>
      </c>
      <c r="J511" s="565">
        <v>1</v>
      </c>
      <c r="K511" s="565">
        <v>620</v>
      </c>
      <c r="L511" s="565">
        <v>1.0032362459546926</v>
      </c>
      <c r="M511" s="565">
        <v>620</v>
      </c>
      <c r="N511" s="565"/>
      <c r="O511" s="565"/>
      <c r="P511" s="553"/>
      <c r="Q511" s="566"/>
    </row>
    <row r="512" spans="1:17" ht="14.4" customHeight="1" x14ac:dyDescent="0.3">
      <c r="A512" s="547" t="s">
        <v>1596</v>
      </c>
      <c r="B512" s="548" t="s">
        <v>1477</v>
      </c>
      <c r="C512" s="548" t="s">
        <v>1462</v>
      </c>
      <c r="D512" s="548" t="s">
        <v>1494</v>
      </c>
      <c r="E512" s="548" t="s">
        <v>1495</v>
      </c>
      <c r="F512" s="565"/>
      <c r="G512" s="565"/>
      <c r="H512" s="565"/>
      <c r="I512" s="565"/>
      <c r="J512" s="565"/>
      <c r="K512" s="565"/>
      <c r="L512" s="565"/>
      <c r="M512" s="565"/>
      <c r="N512" s="565">
        <v>1</v>
      </c>
      <c r="O512" s="565">
        <v>608</v>
      </c>
      <c r="P512" s="553"/>
      <c r="Q512" s="566">
        <v>608</v>
      </c>
    </row>
    <row r="513" spans="1:17" ht="14.4" customHeight="1" x14ac:dyDescent="0.3">
      <c r="A513" s="547" t="s">
        <v>1596</v>
      </c>
      <c r="B513" s="548" t="s">
        <v>1477</v>
      </c>
      <c r="C513" s="548" t="s">
        <v>1462</v>
      </c>
      <c r="D513" s="548" t="s">
        <v>1496</v>
      </c>
      <c r="E513" s="548" t="s">
        <v>1497</v>
      </c>
      <c r="F513" s="565">
        <v>12</v>
      </c>
      <c r="G513" s="565">
        <v>1915</v>
      </c>
      <c r="H513" s="565">
        <v>1</v>
      </c>
      <c r="I513" s="565">
        <v>159.58333333333334</v>
      </c>
      <c r="J513" s="565">
        <v>12</v>
      </c>
      <c r="K513" s="565">
        <v>1932</v>
      </c>
      <c r="L513" s="565">
        <v>1.0088772845953002</v>
      </c>
      <c r="M513" s="565">
        <v>161</v>
      </c>
      <c r="N513" s="565">
        <v>17</v>
      </c>
      <c r="O513" s="565">
        <v>2941</v>
      </c>
      <c r="P513" s="553">
        <v>1.5357702349869451</v>
      </c>
      <c r="Q513" s="566">
        <v>173</v>
      </c>
    </row>
    <row r="514" spans="1:17" ht="14.4" customHeight="1" x14ac:dyDescent="0.3">
      <c r="A514" s="547" t="s">
        <v>1596</v>
      </c>
      <c r="B514" s="548" t="s">
        <v>1477</v>
      </c>
      <c r="C514" s="548" t="s">
        <v>1462</v>
      </c>
      <c r="D514" s="548" t="s">
        <v>1498</v>
      </c>
      <c r="E514" s="548" t="s">
        <v>1499</v>
      </c>
      <c r="F514" s="565"/>
      <c r="G514" s="565"/>
      <c r="H514" s="565"/>
      <c r="I514" s="565"/>
      <c r="J514" s="565">
        <v>1</v>
      </c>
      <c r="K514" s="565">
        <v>383</v>
      </c>
      <c r="L514" s="565"/>
      <c r="M514" s="565">
        <v>383</v>
      </c>
      <c r="N514" s="565">
        <v>2</v>
      </c>
      <c r="O514" s="565">
        <v>768</v>
      </c>
      <c r="P514" s="553"/>
      <c r="Q514" s="566">
        <v>384</v>
      </c>
    </row>
    <row r="515" spans="1:17" ht="14.4" customHeight="1" x14ac:dyDescent="0.3">
      <c r="A515" s="547" t="s">
        <v>1596</v>
      </c>
      <c r="B515" s="548" t="s">
        <v>1477</v>
      </c>
      <c r="C515" s="548" t="s">
        <v>1462</v>
      </c>
      <c r="D515" s="548" t="s">
        <v>1500</v>
      </c>
      <c r="E515" s="548" t="s">
        <v>1501</v>
      </c>
      <c r="F515" s="565">
        <v>294</v>
      </c>
      <c r="G515" s="565">
        <v>4704</v>
      </c>
      <c r="H515" s="565">
        <v>1</v>
      </c>
      <c r="I515" s="565">
        <v>16</v>
      </c>
      <c r="J515" s="565">
        <v>342</v>
      </c>
      <c r="K515" s="565">
        <v>5472</v>
      </c>
      <c r="L515" s="565">
        <v>1.1632653061224489</v>
      </c>
      <c r="M515" s="565">
        <v>16</v>
      </c>
      <c r="N515" s="565">
        <v>321</v>
      </c>
      <c r="O515" s="565">
        <v>5457</v>
      </c>
      <c r="P515" s="553">
        <v>1.1600765306122449</v>
      </c>
      <c r="Q515" s="566">
        <v>17</v>
      </c>
    </row>
    <row r="516" spans="1:17" ht="14.4" customHeight="1" x14ac:dyDescent="0.3">
      <c r="A516" s="547" t="s">
        <v>1596</v>
      </c>
      <c r="B516" s="548" t="s">
        <v>1477</v>
      </c>
      <c r="C516" s="548" t="s">
        <v>1462</v>
      </c>
      <c r="D516" s="548" t="s">
        <v>1502</v>
      </c>
      <c r="E516" s="548" t="s">
        <v>1503</v>
      </c>
      <c r="F516" s="565">
        <v>139</v>
      </c>
      <c r="G516" s="565">
        <v>36685</v>
      </c>
      <c r="H516" s="565">
        <v>1</v>
      </c>
      <c r="I516" s="565">
        <v>263.92086330935251</v>
      </c>
      <c r="J516" s="565">
        <v>106</v>
      </c>
      <c r="K516" s="565">
        <v>28196</v>
      </c>
      <c r="L516" s="565">
        <v>0.76859751942210708</v>
      </c>
      <c r="M516" s="565">
        <v>266</v>
      </c>
      <c r="N516" s="565">
        <v>93</v>
      </c>
      <c r="O516" s="565">
        <v>25389</v>
      </c>
      <c r="P516" s="553">
        <v>0.69208123211121708</v>
      </c>
      <c r="Q516" s="566">
        <v>273</v>
      </c>
    </row>
    <row r="517" spans="1:17" ht="14.4" customHeight="1" x14ac:dyDescent="0.3">
      <c r="A517" s="547" t="s">
        <v>1596</v>
      </c>
      <c r="B517" s="548" t="s">
        <v>1477</v>
      </c>
      <c r="C517" s="548" t="s">
        <v>1462</v>
      </c>
      <c r="D517" s="548" t="s">
        <v>1504</v>
      </c>
      <c r="E517" s="548" t="s">
        <v>1505</v>
      </c>
      <c r="F517" s="565">
        <v>167</v>
      </c>
      <c r="G517" s="565">
        <v>23547</v>
      </c>
      <c r="H517" s="565">
        <v>1</v>
      </c>
      <c r="I517" s="565">
        <v>141</v>
      </c>
      <c r="J517" s="565">
        <v>202</v>
      </c>
      <c r="K517" s="565">
        <v>28482</v>
      </c>
      <c r="L517" s="565">
        <v>1.2095808383233533</v>
      </c>
      <c r="M517" s="565">
        <v>141</v>
      </c>
      <c r="N517" s="565">
        <v>201</v>
      </c>
      <c r="O517" s="565">
        <v>28542</v>
      </c>
      <c r="P517" s="553">
        <v>1.2121289336221175</v>
      </c>
      <c r="Q517" s="566">
        <v>142</v>
      </c>
    </row>
    <row r="518" spans="1:17" ht="14.4" customHeight="1" x14ac:dyDescent="0.3">
      <c r="A518" s="547" t="s">
        <v>1596</v>
      </c>
      <c r="B518" s="548" t="s">
        <v>1477</v>
      </c>
      <c r="C518" s="548" t="s">
        <v>1462</v>
      </c>
      <c r="D518" s="548" t="s">
        <v>1506</v>
      </c>
      <c r="E518" s="548" t="s">
        <v>1505</v>
      </c>
      <c r="F518" s="565">
        <v>123</v>
      </c>
      <c r="G518" s="565">
        <v>9594</v>
      </c>
      <c r="H518" s="565">
        <v>1</v>
      </c>
      <c r="I518" s="565">
        <v>78</v>
      </c>
      <c r="J518" s="565">
        <v>135</v>
      </c>
      <c r="K518" s="565">
        <v>10530</v>
      </c>
      <c r="L518" s="565">
        <v>1.0975609756097562</v>
      </c>
      <c r="M518" s="565">
        <v>78</v>
      </c>
      <c r="N518" s="565">
        <v>110</v>
      </c>
      <c r="O518" s="565">
        <v>8580</v>
      </c>
      <c r="P518" s="553">
        <v>0.89430894308943087</v>
      </c>
      <c r="Q518" s="566">
        <v>78</v>
      </c>
    </row>
    <row r="519" spans="1:17" ht="14.4" customHeight="1" x14ac:dyDescent="0.3">
      <c r="A519" s="547" t="s">
        <v>1596</v>
      </c>
      <c r="B519" s="548" t="s">
        <v>1477</v>
      </c>
      <c r="C519" s="548" t="s">
        <v>1462</v>
      </c>
      <c r="D519" s="548" t="s">
        <v>1507</v>
      </c>
      <c r="E519" s="548" t="s">
        <v>1508</v>
      </c>
      <c r="F519" s="565">
        <v>167</v>
      </c>
      <c r="G519" s="565">
        <v>50940</v>
      </c>
      <c r="H519" s="565">
        <v>1</v>
      </c>
      <c r="I519" s="565">
        <v>305.02994011976045</v>
      </c>
      <c r="J519" s="565">
        <v>202</v>
      </c>
      <c r="K519" s="565">
        <v>62014</v>
      </c>
      <c r="L519" s="565">
        <v>1.2173930113859444</v>
      </c>
      <c r="M519" s="565">
        <v>307</v>
      </c>
      <c r="N519" s="565">
        <v>201</v>
      </c>
      <c r="O519" s="565">
        <v>62913</v>
      </c>
      <c r="P519" s="553">
        <v>1.2350412249705536</v>
      </c>
      <c r="Q519" s="566">
        <v>313</v>
      </c>
    </row>
    <row r="520" spans="1:17" ht="14.4" customHeight="1" x14ac:dyDescent="0.3">
      <c r="A520" s="547" t="s">
        <v>1596</v>
      </c>
      <c r="B520" s="548" t="s">
        <v>1477</v>
      </c>
      <c r="C520" s="548" t="s">
        <v>1462</v>
      </c>
      <c r="D520" s="548" t="s">
        <v>1509</v>
      </c>
      <c r="E520" s="548" t="s">
        <v>1510</v>
      </c>
      <c r="F520" s="565"/>
      <c r="G520" s="565"/>
      <c r="H520" s="565"/>
      <c r="I520" s="565"/>
      <c r="J520" s="565">
        <v>1</v>
      </c>
      <c r="K520" s="565">
        <v>487</v>
      </c>
      <c r="L520" s="565"/>
      <c r="M520" s="565">
        <v>487</v>
      </c>
      <c r="N520" s="565">
        <v>2</v>
      </c>
      <c r="O520" s="565">
        <v>976</v>
      </c>
      <c r="P520" s="553"/>
      <c r="Q520" s="566">
        <v>488</v>
      </c>
    </row>
    <row r="521" spans="1:17" ht="14.4" customHeight="1" x14ac:dyDescent="0.3">
      <c r="A521" s="547" t="s">
        <v>1596</v>
      </c>
      <c r="B521" s="548" t="s">
        <v>1477</v>
      </c>
      <c r="C521" s="548" t="s">
        <v>1462</v>
      </c>
      <c r="D521" s="548" t="s">
        <v>1511</v>
      </c>
      <c r="E521" s="548" t="s">
        <v>1512</v>
      </c>
      <c r="F521" s="565">
        <v>24</v>
      </c>
      <c r="G521" s="565">
        <v>3850</v>
      </c>
      <c r="H521" s="565">
        <v>1</v>
      </c>
      <c r="I521" s="565">
        <v>160.41666666666666</v>
      </c>
      <c r="J521" s="565">
        <v>32</v>
      </c>
      <c r="K521" s="565">
        <v>5152</v>
      </c>
      <c r="L521" s="565">
        <v>1.3381818181818181</v>
      </c>
      <c r="M521" s="565">
        <v>161</v>
      </c>
      <c r="N521" s="565">
        <v>27</v>
      </c>
      <c r="O521" s="565">
        <v>4401</v>
      </c>
      <c r="P521" s="553">
        <v>1.1431168831168832</v>
      </c>
      <c r="Q521" s="566">
        <v>163</v>
      </c>
    </row>
    <row r="522" spans="1:17" ht="14.4" customHeight="1" x14ac:dyDescent="0.3">
      <c r="A522" s="547" t="s">
        <v>1596</v>
      </c>
      <c r="B522" s="548" t="s">
        <v>1477</v>
      </c>
      <c r="C522" s="548" t="s">
        <v>1462</v>
      </c>
      <c r="D522" s="548" t="s">
        <v>1515</v>
      </c>
      <c r="E522" s="548" t="s">
        <v>1481</v>
      </c>
      <c r="F522" s="565">
        <v>333</v>
      </c>
      <c r="G522" s="565">
        <v>23503</v>
      </c>
      <c r="H522" s="565">
        <v>1</v>
      </c>
      <c r="I522" s="565">
        <v>70.579579579579573</v>
      </c>
      <c r="J522" s="565">
        <v>397</v>
      </c>
      <c r="K522" s="565">
        <v>28187</v>
      </c>
      <c r="L522" s="565">
        <v>1.1992937071863166</v>
      </c>
      <c r="M522" s="565">
        <v>71</v>
      </c>
      <c r="N522" s="565">
        <v>316</v>
      </c>
      <c r="O522" s="565">
        <v>22752</v>
      </c>
      <c r="P522" s="553">
        <v>0.96804663234480703</v>
      </c>
      <c r="Q522" s="566">
        <v>72</v>
      </c>
    </row>
    <row r="523" spans="1:17" ht="14.4" customHeight="1" x14ac:dyDescent="0.3">
      <c r="A523" s="547" t="s">
        <v>1596</v>
      </c>
      <c r="B523" s="548" t="s">
        <v>1477</v>
      </c>
      <c r="C523" s="548" t="s">
        <v>1462</v>
      </c>
      <c r="D523" s="548" t="s">
        <v>1520</v>
      </c>
      <c r="E523" s="548" t="s">
        <v>1521</v>
      </c>
      <c r="F523" s="565">
        <v>1</v>
      </c>
      <c r="G523" s="565">
        <v>216</v>
      </c>
      <c r="H523" s="565">
        <v>1</v>
      </c>
      <c r="I523" s="565">
        <v>216</v>
      </c>
      <c r="J523" s="565">
        <v>3</v>
      </c>
      <c r="K523" s="565">
        <v>660</v>
      </c>
      <c r="L523" s="565">
        <v>3.0555555555555554</v>
      </c>
      <c r="M523" s="565">
        <v>220</v>
      </c>
      <c r="N523" s="565">
        <v>4</v>
      </c>
      <c r="O523" s="565">
        <v>916</v>
      </c>
      <c r="P523" s="553">
        <v>4.2407407407407405</v>
      </c>
      <c r="Q523" s="566">
        <v>229</v>
      </c>
    </row>
    <row r="524" spans="1:17" ht="14.4" customHeight="1" x14ac:dyDescent="0.3">
      <c r="A524" s="547" t="s">
        <v>1596</v>
      </c>
      <c r="B524" s="548" t="s">
        <v>1477</v>
      </c>
      <c r="C524" s="548" t="s">
        <v>1462</v>
      </c>
      <c r="D524" s="548" t="s">
        <v>1522</v>
      </c>
      <c r="E524" s="548" t="s">
        <v>1523</v>
      </c>
      <c r="F524" s="565">
        <v>7</v>
      </c>
      <c r="G524" s="565">
        <v>8331</v>
      </c>
      <c r="H524" s="565">
        <v>1</v>
      </c>
      <c r="I524" s="565">
        <v>1190.1428571428571</v>
      </c>
      <c r="J524" s="565">
        <v>11</v>
      </c>
      <c r="K524" s="565">
        <v>13145</v>
      </c>
      <c r="L524" s="565">
        <v>1.5778417957027968</v>
      </c>
      <c r="M524" s="565">
        <v>1195</v>
      </c>
      <c r="N524" s="565">
        <v>17</v>
      </c>
      <c r="O524" s="565">
        <v>20587</v>
      </c>
      <c r="P524" s="553">
        <v>2.4711319169367423</v>
      </c>
      <c r="Q524" s="566">
        <v>1211</v>
      </c>
    </row>
    <row r="525" spans="1:17" ht="14.4" customHeight="1" x14ac:dyDescent="0.3">
      <c r="A525" s="547" t="s">
        <v>1596</v>
      </c>
      <c r="B525" s="548" t="s">
        <v>1477</v>
      </c>
      <c r="C525" s="548" t="s">
        <v>1462</v>
      </c>
      <c r="D525" s="548" t="s">
        <v>1524</v>
      </c>
      <c r="E525" s="548" t="s">
        <v>1525</v>
      </c>
      <c r="F525" s="565">
        <v>6</v>
      </c>
      <c r="G525" s="565">
        <v>650</v>
      </c>
      <c r="H525" s="565">
        <v>1</v>
      </c>
      <c r="I525" s="565">
        <v>108.33333333333333</v>
      </c>
      <c r="J525" s="565">
        <v>11</v>
      </c>
      <c r="K525" s="565">
        <v>1210</v>
      </c>
      <c r="L525" s="565">
        <v>1.8615384615384616</v>
      </c>
      <c r="M525" s="565">
        <v>110</v>
      </c>
      <c r="N525" s="565">
        <v>9</v>
      </c>
      <c r="O525" s="565">
        <v>1026</v>
      </c>
      <c r="P525" s="553">
        <v>1.5784615384615384</v>
      </c>
      <c r="Q525" s="566">
        <v>114</v>
      </c>
    </row>
    <row r="526" spans="1:17" ht="14.4" customHeight="1" x14ac:dyDescent="0.3">
      <c r="A526" s="547" t="s">
        <v>1596</v>
      </c>
      <c r="B526" s="548" t="s">
        <v>1477</v>
      </c>
      <c r="C526" s="548" t="s">
        <v>1462</v>
      </c>
      <c r="D526" s="548" t="s">
        <v>1526</v>
      </c>
      <c r="E526" s="548" t="s">
        <v>1527</v>
      </c>
      <c r="F526" s="565"/>
      <c r="G526" s="565"/>
      <c r="H526" s="565"/>
      <c r="I526" s="565"/>
      <c r="J526" s="565">
        <v>1</v>
      </c>
      <c r="K526" s="565">
        <v>323</v>
      </c>
      <c r="L526" s="565"/>
      <c r="M526" s="565">
        <v>323</v>
      </c>
      <c r="N526" s="565"/>
      <c r="O526" s="565"/>
      <c r="P526" s="553"/>
      <c r="Q526" s="566"/>
    </row>
    <row r="527" spans="1:17" ht="14.4" customHeight="1" x14ac:dyDescent="0.3">
      <c r="A527" s="547" t="s">
        <v>1596</v>
      </c>
      <c r="B527" s="548" t="s">
        <v>1477</v>
      </c>
      <c r="C527" s="548" t="s">
        <v>1462</v>
      </c>
      <c r="D527" s="548" t="s">
        <v>1530</v>
      </c>
      <c r="E527" s="548" t="s">
        <v>1531</v>
      </c>
      <c r="F527" s="565">
        <v>1</v>
      </c>
      <c r="G527" s="565">
        <v>144</v>
      </c>
      <c r="H527" s="565">
        <v>1</v>
      </c>
      <c r="I527" s="565">
        <v>144</v>
      </c>
      <c r="J527" s="565"/>
      <c r="K527" s="565"/>
      <c r="L527" s="565"/>
      <c r="M527" s="565"/>
      <c r="N527" s="565"/>
      <c r="O527" s="565"/>
      <c r="P527" s="553"/>
      <c r="Q527" s="566"/>
    </row>
    <row r="528" spans="1:17" ht="14.4" customHeight="1" x14ac:dyDescent="0.3">
      <c r="A528" s="547" t="s">
        <v>1596</v>
      </c>
      <c r="B528" s="548" t="s">
        <v>1477</v>
      </c>
      <c r="C528" s="548" t="s">
        <v>1462</v>
      </c>
      <c r="D528" s="548" t="s">
        <v>1532</v>
      </c>
      <c r="E528" s="548" t="s">
        <v>1533</v>
      </c>
      <c r="F528" s="565">
        <v>1</v>
      </c>
      <c r="G528" s="565">
        <v>1020</v>
      </c>
      <c r="H528" s="565">
        <v>1</v>
      </c>
      <c r="I528" s="565">
        <v>1020</v>
      </c>
      <c r="J528" s="565"/>
      <c r="K528" s="565"/>
      <c r="L528" s="565"/>
      <c r="M528" s="565"/>
      <c r="N528" s="565">
        <v>1</v>
      </c>
      <c r="O528" s="565">
        <v>1064</v>
      </c>
      <c r="P528" s="553">
        <v>1.0431372549019609</v>
      </c>
      <c r="Q528" s="566">
        <v>1064</v>
      </c>
    </row>
    <row r="529" spans="1:17" ht="14.4" customHeight="1" thickBot="1" x14ac:dyDescent="0.35">
      <c r="A529" s="555" t="s">
        <v>1596</v>
      </c>
      <c r="B529" s="556" t="s">
        <v>1477</v>
      </c>
      <c r="C529" s="556" t="s">
        <v>1462</v>
      </c>
      <c r="D529" s="556" t="s">
        <v>1534</v>
      </c>
      <c r="E529" s="556" t="s">
        <v>1535</v>
      </c>
      <c r="F529" s="567">
        <v>1</v>
      </c>
      <c r="G529" s="567">
        <v>291</v>
      </c>
      <c r="H529" s="567">
        <v>1</v>
      </c>
      <c r="I529" s="567">
        <v>291</v>
      </c>
      <c r="J529" s="567"/>
      <c r="K529" s="567"/>
      <c r="L529" s="567"/>
      <c r="M529" s="567"/>
      <c r="N529" s="567">
        <v>2</v>
      </c>
      <c r="O529" s="567">
        <v>602</v>
      </c>
      <c r="P529" s="561">
        <v>2.06872852233677</v>
      </c>
      <c r="Q529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95.278490000000005</v>
      </c>
      <c r="C5" s="29">
        <v>51.769420000000004</v>
      </c>
      <c r="D5" s="8"/>
      <c r="E5" s="117">
        <v>39.763999999999996</v>
      </c>
      <c r="F5" s="28">
        <v>126.666678102068</v>
      </c>
      <c r="G5" s="116">
        <f>E5-F5</f>
        <v>-86.902678102068009</v>
      </c>
      <c r="H5" s="122">
        <f>IF(F5&lt;0.00000001,"",E5/F5)</f>
        <v>0.31392628744837031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26563.453510000021</v>
      </c>
      <c r="C6" s="31">
        <v>26531.316810000011</v>
      </c>
      <c r="D6" s="8"/>
      <c r="E6" s="118">
        <v>25392.82979</v>
      </c>
      <c r="F6" s="30">
        <v>27616.003386941451</v>
      </c>
      <c r="G6" s="119">
        <f>E6-F6</f>
        <v>-2223.1735969414513</v>
      </c>
      <c r="H6" s="123">
        <f>IF(F6&lt;0.00000001,"",E6/F6)</f>
        <v>0.91949691033161207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21462.487330000011</v>
      </c>
      <c r="C7" s="31">
        <v>22538.033460000002</v>
      </c>
      <c r="D7" s="8"/>
      <c r="E7" s="118">
        <v>24152.994719999999</v>
      </c>
      <c r="F7" s="30">
        <v>22356.002018288335</v>
      </c>
      <c r="G7" s="119">
        <f>E7-F7</f>
        <v>1796.9927017116643</v>
      </c>
      <c r="H7" s="123">
        <f>IF(F7&lt;0.00000001,"",E7/F7)</f>
        <v>1.0803807720289895</v>
      </c>
    </row>
    <row r="8" spans="1:8" ht="14.4" customHeight="1" thickBot="1" x14ac:dyDescent="0.35">
      <c r="A8" s="1" t="s">
        <v>76</v>
      </c>
      <c r="B8" s="11">
        <v>-28436.829160000016</v>
      </c>
      <c r="C8" s="33">
        <v>-33453.866500000011</v>
      </c>
      <c r="D8" s="8"/>
      <c r="E8" s="120">
        <v>-32560.94081</v>
      </c>
      <c r="F8" s="32">
        <v>-28289.042546210047</v>
      </c>
      <c r="G8" s="121">
        <f>E8-F8</f>
        <v>-4271.8982637899535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19684.390170000021</v>
      </c>
      <c r="C9" s="35">
        <v>15667.253190000003</v>
      </c>
      <c r="D9" s="8"/>
      <c r="E9" s="3">
        <v>17024.647700000001</v>
      </c>
      <c r="F9" s="34">
        <v>21809.629537121808</v>
      </c>
      <c r="G9" s="34">
        <f>E9-F9</f>
        <v>-4784.9818371218062</v>
      </c>
      <c r="H9" s="125">
        <f>IF(F9&lt;0.00000001,"",E9/F9)</f>
        <v>0.78060233306680571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10049.370999999999</v>
      </c>
      <c r="C11" s="29">
        <f>IF(ISERROR(VLOOKUP("Celkem:",'ZV Vykáz.-A'!A:F,4,0)),0,VLOOKUP("Celkem:",'ZV Vykáz.-A'!A:F,4,0)/1000)</f>
        <v>10390.474330000001</v>
      </c>
      <c r="D11" s="8"/>
      <c r="E11" s="117">
        <f>IF(ISERROR(VLOOKUP("Celkem:",'ZV Vykáz.-A'!A:F,6,0)),0,VLOOKUP("Celkem:",'ZV Vykáz.-A'!A:F,6,0)/1000)</f>
        <v>12196.19433</v>
      </c>
      <c r="F11" s="28">
        <f>B11</f>
        <v>10049.370999999999</v>
      </c>
      <c r="G11" s="116">
        <f>E11-F11</f>
        <v>2146.8233300000011</v>
      </c>
      <c r="H11" s="122">
        <f>IF(F11&lt;0.00000001,"",E11/F11)</f>
        <v>1.2136276320179642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10049.370999999999</v>
      </c>
      <c r="C13" s="37">
        <f>SUM(C11:C12)</f>
        <v>10390.474330000001</v>
      </c>
      <c r="D13" s="8"/>
      <c r="E13" s="5">
        <f>SUM(E11:E12)</f>
        <v>12196.19433</v>
      </c>
      <c r="F13" s="36">
        <f>SUM(F11:F12)</f>
        <v>10049.370999999999</v>
      </c>
      <c r="G13" s="36">
        <f>E13-F13</f>
        <v>2146.8233300000011</v>
      </c>
      <c r="H13" s="126">
        <f>IF(F13&lt;0.00000001,"",E13/F13)</f>
        <v>1.2136276320179642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0.51052488358596626</v>
      </c>
      <c r="C15" s="39">
        <f>IF(C9=0,"",C13/C9)</f>
        <v>0.66319693720351491</v>
      </c>
      <c r="D15" s="8"/>
      <c r="E15" s="6">
        <f>IF(E9=0,"",E13/E9)</f>
        <v>0.71638453522888457</v>
      </c>
      <c r="F15" s="38">
        <f>IF(F9=0,"",F13/F9)</f>
        <v>0.46077678590987214</v>
      </c>
      <c r="G15" s="38">
        <f>IF(ISERROR(F15-E15),"",E15-F15)</f>
        <v>0.25560774931901242</v>
      </c>
      <c r="H15" s="127">
        <f>IF(ISERROR(F15-E15),"",IF(F15&lt;0.00000001,"",E15/F15))</f>
        <v>1.5547322632894298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-13.37703806267511</v>
      </c>
      <c r="C4" s="201">
        <f t="shared" ref="C4:M4" si="0">(C10+C8)/C6</f>
        <v>3.1237262808913187</v>
      </c>
      <c r="D4" s="201">
        <f t="shared" si="0"/>
        <v>1.1541363373901761</v>
      </c>
      <c r="E4" s="201">
        <f t="shared" si="0"/>
        <v>1.6386718256233272</v>
      </c>
      <c r="F4" s="201">
        <f t="shared" si="0"/>
        <v>1.0944706413643173</v>
      </c>
      <c r="G4" s="201">
        <f t="shared" si="0"/>
        <v>0.98102161100020513</v>
      </c>
      <c r="H4" s="201">
        <f t="shared" si="0"/>
        <v>0.81563820769921025</v>
      </c>
      <c r="I4" s="201">
        <f t="shared" si="0"/>
        <v>0.71638453287935</v>
      </c>
      <c r="J4" s="201">
        <f t="shared" si="0"/>
        <v>0.71638453287935</v>
      </c>
      <c r="K4" s="201">
        <f t="shared" si="0"/>
        <v>0.71638453287935</v>
      </c>
      <c r="L4" s="201">
        <f t="shared" si="0"/>
        <v>0.71638453287935</v>
      </c>
      <c r="M4" s="201">
        <f t="shared" si="0"/>
        <v>0.71638453287935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-89.998880000002003</v>
      </c>
      <c r="F5" s="201">
        <f>IF(ISERROR(VLOOKUP($A5,'Man Tab'!$A:$Q,COLUMN()+2,0)),0,VLOOKUP($A5,'Man Tab'!$A:$Q,COLUMN()+2,0))</f>
        <v>3479.7507099999998</v>
      </c>
      <c r="G5" s="201">
        <f>IF(ISERROR(VLOOKUP($A5,'Man Tab'!$A:$Q,COLUMN()+2,0)),0,VLOOKUP($A5,'Man Tab'!$A:$Q,COLUMN()+2,0))</f>
        <v>2511.21108</v>
      </c>
      <c r="H5" s="201">
        <f>IF(ISERROR(VLOOKUP($A5,'Man Tab'!$A:$Q,COLUMN()+2,0)),0,VLOOKUP($A5,'Man Tab'!$A:$Q,COLUMN()+2,0))</f>
        <v>3534.4363899999998</v>
      </c>
      <c r="I5" s="201">
        <f>IF(ISERROR(VLOOKUP($A5,'Man Tab'!$A:$Q,COLUMN()+2,0)),0,VLOOKUP($A5,'Man Tab'!$A:$Q,COLUMN()+2,0))</f>
        <v>3664.3319900000001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3834.9175299999997</v>
      </c>
      <c r="F6" s="203">
        <f t="shared" si="1"/>
        <v>7314.6682399999991</v>
      </c>
      <c r="G6" s="203">
        <f t="shared" si="1"/>
        <v>9825.87932</v>
      </c>
      <c r="H6" s="203">
        <f t="shared" si="1"/>
        <v>13360.315709999999</v>
      </c>
      <c r="I6" s="203">
        <f t="shared" si="1"/>
        <v>17024.647699999998</v>
      </c>
      <c r="J6" s="203">
        <f t="shared" si="1"/>
        <v>17024.647699999998</v>
      </c>
      <c r="K6" s="203">
        <f t="shared" si="1"/>
        <v>17024.647699999998</v>
      </c>
      <c r="L6" s="203">
        <f t="shared" si="1"/>
        <v>17024.647699999998</v>
      </c>
      <c r="M6" s="203">
        <f t="shared" si="1"/>
        <v>17024.647699999998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1334988</v>
      </c>
      <c r="C9" s="202">
        <v>1545399.6600000001</v>
      </c>
      <c r="D9" s="202">
        <v>1649500.99</v>
      </c>
      <c r="E9" s="202">
        <v>1754282.6600000001</v>
      </c>
      <c r="F9" s="202">
        <v>1721518.33</v>
      </c>
      <c r="G9" s="202">
        <v>1633710.32</v>
      </c>
      <c r="H9" s="202">
        <v>1257784</v>
      </c>
      <c r="I9" s="202">
        <v>1299010.33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1334.9880000000001</v>
      </c>
      <c r="C10" s="203">
        <f t="shared" ref="C10:M10" si="3">C9/1000+B10</f>
        <v>2880.3876600000003</v>
      </c>
      <c r="D10" s="203">
        <f t="shared" si="3"/>
        <v>4529.8886500000008</v>
      </c>
      <c r="E10" s="203">
        <f t="shared" si="3"/>
        <v>6284.1713100000006</v>
      </c>
      <c r="F10" s="203">
        <f t="shared" si="3"/>
        <v>8005.6896400000005</v>
      </c>
      <c r="G10" s="203">
        <f t="shared" si="3"/>
        <v>9639.3999600000006</v>
      </c>
      <c r="H10" s="203">
        <f t="shared" si="3"/>
        <v>10897.18396</v>
      </c>
      <c r="I10" s="203">
        <f t="shared" si="3"/>
        <v>12196.194289999999</v>
      </c>
      <c r="J10" s="203">
        <f t="shared" si="3"/>
        <v>12196.194289999999</v>
      </c>
      <c r="K10" s="203">
        <f t="shared" si="3"/>
        <v>12196.194289999999</v>
      </c>
      <c r="L10" s="203">
        <f t="shared" si="3"/>
        <v>12196.194289999999</v>
      </c>
      <c r="M10" s="203">
        <f t="shared" si="3"/>
        <v>12196.194289999999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0.46077678590987214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0.46077678590987214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190.00001715310199</v>
      </c>
      <c r="C7" s="52">
        <v>15.833334762758</v>
      </c>
      <c r="D7" s="52">
        <v>5.1676099999999998</v>
      </c>
      <c r="E7" s="52">
        <v>2.38917</v>
      </c>
      <c r="F7" s="52">
        <v>3.0278</v>
      </c>
      <c r="G7" s="52">
        <v>-9.9361599999999992</v>
      </c>
      <c r="H7" s="52">
        <v>26.422170000000001</v>
      </c>
      <c r="I7" s="52">
        <v>5.1917099999999996</v>
      </c>
      <c r="J7" s="52">
        <v>4.2222999999999997</v>
      </c>
      <c r="K7" s="52">
        <v>3.2793999999999999</v>
      </c>
      <c r="L7" s="52">
        <v>0</v>
      </c>
      <c r="M7" s="52">
        <v>0</v>
      </c>
      <c r="N7" s="52">
        <v>0</v>
      </c>
      <c r="O7" s="52">
        <v>0</v>
      </c>
      <c r="P7" s="53">
        <v>39.764000000000003</v>
      </c>
      <c r="Q7" s="95">
        <v>0.313926287448</v>
      </c>
    </row>
    <row r="8" spans="1:17" ht="14.4" customHeight="1" x14ac:dyDescent="0.3">
      <c r="A8" s="15" t="s">
        <v>36</v>
      </c>
      <c r="B8" s="51">
        <v>1390.7625223022201</v>
      </c>
      <c r="C8" s="52">
        <v>115.896876858518</v>
      </c>
      <c r="D8" s="52">
        <v>114.14369000000001</v>
      </c>
      <c r="E8" s="52">
        <v>111.39567</v>
      </c>
      <c r="F8" s="52">
        <v>178.06095999999999</v>
      </c>
      <c r="G8" s="52">
        <v>184.26885999999999</v>
      </c>
      <c r="H8" s="52">
        <v>132.30938</v>
      </c>
      <c r="I8" s="52">
        <v>116.99216</v>
      </c>
      <c r="J8" s="52">
        <v>142.26495</v>
      </c>
      <c r="K8" s="52">
        <v>113.80184</v>
      </c>
      <c r="L8" s="52">
        <v>0</v>
      </c>
      <c r="M8" s="52">
        <v>0</v>
      </c>
      <c r="N8" s="52">
        <v>0</v>
      </c>
      <c r="O8" s="52">
        <v>0</v>
      </c>
      <c r="P8" s="53">
        <v>1093.2375099999999</v>
      </c>
      <c r="Q8" s="95">
        <v>1.179105878036</v>
      </c>
    </row>
    <row r="9" spans="1:17" ht="14.4" customHeight="1" x14ac:dyDescent="0.3">
      <c r="A9" s="15" t="s">
        <v>37</v>
      </c>
      <c r="B9" s="51">
        <v>41424.0050804122</v>
      </c>
      <c r="C9" s="52">
        <v>3452.00042336768</v>
      </c>
      <c r="D9" s="52">
        <v>3146.16995</v>
      </c>
      <c r="E9" s="52">
        <v>2999.4720299999999</v>
      </c>
      <c r="F9" s="52">
        <v>3213.0018300000002</v>
      </c>
      <c r="G9" s="52">
        <v>3432.57836</v>
      </c>
      <c r="H9" s="52">
        <v>3531.7811200000001</v>
      </c>
      <c r="I9" s="52">
        <v>2778.6401500000002</v>
      </c>
      <c r="J9" s="52">
        <v>3734.0381499999999</v>
      </c>
      <c r="K9" s="52">
        <v>2557.1482000000001</v>
      </c>
      <c r="L9" s="52">
        <v>0</v>
      </c>
      <c r="M9" s="52">
        <v>0</v>
      </c>
      <c r="N9" s="52">
        <v>0</v>
      </c>
      <c r="O9" s="52">
        <v>0</v>
      </c>
      <c r="P9" s="53">
        <v>25392.82979</v>
      </c>
      <c r="Q9" s="95">
        <v>0.91949691033100001</v>
      </c>
    </row>
    <row r="10" spans="1:17" ht="14.4" customHeight="1" x14ac:dyDescent="0.3">
      <c r="A10" s="15" t="s">
        <v>38</v>
      </c>
      <c r="B10" s="51">
        <v>2114.0001908508302</v>
      </c>
      <c r="C10" s="52">
        <v>176.16668257090299</v>
      </c>
      <c r="D10" s="52">
        <v>151.13219000000001</v>
      </c>
      <c r="E10" s="52">
        <v>147.21749</v>
      </c>
      <c r="F10" s="52">
        <v>146.31583000000001</v>
      </c>
      <c r="G10" s="52">
        <v>151.19794999999999</v>
      </c>
      <c r="H10" s="52">
        <v>156.67869999999999</v>
      </c>
      <c r="I10" s="52">
        <v>151.35120000000001</v>
      </c>
      <c r="J10" s="52">
        <v>127.3074</v>
      </c>
      <c r="K10" s="52">
        <v>142.59755000000001</v>
      </c>
      <c r="L10" s="52">
        <v>0</v>
      </c>
      <c r="M10" s="52">
        <v>0</v>
      </c>
      <c r="N10" s="52">
        <v>0</v>
      </c>
      <c r="O10" s="52">
        <v>0</v>
      </c>
      <c r="P10" s="53">
        <v>1173.7983099999999</v>
      </c>
      <c r="Q10" s="95">
        <v>0.83287478999200004</v>
      </c>
    </row>
    <row r="11" spans="1:17" ht="14.4" customHeight="1" x14ac:dyDescent="0.3">
      <c r="A11" s="15" t="s">
        <v>39</v>
      </c>
      <c r="B11" s="51">
        <v>773.21287285777805</v>
      </c>
      <c r="C11" s="52">
        <v>64.434406071481007</v>
      </c>
      <c r="D11" s="52">
        <v>30.454270000000001</v>
      </c>
      <c r="E11" s="52">
        <v>57.441299999999998</v>
      </c>
      <c r="F11" s="52">
        <v>67.386600000000001</v>
      </c>
      <c r="G11" s="52">
        <v>78.403090000000006</v>
      </c>
      <c r="H11" s="52">
        <v>50.03116</v>
      </c>
      <c r="I11" s="52">
        <v>83.726889999999997</v>
      </c>
      <c r="J11" s="52">
        <v>37.269300000000001</v>
      </c>
      <c r="K11" s="52">
        <v>53.258589999999998</v>
      </c>
      <c r="L11" s="52">
        <v>0</v>
      </c>
      <c r="M11" s="52">
        <v>0</v>
      </c>
      <c r="N11" s="52">
        <v>0</v>
      </c>
      <c r="O11" s="52">
        <v>0</v>
      </c>
      <c r="P11" s="53">
        <v>457.97120000000001</v>
      </c>
      <c r="Q11" s="95">
        <v>0.88844459800700004</v>
      </c>
    </row>
    <row r="12" spans="1:17" ht="14.4" customHeight="1" x14ac:dyDescent="0.3">
      <c r="A12" s="15" t="s">
        <v>40</v>
      </c>
      <c r="B12" s="51">
        <v>442.11535670405698</v>
      </c>
      <c r="C12" s="52">
        <v>36.842946392004002</v>
      </c>
      <c r="D12" s="52">
        <v>65.628429999999994</v>
      </c>
      <c r="E12" s="52">
        <v>69.353110000000001</v>
      </c>
      <c r="F12" s="52">
        <v>63.375079999999997</v>
      </c>
      <c r="G12" s="52">
        <v>65.637410000000003</v>
      </c>
      <c r="H12" s="52">
        <v>3.91364</v>
      </c>
      <c r="I12" s="52">
        <v>74.208430000000007</v>
      </c>
      <c r="J12" s="52">
        <v>1.51823</v>
      </c>
      <c r="K12" s="52">
        <v>64.320639999999997</v>
      </c>
      <c r="L12" s="52">
        <v>0</v>
      </c>
      <c r="M12" s="52">
        <v>0</v>
      </c>
      <c r="N12" s="52">
        <v>0</v>
      </c>
      <c r="O12" s="52">
        <v>0</v>
      </c>
      <c r="P12" s="53">
        <v>407.95497</v>
      </c>
      <c r="Q12" s="95">
        <v>1.384101334009</v>
      </c>
    </row>
    <row r="13" spans="1:17" ht="14.4" customHeight="1" x14ac:dyDescent="0.3">
      <c r="A13" s="15" t="s">
        <v>41</v>
      </c>
      <c r="B13" s="51">
        <v>131.755005871267</v>
      </c>
      <c r="C13" s="52">
        <v>10.979583822605001</v>
      </c>
      <c r="D13" s="52">
        <v>8.5170600000000007</v>
      </c>
      <c r="E13" s="52">
        <v>16.116810000000001</v>
      </c>
      <c r="F13" s="52">
        <v>14.975899999999999</v>
      </c>
      <c r="G13" s="52">
        <v>10.026820000000001</v>
      </c>
      <c r="H13" s="52">
        <v>18.87555</v>
      </c>
      <c r="I13" s="52">
        <v>16.898849999999999</v>
      </c>
      <c r="J13" s="52">
        <v>15.257059999999999</v>
      </c>
      <c r="K13" s="52">
        <v>8.9772200000000009</v>
      </c>
      <c r="L13" s="52">
        <v>0</v>
      </c>
      <c r="M13" s="52">
        <v>0</v>
      </c>
      <c r="N13" s="52">
        <v>0</v>
      </c>
      <c r="O13" s="52">
        <v>0</v>
      </c>
      <c r="P13" s="53">
        <v>109.64527</v>
      </c>
      <c r="Q13" s="95">
        <v>1.248285815877</v>
      </c>
    </row>
    <row r="14" spans="1:17" ht="14.4" customHeight="1" x14ac:dyDescent="0.3">
      <c r="A14" s="15" t="s">
        <v>42</v>
      </c>
      <c r="B14" s="51">
        <v>1349.6681134847699</v>
      </c>
      <c r="C14" s="52">
        <v>112.47234279039699</v>
      </c>
      <c r="D14" s="52">
        <v>150.023</v>
      </c>
      <c r="E14" s="52">
        <v>119.655</v>
      </c>
      <c r="F14" s="52">
        <v>130.80099999999999</v>
      </c>
      <c r="G14" s="52">
        <v>105.28400000000001</v>
      </c>
      <c r="H14" s="52">
        <v>99.063999999999993</v>
      </c>
      <c r="I14" s="52">
        <v>95.986000000000004</v>
      </c>
      <c r="J14" s="52">
        <v>87.819000000000003</v>
      </c>
      <c r="K14" s="52">
        <v>91.38</v>
      </c>
      <c r="L14" s="52">
        <v>0</v>
      </c>
      <c r="M14" s="52">
        <v>0</v>
      </c>
      <c r="N14" s="52">
        <v>0</v>
      </c>
      <c r="O14" s="52">
        <v>0</v>
      </c>
      <c r="P14" s="53">
        <v>880.01199999999994</v>
      </c>
      <c r="Q14" s="95">
        <v>0.97803155221000004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0.21486</v>
      </c>
      <c r="L15" s="52">
        <v>0</v>
      </c>
      <c r="M15" s="52">
        <v>0</v>
      </c>
      <c r="N15" s="52">
        <v>0</v>
      </c>
      <c r="O15" s="52">
        <v>0</v>
      </c>
      <c r="P15" s="53">
        <v>0.21486</v>
      </c>
      <c r="Q15" s="95" t="s">
        <v>261</v>
      </c>
    </row>
    <row r="16" spans="1:17" ht="14.4" customHeight="1" x14ac:dyDescent="0.3">
      <c r="A16" s="15" t="s">
        <v>44</v>
      </c>
      <c r="B16" s="51">
        <v>-104660.00944865101</v>
      </c>
      <c r="C16" s="52">
        <v>-8721.6674540542408</v>
      </c>
      <c r="D16" s="52">
        <v>-8947.4537199999995</v>
      </c>
      <c r="E16" s="52">
        <v>-8553.2873999999993</v>
      </c>
      <c r="F16" s="52">
        <v>-8972.1860799999995</v>
      </c>
      <c r="G16" s="52">
        <v>-8913.6675799999994</v>
      </c>
      <c r="H16" s="52">
        <v>-8469.28089</v>
      </c>
      <c r="I16" s="52">
        <v>-9470.5651700000199</v>
      </c>
      <c r="J16" s="52">
        <v>-8857.1417299999994</v>
      </c>
      <c r="K16" s="52">
        <v>-9193.7739600000004</v>
      </c>
      <c r="L16" s="52">
        <v>0</v>
      </c>
      <c r="M16" s="52">
        <v>0</v>
      </c>
      <c r="N16" s="52">
        <v>0</v>
      </c>
      <c r="O16" s="52">
        <v>0</v>
      </c>
      <c r="P16" s="53">
        <v>-71377.356530000005</v>
      </c>
      <c r="Q16" s="95">
        <v>1.0229889654990001</v>
      </c>
    </row>
    <row r="17" spans="1:17" ht="14.4" customHeight="1" x14ac:dyDescent="0.3">
      <c r="A17" s="15" t="s">
        <v>45</v>
      </c>
      <c r="B17" s="51">
        <v>664.76870151463402</v>
      </c>
      <c r="C17" s="52">
        <v>55.397391792885998</v>
      </c>
      <c r="D17" s="52">
        <v>42.198309999999999</v>
      </c>
      <c r="E17" s="52">
        <v>134.61610999999999</v>
      </c>
      <c r="F17" s="52">
        <v>111.18899999999999</v>
      </c>
      <c r="G17" s="52">
        <v>93.991969999999995</v>
      </c>
      <c r="H17" s="52">
        <v>29.013190000000002</v>
      </c>
      <c r="I17" s="52">
        <v>88.77037</v>
      </c>
      <c r="J17" s="52">
        <v>0.45599000000000001</v>
      </c>
      <c r="K17" s="52">
        <v>113.36682999999999</v>
      </c>
      <c r="L17" s="52">
        <v>0</v>
      </c>
      <c r="M17" s="52">
        <v>0</v>
      </c>
      <c r="N17" s="52">
        <v>0</v>
      </c>
      <c r="O17" s="52">
        <v>0</v>
      </c>
      <c r="P17" s="53">
        <v>613.60176999999999</v>
      </c>
      <c r="Q17" s="95">
        <v>1.384545711768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56.375</v>
      </c>
      <c r="H18" s="52">
        <v>69.075000000000003</v>
      </c>
      <c r="I18" s="52">
        <v>57.991</v>
      </c>
      <c r="J18" s="52">
        <v>46.621000000000002</v>
      </c>
      <c r="K18" s="52">
        <v>54.662999999999997</v>
      </c>
      <c r="L18" s="52">
        <v>0</v>
      </c>
      <c r="M18" s="52">
        <v>0</v>
      </c>
      <c r="N18" s="52">
        <v>0</v>
      </c>
      <c r="O18" s="52">
        <v>0</v>
      </c>
      <c r="P18" s="53">
        <v>453.33800000000002</v>
      </c>
      <c r="Q18" s="95" t="s">
        <v>261</v>
      </c>
    </row>
    <row r="19" spans="1:17" ht="14.4" customHeight="1" x14ac:dyDescent="0.3">
      <c r="A19" s="15" t="s">
        <v>47</v>
      </c>
      <c r="B19" s="51">
        <v>1774.1409535738001</v>
      </c>
      <c r="C19" s="52">
        <v>147.84507946448301</v>
      </c>
      <c r="D19" s="52">
        <v>164.00568000000001</v>
      </c>
      <c r="E19" s="52">
        <v>179.20122000000001</v>
      </c>
      <c r="F19" s="52">
        <v>91.536550000000005</v>
      </c>
      <c r="G19" s="52">
        <v>119.97891</v>
      </c>
      <c r="H19" s="52">
        <v>99.769490000000005</v>
      </c>
      <c r="I19" s="52">
        <v>145.50718000000001</v>
      </c>
      <c r="J19" s="52">
        <v>78.400260000000003</v>
      </c>
      <c r="K19" s="52">
        <v>115.93729</v>
      </c>
      <c r="L19" s="52">
        <v>0</v>
      </c>
      <c r="M19" s="52">
        <v>0</v>
      </c>
      <c r="N19" s="52">
        <v>0</v>
      </c>
      <c r="O19" s="52">
        <v>0</v>
      </c>
      <c r="P19" s="53">
        <v>994.33658000000003</v>
      </c>
      <c r="Q19" s="95">
        <v>0.84069130301899997</v>
      </c>
    </row>
    <row r="20" spans="1:17" ht="14.4" customHeight="1" x14ac:dyDescent="0.3">
      <c r="A20" s="15" t="s">
        <v>48</v>
      </c>
      <c r="B20" s="51">
        <v>33534.003027432504</v>
      </c>
      <c r="C20" s="52">
        <v>2794.50025228604</v>
      </c>
      <c r="D20" s="52">
        <v>2921.0668799999999</v>
      </c>
      <c r="E20" s="52">
        <v>2831.2672499999999</v>
      </c>
      <c r="F20" s="52">
        <v>2956.4652900000001</v>
      </c>
      <c r="G20" s="52">
        <v>2851.4955199999999</v>
      </c>
      <c r="H20" s="52">
        <v>2963.0807300000001</v>
      </c>
      <c r="I20" s="52">
        <v>2880.09465000001</v>
      </c>
      <c r="J20" s="52">
        <v>3836.12482</v>
      </c>
      <c r="K20" s="52">
        <v>2913.3995799999998</v>
      </c>
      <c r="L20" s="52">
        <v>0</v>
      </c>
      <c r="M20" s="52">
        <v>0</v>
      </c>
      <c r="N20" s="52">
        <v>0</v>
      </c>
      <c r="O20" s="52">
        <v>0</v>
      </c>
      <c r="P20" s="53">
        <v>24152.994719999999</v>
      </c>
      <c r="Q20" s="95">
        <v>1.0803807720280001</v>
      </c>
    </row>
    <row r="21" spans="1:17" ht="14.4" customHeight="1" x14ac:dyDescent="0.3">
      <c r="A21" s="16" t="s">
        <v>49</v>
      </c>
      <c r="B21" s="51">
        <v>3854.00889988671</v>
      </c>
      <c r="C21" s="52">
        <v>321.167408323892</v>
      </c>
      <c r="D21" s="52">
        <v>322.19099999999997</v>
      </c>
      <c r="E21" s="52">
        <v>322.19099999999997</v>
      </c>
      <c r="F21" s="52">
        <v>322.19099999999997</v>
      </c>
      <c r="G21" s="52">
        <v>321.17500000000001</v>
      </c>
      <c r="H21" s="52">
        <v>321.17200000000003</v>
      </c>
      <c r="I21" s="52">
        <v>321.17200000000099</v>
      </c>
      <c r="J21" s="52">
        <v>321.17</v>
      </c>
      <c r="K21" s="52">
        <v>321.17</v>
      </c>
      <c r="L21" s="52">
        <v>0</v>
      </c>
      <c r="M21" s="52">
        <v>0</v>
      </c>
      <c r="N21" s="52">
        <v>0</v>
      </c>
      <c r="O21" s="52">
        <v>0</v>
      </c>
      <c r="P21" s="53">
        <v>2572.4319999999998</v>
      </c>
      <c r="Q21" s="95">
        <v>1.00120370768</v>
      </c>
    </row>
    <row r="22" spans="1:17" ht="14.4" customHeight="1" x14ac:dyDescent="0.3">
      <c r="A22" s="15" t="s">
        <v>50</v>
      </c>
      <c r="B22" s="51">
        <v>33.999993697211004</v>
      </c>
      <c r="C22" s="52">
        <v>2.8333328081000002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77.232900000000001</v>
      </c>
      <c r="I22" s="52">
        <v>13.88626</v>
      </c>
      <c r="J22" s="52">
        <v>30.492000000000001</v>
      </c>
      <c r="K22" s="52">
        <v>21.901</v>
      </c>
      <c r="L22" s="52">
        <v>0</v>
      </c>
      <c r="M22" s="52">
        <v>0</v>
      </c>
      <c r="N22" s="52">
        <v>0</v>
      </c>
      <c r="O22" s="52">
        <v>0</v>
      </c>
      <c r="P22" s="53">
        <v>150.39827</v>
      </c>
      <c r="Q22" s="95">
        <v>6.6352190241280002</v>
      </c>
    </row>
    <row r="23" spans="1:17" ht="14.4" customHeight="1" x14ac:dyDescent="0.3">
      <c r="A23" s="16" t="s">
        <v>51</v>
      </c>
      <c r="B23" s="51">
        <v>49150.004437236697</v>
      </c>
      <c r="C23" s="52">
        <v>4095.8337031030601</v>
      </c>
      <c r="D23" s="52">
        <v>1609.04339</v>
      </c>
      <c r="E23" s="52">
        <v>2485.6259100000002</v>
      </c>
      <c r="F23" s="52">
        <v>4572.1068800000003</v>
      </c>
      <c r="G23" s="52">
        <v>1326.0820000000001</v>
      </c>
      <c r="H23" s="52">
        <v>4333.8627200000001</v>
      </c>
      <c r="I23" s="52">
        <v>5109.45010000001</v>
      </c>
      <c r="J23" s="52">
        <v>3864.40834</v>
      </c>
      <c r="K23" s="52">
        <v>6228.7082</v>
      </c>
      <c r="L23" s="52">
        <v>0</v>
      </c>
      <c r="M23" s="52">
        <v>0</v>
      </c>
      <c r="N23" s="52">
        <v>0</v>
      </c>
      <c r="O23" s="52">
        <v>0</v>
      </c>
      <c r="P23" s="53">
        <v>29529.287540000001</v>
      </c>
      <c r="Q23" s="95">
        <v>0.90119892799900003</v>
      </c>
    </row>
    <row r="24" spans="1:17" ht="14.4" customHeight="1" x14ac:dyDescent="0.3">
      <c r="A24" s="16" t="s">
        <v>52</v>
      </c>
      <c r="B24" s="51">
        <v>548.00858135577096</v>
      </c>
      <c r="C24" s="52">
        <v>45.667381779647002</v>
      </c>
      <c r="D24" s="52">
        <v>67.367279999998999</v>
      </c>
      <c r="E24" s="52">
        <v>40.700199999999001</v>
      </c>
      <c r="F24" s="52">
        <v>38.159769999997998</v>
      </c>
      <c r="G24" s="52">
        <v>37.109969999999997</v>
      </c>
      <c r="H24" s="52">
        <v>36.749849999999</v>
      </c>
      <c r="I24" s="52">
        <v>41.909300000000002</v>
      </c>
      <c r="J24" s="52">
        <v>64.209319999998002</v>
      </c>
      <c r="K24" s="52">
        <v>53.981749999999003</v>
      </c>
      <c r="L24" s="52">
        <v>0</v>
      </c>
      <c r="M24" s="52">
        <v>0</v>
      </c>
      <c r="N24" s="52">
        <v>0</v>
      </c>
      <c r="O24" s="52">
        <v>0</v>
      </c>
      <c r="P24" s="53">
        <v>380.18743999999799</v>
      </c>
      <c r="Q24" s="95"/>
    </row>
    <row r="25" spans="1:17" ht="14.4" customHeight="1" x14ac:dyDescent="0.3">
      <c r="A25" s="17" t="s">
        <v>53</v>
      </c>
      <c r="B25" s="54">
        <v>32714.444305682598</v>
      </c>
      <c r="C25" s="55">
        <v>2726.20369214022</v>
      </c>
      <c r="D25" s="55">
        <v>-99.796979999998001</v>
      </c>
      <c r="E25" s="55">
        <v>1021.89687</v>
      </c>
      <c r="F25" s="55">
        <v>3002.8165199999999</v>
      </c>
      <c r="G25" s="55">
        <v>-89.998880000002003</v>
      </c>
      <c r="H25" s="55">
        <v>3479.7507099999998</v>
      </c>
      <c r="I25" s="55">
        <v>2511.21108</v>
      </c>
      <c r="J25" s="55">
        <v>3534.4363899999998</v>
      </c>
      <c r="K25" s="55">
        <v>3664.3319900000001</v>
      </c>
      <c r="L25" s="55">
        <v>0</v>
      </c>
      <c r="M25" s="55">
        <v>0</v>
      </c>
      <c r="N25" s="55">
        <v>0</v>
      </c>
      <c r="O25" s="55">
        <v>0</v>
      </c>
      <c r="P25" s="56">
        <v>17024.647700000001</v>
      </c>
      <c r="Q25" s="96">
        <v>0.78060233306600002</v>
      </c>
    </row>
    <row r="26" spans="1:17" ht="14.4" customHeight="1" x14ac:dyDescent="0.3">
      <c r="A26" s="15" t="s">
        <v>54</v>
      </c>
      <c r="B26" s="51">
        <v>6215.6444748086196</v>
      </c>
      <c r="C26" s="52">
        <v>517.97037290071796</v>
      </c>
      <c r="D26" s="52">
        <v>480.98782</v>
      </c>
      <c r="E26" s="52">
        <v>424.29210999999998</v>
      </c>
      <c r="F26" s="52">
        <v>481.06891000000002</v>
      </c>
      <c r="G26" s="52">
        <v>462.76958000000002</v>
      </c>
      <c r="H26" s="52">
        <v>432.66748000000001</v>
      </c>
      <c r="I26" s="52">
        <v>696.84708000000001</v>
      </c>
      <c r="J26" s="52">
        <v>470.72958999999997</v>
      </c>
      <c r="K26" s="52">
        <v>490.80085000000003</v>
      </c>
      <c r="L26" s="52">
        <v>0</v>
      </c>
      <c r="M26" s="52">
        <v>0</v>
      </c>
      <c r="N26" s="52">
        <v>0</v>
      </c>
      <c r="O26" s="52">
        <v>0</v>
      </c>
      <c r="P26" s="53">
        <v>3940.1634199999999</v>
      </c>
      <c r="Q26" s="95">
        <v>0.95086602104600004</v>
      </c>
    </row>
    <row r="27" spans="1:17" ht="14.4" customHeight="1" x14ac:dyDescent="0.3">
      <c r="A27" s="18" t="s">
        <v>55</v>
      </c>
      <c r="B27" s="54">
        <v>38930.0887804913</v>
      </c>
      <c r="C27" s="55">
        <v>3244.1740650409401</v>
      </c>
      <c r="D27" s="55">
        <v>381.190840000001</v>
      </c>
      <c r="E27" s="55">
        <v>1446.1889799999999</v>
      </c>
      <c r="F27" s="55">
        <v>3483.8854299999998</v>
      </c>
      <c r="G27" s="55">
        <v>372.77069999999799</v>
      </c>
      <c r="H27" s="55">
        <v>3912.4181899999999</v>
      </c>
      <c r="I27" s="55">
        <v>3208.05816</v>
      </c>
      <c r="J27" s="55">
        <v>4005.1659800000002</v>
      </c>
      <c r="K27" s="55">
        <v>4155.1328400000002</v>
      </c>
      <c r="L27" s="55">
        <v>0</v>
      </c>
      <c r="M27" s="55">
        <v>0</v>
      </c>
      <c r="N27" s="55">
        <v>0</v>
      </c>
      <c r="O27" s="55">
        <v>0</v>
      </c>
      <c r="P27" s="56">
        <v>20964.811119999998</v>
      </c>
      <c r="Q27" s="96">
        <v>0.80778692433199994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21.897300000000001</v>
      </c>
      <c r="H28" s="52">
        <v>0.73040000000000005</v>
      </c>
      <c r="I28" s="52">
        <v>14.021319999999999</v>
      </c>
      <c r="J28" s="52">
        <v>6.4591000000000003</v>
      </c>
      <c r="K28" s="52">
        <v>20.967500000000001</v>
      </c>
      <c r="L28" s="52">
        <v>0</v>
      </c>
      <c r="M28" s="52">
        <v>0</v>
      </c>
      <c r="N28" s="52">
        <v>0</v>
      </c>
      <c r="O28" s="52">
        <v>0</v>
      </c>
      <c r="P28" s="53">
        <v>141.86922000000001</v>
      </c>
      <c r="Q28" s="95">
        <v>1.4436916255600001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1411.6880000000001</v>
      </c>
      <c r="H30" s="52">
        <v>4822.6712500000003</v>
      </c>
      <c r="I30" s="52">
        <v>5812.0838999999996</v>
      </c>
      <c r="J30" s="52">
        <v>4337.1202000000003</v>
      </c>
      <c r="K30" s="52">
        <v>7249.1833100000003</v>
      </c>
      <c r="L30" s="52">
        <v>0</v>
      </c>
      <c r="M30" s="52">
        <v>0</v>
      </c>
      <c r="N30" s="52">
        <v>0</v>
      </c>
      <c r="O30" s="52">
        <v>0</v>
      </c>
      <c r="P30" s="53">
        <v>33275.192759999998</v>
      </c>
      <c r="Q30" s="95">
        <v>0.93557233618199998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47.334000000000003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32714.444305682598</v>
      </c>
      <c r="G6" s="422">
        <v>21809.6295371218</v>
      </c>
      <c r="H6" s="424">
        <v>3664.3319900000001</v>
      </c>
      <c r="I6" s="421">
        <v>17024.647700000001</v>
      </c>
      <c r="J6" s="422">
        <v>-4784.9818371217598</v>
      </c>
      <c r="K6" s="425">
        <v>0.52040155537699995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-56844.490289014699</v>
      </c>
      <c r="G7" s="422">
        <v>-37896.326859343098</v>
      </c>
      <c r="H7" s="424">
        <v>-6158.7959099999998</v>
      </c>
      <c r="I7" s="421">
        <v>-41790.39458</v>
      </c>
      <c r="J7" s="422">
        <v>-3894.0677206568898</v>
      </c>
      <c r="K7" s="425">
        <v>0.735170539264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46465.851046151402</v>
      </c>
      <c r="G8" s="422">
        <v>30977.234030767599</v>
      </c>
      <c r="H8" s="424">
        <v>2943.38319</v>
      </c>
      <c r="I8" s="421">
        <v>28706.735089999998</v>
      </c>
      <c r="J8" s="422">
        <v>-2270.4989407676098</v>
      </c>
      <c r="K8" s="425">
        <v>0.61780284754600001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-2.5000000000000001E-4</v>
      </c>
      <c r="I9" s="426">
        <v>4.0000000000000098E-5</v>
      </c>
      <c r="J9" s="427">
        <v>4.0000000000000098E-5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-2.5000000000000001E-4</v>
      </c>
      <c r="I10" s="421">
        <v>4.0000000000000098E-5</v>
      </c>
      <c r="J10" s="422">
        <v>4.0000000000000098E-5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190.00001715310199</v>
      </c>
      <c r="G11" s="427">
        <v>126.666678102068</v>
      </c>
      <c r="H11" s="429">
        <v>3.2793999999999999</v>
      </c>
      <c r="I11" s="426">
        <v>39.764000000000003</v>
      </c>
      <c r="J11" s="427">
        <v>-86.902678102067995</v>
      </c>
      <c r="K11" s="434">
        <v>0.20928419163199999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190.00001715310199</v>
      </c>
      <c r="G12" s="422">
        <v>126.666678102068</v>
      </c>
      <c r="H12" s="424">
        <v>3.28009</v>
      </c>
      <c r="I12" s="421">
        <v>38.523000000000003</v>
      </c>
      <c r="J12" s="422">
        <v>-88.143678102067994</v>
      </c>
      <c r="K12" s="425">
        <v>0.20275261327399999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-6.8999999999999997E-4</v>
      </c>
      <c r="I13" s="421">
        <v>1.2410000000000001</v>
      </c>
      <c r="J13" s="422">
        <v>1.2410000000000001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1390.7625223022201</v>
      </c>
      <c r="G14" s="427">
        <v>927.17501486814604</v>
      </c>
      <c r="H14" s="429">
        <v>113.80184</v>
      </c>
      <c r="I14" s="426">
        <v>1093.2375099999999</v>
      </c>
      <c r="J14" s="427">
        <v>166.06249513185401</v>
      </c>
      <c r="K14" s="434">
        <v>0.78607058535700003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1316.6491352968701</v>
      </c>
      <c r="G15" s="422">
        <v>877.76609019791101</v>
      </c>
      <c r="H15" s="424">
        <v>97.272999999999996</v>
      </c>
      <c r="I15" s="421">
        <v>821.0421</v>
      </c>
      <c r="J15" s="422">
        <v>-56.723990197909998</v>
      </c>
      <c r="K15" s="425">
        <v>0.62358458148700002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74.113387005351996</v>
      </c>
      <c r="G16" s="422">
        <v>49.408924670235002</v>
      </c>
      <c r="H16" s="424">
        <v>16.528839999999999</v>
      </c>
      <c r="I16" s="421">
        <v>272.19540999999998</v>
      </c>
      <c r="J16" s="422">
        <v>222.78648532976499</v>
      </c>
      <c r="K16" s="425">
        <v>3.6726888487810001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41424.0050804122</v>
      </c>
      <c r="G17" s="427">
        <v>27616.0033869414</v>
      </c>
      <c r="H17" s="429">
        <v>2557.1482000000001</v>
      </c>
      <c r="I17" s="426">
        <v>25392.82979</v>
      </c>
      <c r="J17" s="427">
        <v>-2223.1735969414399</v>
      </c>
      <c r="K17" s="434">
        <v>0.61299794022099996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17200.001552807102</v>
      </c>
      <c r="G18" s="422">
        <v>11466.6677018714</v>
      </c>
      <c r="H18" s="424">
        <v>1010.56</v>
      </c>
      <c r="I18" s="421">
        <v>9958.4014900000002</v>
      </c>
      <c r="J18" s="422">
        <v>-1508.26621187142</v>
      </c>
      <c r="K18" s="425">
        <v>0.57897677854399998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478.07194890514899</v>
      </c>
      <c r="G19" s="422">
        <v>318.71463260343302</v>
      </c>
      <c r="H19" s="424">
        <v>3.1172599999999999</v>
      </c>
      <c r="I19" s="421">
        <v>266.23088000000001</v>
      </c>
      <c r="J19" s="422">
        <v>-52.483752603432002</v>
      </c>
      <c r="K19" s="425">
        <v>0.55688454553599998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271.93576151804899</v>
      </c>
      <c r="G20" s="422">
        <v>181.29050767869899</v>
      </c>
      <c r="H20" s="424">
        <v>20.50224</v>
      </c>
      <c r="I20" s="421">
        <v>154.29095000000001</v>
      </c>
      <c r="J20" s="422">
        <v>-26.999557678698999</v>
      </c>
      <c r="K20" s="425">
        <v>0.56738013837699997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434.00003918129602</v>
      </c>
      <c r="G21" s="422">
        <v>289.33335945419799</v>
      </c>
      <c r="H21" s="424">
        <v>28.23038</v>
      </c>
      <c r="I21" s="421">
        <v>270.11637000000002</v>
      </c>
      <c r="J21" s="422">
        <v>-19.216989454197002</v>
      </c>
      <c r="K21" s="425">
        <v>0.622387893119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22861.995761930801</v>
      </c>
      <c r="G22" s="422">
        <v>15241.3305079539</v>
      </c>
      <c r="H22" s="424">
        <v>1478.54232</v>
      </c>
      <c r="I22" s="421">
        <v>14624.694100000001</v>
      </c>
      <c r="J22" s="422">
        <v>-616.63640795386004</v>
      </c>
      <c r="K22" s="425">
        <v>0.63969455039199996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48.000004333414999</v>
      </c>
      <c r="G23" s="422">
        <v>32.000002888943001</v>
      </c>
      <c r="H23" s="424">
        <v>4.41</v>
      </c>
      <c r="I23" s="421">
        <v>35.741999999999997</v>
      </c>
      <c r="J23" s="422">
        <v>3.741997111056</v>
      </c>
      <c r="K23" s="425">
        <v>0.74462493277499997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130.00001173633299</v>
      </c>
      <c r="G24" s="422">
        <v>86.666674490887999</v>
      </c>
      <c r="H24" s="424">
        <v>11.786</v>
      </c>
      <c r="I24" s="421">
        <v>83.353999999999999</v>
      </c>
      <c r="J24" s="422">
        <v>-3.3126744908879999</v>
      </c>
      <c r="K24" s="425">
        <v>0.64118455749799996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2114.0001908508302</v>
      </c>
      <c r="G25" s="427">
        <v>1409.3334605672201</v>
      </c>
      <c r="H25" s="429">
        <v>142.59755000000001</v>
      </c>
      <c r="I25" s="426">
        <v>1173.7983099999999</v>
      </c>
      <c r="J25" s="427">
        <v>-235.53515056722</v>
      </c>
      <c r="K25" s="434">
        <v>0.55524985999499998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2114.0001908508302</v>
      </c>
      <c r="G26" s="422">
        <v>1409.3334605672201</v>
      </c>
      <c r="H26" s="424">
        <v>142.59755000000001</v>
      </c>
      <c r="I26" s="421">
        <v>1173.7983099999999</v>
      </c>
      <c r="J26" s="422">
        <v>-235.53515056722</v>
      </c>
      <c r="K26" s="425">
        <v>0.55524985999499998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773.21287285777805</v>
      </c>
      <c r="G27" s="427">
        <v>515.47524857185203</v>
      </c>
      <c r="H27" s="429">
        <v>53.258589999999998</v>
      </c>
      <c r="I27" s="426">
        <v>457.97120000000001</v>
      </c>
      <c r="J27" s="427">
        <v>-57.504048571852003</v>
      </c>
      <c r="K27" s="434">
        <v>0.59229639867100004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9.0862829601769999</v>
      </c>
      <c r="G28" s="422">
        <v>6.0575219734510002</v>
      </c>
      <c r="H28" s="424">
        <v>-5.0765000000000002</v>
      </c>
      <c r="I28" s="421">
        <v>3.2582999999990001</v>
      </c>
      <c r="J28" s="422">
        <v>-2.799221973451</v>
      </c>
      <c r="K28" s="425">
        <v>0.35859548005199998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53.751172704303002</v>
      </c>
      <c r="G29" s="422">
        <v>35.834115136202001</v>
      </c>
      <c r="H29" s="424">
        <v>2.1222500000000002</v>
      </c>
      <c r="I29" s="421">
        <v>16.24699</v>
      </c>
      <c r="J29" s="422">
        <v>-19.587125136202001</v>
      </c>
      <c r="K29" s="425">
        <v>0.30226298669500001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248.51847189947301</v>
      </c>
      <c r="G30" s="422">
        <v>165.67898126631499</v>
      </c>
      <c r="H30" s="424">
        <v>19.23854</v>
      </c>
      <c r="I30" s="421">
        <v>147.02670000000001</v>
      </c>
      <c r="J30" s="422">
        <v>-18.652281266315001</v>
      </c>
      <c r="K30" s="425">
        <v>0.59161276373600002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246.82629263659999</v>
      </c>
      <c r="G31" s="422">
        <v>164.550861757733</v>
      </c>
      <c r="H31" s="424">
        <v>8.1226599999999998</v>
      </c>
      <c r="I31" s="421">
        <v>137.27106000000001</v>
      </c>
      <c r="J31" s="422">
        <v>-27.279801757733001</v>
      </c>
      <c r="K31" s="425">
        <v>0.55614439828700002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15.047388554444</v>
      </c>
      <c r="G32" s="422">
        <v>10.031592369628999</v>
      </c>
      <c r="H32" s="424">
        <v>2.6840999999999999</v>
      </c>
      <c r="I32" s="421">
        <v>8.9780599999999993</v>
      </c>
      <c r="J32" s="422">
        <v>-1.053532369629</v>
      </c>
      <c r="K32" s="425">
        <v>0.596652367121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0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12.320502880507</v>
      </c>
      <c r="G34" s="422">
        <v>8.2136685870049995</v>
      </c>
      <c r="H34" s="424">
        <v>0</v>
      </c>
      <c r="I34" s="421">
        <v>0</v>
      </c>
      <c r="J34" s="422">
        <v>-8.2136685870049995</v>
      </c>
      <c r="K34" s="425">
        <v>0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41.803354065798999</v>
      </c>
      <c r="G35" s="422">
        <v>27.868902710533</v>
      </c>
      <c r="H35" s="424">
        <v>11.45683</v>
      </c>
      <c r="I35" s="421">
        <v>35.355319999999999</v>
      </c>
      <c r="J35" s="422">
        <v>7.486417289467</v>
      </c>
      <c r="K35" s="425">
        <v>0.84575318871100003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0</v>
      </c>
      <c r="I36" s="421">
        <v>0</v>
      </c>
      <c r="J36" s="422">
        <v>0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0</v>
      </c>
      <c r="C37" s="421">
        <v>0</v>
      </c>
      <c r="D37" s="422">
        <v>0</v>
      </c>
      <c r="E37" s="423">
        <v>1</v>
      </c>
      <c r="F37" s="421">
        <v>0</v>
      </c>
      <c r="G37" s="422">
        <v>0</v>
      </c>
      <c r="H37" s="424">
        <v>5.0765000000000002</v>
      </c>
      <c r="I37" s="421">
        <v>5.0765000000000002</v>
      </c>
      <c r="J37" s="422">
        <v>5.0765000000000002</v>
      </c>
      <c r="K37" s="432" t="s">
        <v>271</v>
      </c>
    </row>
    <row r="38" spans="1:11" ht="14.4" customHeight="1" thickBot="1" x14ac:dyDescent="0.35">
      <c r="A38" s="443" t="s">
        <v>296</v>
      </c>
      <c r="B38" s="421">
        <v>110.999996503769</v>
      </c>
      <c r="C38" s="421">
        <v>146.06252000000001</v>
      </c>
      <c r="D38" s="422">
        <v>35.062523496231002</v>
      </c>
      <c r="E38" s="423">
        <v>1.315878600005</v>
      </c>
      <c r="F38" s="421">
        <v>145.859407156473</v>
      </c>
      <c r="G38" s="422">
        <v>97.239604770981003</v>
      </c>
      <c r="H38" s="424">
        <v>9.6342099999999995</v>
      </c>
      <c r="I38" s="421">
        <v>104.72989</v>
      </c>
      <c r="J38" s="422">
        <v>7.4902852290180002</v>
      </c>
      <c r="K38" s="425">
        <v>0.71801944106100002</v>
      </c>
    </row>
    <row r="39" spans="1:11" ht="14.4" customHeight="1" thickBot="1" x14ac:dyDescent="0.35">
      <c r="A39" s="443" t="s">
        <v>297</v>
      </c>
      <c r="B39" s="421">
        <v>0</v>
      </c>
      <c r="C39" s="421">
        <v>0.45500000000000002</v>
      </c>
      <c r="D39" s="422">
        <v>0.45500000000000002</v>
      </c>
      <c r="E39" s="431" t="s">
        <v>271</v>
      </c>
      <c r="F39" s="421">
        <v>0</v>
      </c>
      <c r="G39" s="422">
        <v>0</v>
      </c>
      <c r="H39" s="424">
        <v>0</v>
      </c>
      <c r="I39" s="421">
        <v>0</v>
      </c>
      <c r="J39" s="422">
        <v>0</v>
      </c>
      <c r="K39" s="432" t="s">
        <v>261</v>
      </c>
    </row>
    <row r="40" spans="1:11" ht="14.4" customHeight="1" thickBot="1" x14ac:dyDescent="0.35">
      <c r="A40" s="442" t="s">
        <v>298</v>
      </c>
      <c r="B40" s="426">
        <v>4.214471121461</v>
      </c>
      <c r="C40" s="426">
        <v>464.08521000000002</v>
      </c>
      <c r="D40" s="427">
        <v>459.87073887853899</v>
      </c>
      <c r="E40" s="433">
        <v>110.117069645284</v>
      </c>
      <c r="F40" s="426">
        <v>442.11535670405698</v>
      </c>
      <c r="G40" s="427">
        <v>294.74357113603799</v>
      </c>
      <c r="H40" s="429">
        <v>64.320639999999997</v>
      </c>
      <c r="I40" s="426">
        <v>407.95497</v>
      </c>
      <c r="J40" s="427">
        <v>113.211398863962</v>
      </c>
      <c r="K40" s="434">
        <v>0.922734222672</v>
      </c>
    </row>
    <row r="41" spans="1:11" ht="14.4" customHeight="1" thickBot="1" x14ac:dyDescent="0.35">
      <c r="A41" s="443" t="s">
        <v>299</v>
      </c>
      <c r="B41" s="421">
        <v>0</v>
      </c>
      <c r="C41" s="421">
        <v>0.98499999999999999</v>
      </c>
      <c r="D41" s="422">
        <v>0.98499999999999999</v>
      </c>
      <c r="E41" s="431" t="s">
        <v>261</v>
      </c>
      <c r="F41" s="421">
        <v>0</v>
      </c>
      <c r="G41" s="422">
        <v>0</v>
      </c>
      <c r="H41" s="424">
        <v>0</v>
      </c>
      <c r="I41" s="421">
        <v>2.0740599999999998</v>
      </c>
      <c r="J41" s="422">
        <v>2.0740599999999998</v>
      </c>
      <c r="K41" s="432" t="s">
        <v>261</v>
      </c>
    </row>
    <row r="42" spans="1:11" ht="14.4" customHeight="1" thickBot="1" x14ac:dyDescent="0.35">
      <c r="A42" s="443" t="s">
        <v>300</v>
      </c>
      <c r="B42" s="421">
        <v>0</v>
      </c>
      <c r="C42" s="421">
        <v>448.23171000000002</v>
      </c>
      <c r="D42" s="422">
        <v>448.23171000000002</v>
      </c>
      <c r="E42" s="431" t="s">
        <v>261</v>
      </c>
      <c r="F42" s="421">
        <v>424.22368844160502</v>
      </c>
      <c r="G42" s="422">
        <v>282.81579229440302</v>
      </c>
      <c r="H42" s="424">
        <v>64.033280000000005</v>
      </c>
      <c r="I42" s="421">
        <v>384.19893000000002</v>
      </c>
      <c r="J42" s="422">
        <v>101.38313770559699</v>
      </c>
      <c r="K42" s="425">
        <v>0.90565175983299995</v>
      </c>
    </row>
    <row r="43" spans="1:11" ht="14.4" customHeight="1" thickBot="1" x14ac:dyDescent="0.35">
      <c r="A43" s="443" t="s">
        <v>301</v>
      </c>
      <c r="B43" s="421">
        <v>0</v>
      </c>
      <c r="C43" s="421">
        <v>0.34</v>
      </c>
      <c r="D43" s="422">
        <v>0.34</v>
      </c>
      <c r="E43" s="431" t="s">
        <v>271</v>
      </c>
      <c r="F43" s="421">
        <v>0.30611808763100001</v>
      </c>
      <c r="G43" s="422">
        <v>0.20407872508700001</v>
      </c>
      <c r="H43" s="424">
        <v>0</v>
      </c>
      <c r="I43" s="421">
        <v>12.895519999999999</v>
      </c>
      <c r="J43" s="422">
        <v>12.691441274912</v>
      </c>
      <c r="K43" s="425">
        <v>0</v>
      </c>
    </row>
    <row r="44" spans="1:11" ht="14.4" customHeight="1" thickBot="1" x14ac:dyDescent="0.35">
      <c r="A44" s="443" t="s">
        <v>302</v>
      </c>
      <c r="B44" s="421">
        <v>0.21447124745099999</v>
      </c>
      <c r="C44" s="421">
        <v>3.2534900000000002</v>
      </c>
      <c r="D44" s="422">
        <v>3.0390187525479999</v>
      </c>
      <c r="E44" s="423">
        <v>15.169818978804001</v>
      </c>
      <c r="F44" s="421">
        <v>6.2742653193209996</v>
      </c>
      <c r="G44" s="422">
        <v>4.1828435462140003</v>
      </c>
      <c r="H44" s="424">
        <v>0</v>
      </c>
      <c r="I44" s="421">
        <v>4.2075399999999998</v>
      </c>
      <c r="J44" s="422">
        <v>2.4696453784999999E-2</v>
      </c>
      <c r="K44" s="425">
        <v>0.67060281735899996</v>
      </c>
    </row>
    <row r="45" spans="1:11" ht="14.4" customHeight="1" thickBot="1" x14ac:dyDescent="0.35">
      <c r="A45" s="443" t="s">
        <v>303</v>
      </c>
      <c r="B45" s="421">
        <v>0</v>
      </c>
      <c r="C45" s="421">
        <v>1.6721999999999999</v>
      </c>
      <c r="D45" s="422">
        <v>1.6721999999999999</v>
      </c>
      <c r="E45" s="431" t="s">
        <v>271</v>
      </c>
      <c r="F45" s="421">
        <v>0</v>
      </c>
      <c r="G45" s="422">
        <v>0</v>
      </c>
      <c r="H45" s="424">
        <v>0</v>
      </c>
      <c r="I45" s="421">
        <v>1.8312999999999999</v>
      </c>
      <c r="J45" s="422">
        <v>1.8312999999999999</v>
      </c>
      <c r="K45" s="432" t="s">
        <v>261</v>
      </c>
    </row>
    <row r="46" spans="1:11" ht="14.4" customHeight="1" thickBot="1" x14ac:dyDescent="0.35">
      <c r="A46" s="443" t="s">
        <v>304</v>
      </c>
      <c r="B46" s="421">
        <v>3.9999998740090001</v>
      </c>
      <c r="C46" s="421">
        <v>9.6028099999999998</v>
      </c>
      <c r="D46" s="422">
        <v>5.6028101259899996</v>
      </c>
      <c r="E46" s="423">
        <v>2.4007025756160001</v>
      </c>
      <c r="F46" s="421">
        <v>11.311284855499</v>
      </c>
      <c r="G46" s="422">
        <v>7.5408565703330002</v>
      </c>
      <c r="H46" s="424">
        <v>0.28736</v>
      </c>
      <c r="I46" s="421">
        <v>2.74762</v>
      </c>
      <c r="J46" s="422">
        <v>-4.7932365703329998</v>
      </c>
      <c r="K46" s="425">
        <v>0.242909628313</v>
      </c>
    </row>
    <row r="47" spans="1:11" ht="14.4" customHeight="1" thickBot="1" x14ac:dyDescent="0.35">
      <c r="A47" s="442" t="s">
        <v>305</v>
      </c>
      <c r="B47" s="426">
        <v>149.99999527536301</v>
      </c>
      <c r="C47" s="426">
        <v>162.37412</v>
      </c>
      <c r="D47" s="427">
        <v>12.374124724636999</v>
      </c>
      <c r="E47" s="433">
        <v>1.0824941674290001</v>
      </c>
      <c r="F47" s="426">
        <v>131.755005871267</v>
      </c>
      <c r="G47" s="427">
        <v>87.836670580844</v>
      </c>
      <c r="H47" s="429">
        <v>8.9772200000000009</v>
      </c>
      <c r="I47" s="426">
        <v>109.64527</v>
      </c>
      <c r="J47" s="427">
        <v>21.808599419155001</v>
      </c>
      <c r="K47" s="434">
        <v>0.83219054391799996</v>
      </c>
    </row>
    <row r="48" spans="1:11" ht="14.4" customHeight="1" thickBot="1" x14ac:dyDescent="0.35">
      <c r="A48" s="443" t="s">
        <v>306</v>
      </c>
      <c r="B48" s="421">
        <v>36.999998834589</v>
      </c>
      <c r="C48" s="421">
        <v>33.088000000000001</v>
      </c>
      <c r="D48" s="422">
        <v>-3.9119988345890002</v>
      </c>
      <c r="E48" s="423">
        <v>0.89427029843700001</v>
      </c>
      <c r="F48" s="421">
        <v>0</v>
      </c>
      <c r="G48" s="422">
        <v>0</v>
      </c>
      <c r="H48" s="424">
        <v>0.41260000000000002</v>
      </c>
      <c r="I48" s="421">
        <v>24.820250000000001</v>
      </c>
      <c r="J48" s="422">
        <v>24.820250000000001</v>
      </c>
      <c r="K48" s="432" t="s">
        <v>261</v>
      </c>
    </row>
    <row r="49" spans="1:11" ht="14.4" customHeight="1" thickBot="1" x14ac:dyDescent="0.35">
      <c r="A49" s="443" t="s">
        <v>307</v>
      </c>
      <c r="B49" s="421">
        <v>0.99999996850200001</v>
      </c>
      <c r="C49" s="421">
        <v>0</v>
      </c>
      <c r="D49" s="422">
        <v>-0.99999996850200001</v>
      </c>
      <c r="E49" s="423">
        <v>0</v>
      </c>
      <c r="F49" s="421">
        <v>0</v>
      </c>
      <c r="G49" s="422">
        <v>0</v>
      </c>
      <c r="H49" s="424">
        <v>0</v>
      </c>
      <c r="I49" s="421">
        <v>0</v>
      </c>
      <c r="J49" s="422">
        <v>0</v>
      </c>
      <c r="K49" s="425">
        <v>0</v>
      </c>
    </row>
    <row r="50" spans="1:11" ht="14.4" customHeight="1" thickBot="1" x14ac:dyDescent="0.35">
      <c r="A50" s="443" t="s">
        <v>308</v>
      </c>
      <c r="B50" s="421">
        <v>0</v>
      </c>
      <c r="C50" s="421">
        <v>0.42592000000000002</v>
      </c>
      <c r="D50" s="422">
        <v>0.42592000000000002</v>
      </c>
      <c r="E50" s="431" t="s">
        <v>271</v>
      </c>
      <c r="F50" s="421">
        <v>0.27639006859800003</v>
      </c>
      <c r="G50" s="422">
        <v>0.184260045732</v>
      </c>
      <c r="H50" s="424">
        <v>0</v>
      </c>
      <c r="I50" s="421">
        <v>0.73085</v>
      </c>
      <c r="J50" s="422">
        <v>0.54658995426699997</v>
      </c>
      <c r="K50" s="425">
        <v>2.6442701205049999</v>
      </c>
    </row>
    <row r="51" spans="1:11" ht="14.4" customHeight="1" thickBot="1" x14ac:dyDescent="0.35">
      <c r="A51" s="443" t="s">
        <v>309</v>
      </c>
      <c r="B51" s="421">
        <v>99.999996850241999</v>
      </c>
      <c r="C51" s="421">
        <v>116.96938</v>
      </c>
      <c r="D51" s="422">
        <v>16.969383149757</v>
      </c>
      <c r="E51" s="423">
        <v>1.169693836842</v>
      </c>
      <c r="F51" s="421">
        <v>117.0000105627</v>
      </c>
      <c r="G51" s="422">
        <v>78.000007041800004</v>
      </c>
      <c r="H51" s="424">
        <v>7.0279199999999999</v>
      </c>
      <c r="I51" s="421">
        <v>75.456729999999993</v>
      </c>
      <c r="J51" s="422">
        <v>-2.543277041799</v>
      </c>
      <c r="K51" s="425">
        <v>0.64492925801500001</v>
      </c>
    </row>
    <row r="52" spans="1:11" ht="14.4" customHeight="1" thickBot="1" x14ac:dyDescent="0.35">
      <c r="A52" s="443" t="s">
        <v>310</v>
      </c>
      <c r="B52" s="421">
        <v>11.999999622029</v>
      </c>
      <c r="C52" s="421">
        <v>11.89082</v>
      </c>
      <c r="D52" s="422">
        <v>-0.109179622029</v>
      </c>
      <c r="E52" s="423">
        <v>0.990901697877</v>
      </c>
      <c r="F52" s="421">
        <v>14.478605239967999</v>
      </c>
      <c r="G52" s="422">
        <v>9.6524034933120006</v>
      </c>
      <c r="H52" s="424">
        <v>1.5367</v>
      </c>
      <c r="I52" s="421">
        <v>8.6374399999999998</v>
      </c>
      <c r="J52" s="422">
        <v>-1.014963493312</v>
      </c>
      <c r="K52" s="425">
        <v>0.59656575041799997</v>
      </c>
    </row>
    <row r="53" spans="1:11" ht="14.4" customHeight="1" thickBot="1" x14ac:dyDescent="0.35">
      <c r="A53" s="442" t="s">
        <v>311</v>
      </c>
      <c r="B53" s="426">
        <v>0</v>
      </c>
      <c r="C53" s="426">
        <v>21.913</v>
      </c>
      <c r="D53" s="427">
        <v>21.913</v>
      </c>
      <c r="E53" s="428" t="s">
        <v>261</v>
      </c>
      <c r="F53" s="426">
        <v>0</v>
      </c>
      <c r="G53" s="427">
        <v>0</v>
      </c>
      <c r="H53" s="429">
        <v>0</v>
      </c>
      <c r="I53" s="426">
        <v>31.533999999999999</v>
      </c>
      <c r="J53" s="427">
        <v>31.533999999999999</v>
      </c>
      <c r="K53" s="430" t="s">
        <v>261</v>
      </c>
    </row>
    <row r="54" spans="1:11" ht="14.4" customHeight="1" thickBot="1" x14ac:dyDescent="0.35">
      <c r="A54" s="443" t="s">
        <v>312</v>
      </c>
      <c r="B54" s="421">
        <v>0</v>
      </c>
      <c r="C54" s="421">
        <v>21.913</v>
      </c>
      <c r="D54" s="422">
        <v>21.913</v>
      </c>
      <c r="E54" s="431" t="s">
        <v>261</v>
      </c>
      <c r="F54" s="421">
        <v>0</v>
      </c>
      <c r="G54" s="422">
        <v>0</v>
      </c>
      <c r="H54" s="424">
        <v>0</v>
      </c>
      <c r="I54" s="421">
        <v>31.533999999999999</v>
      </c>
      <c r="J54" s="422">
        <v>31.533999999999999</v>
      </c>
      <c r="K54" s="432" t="s">
        <v>261</v>
      </c>
    </row>
    <row r="55" spans="1:11" ht="14.4" customHeight="1" thickBot="1" x14ac:dyDescent="0.35">
      <c r="A55" s="441" t="s">
        <v>42</v>
      </c>
      <c r="B55" s="421">
        <v>1385.8659329141001</v>
      </c>
      <c r="C55" s="421">
        <v>1370.482</v>
      </c>
      <c r="D55" s="422">
        <v>-15.383932914101999</v>
      </c>
      <c r="E55" s="423">
        <v>0.98889940754799999</v>
      </c>
      <c r="F55" s="421">
        <v>1349.6681134847699</v>
      </c>
      <c r="G55" s="422">
        <v>899.77874232317799</v>
      </c>
      <c r="H55" s="424">
        <v>91.38</v>
      </c>
      <c r="I55" s="421">
        <v>880.01199999999994</v>
      </c>
      <c r="J55" s="422">
        <v>-19.766742323178001</v>
      </c>
      <c r="K55" s="425">
        <v>0.65202103480600004</v>
      </c>
    </row>
    <row r="56" spans="1:11" ht="14.4" customHeight="1" thickBot="1" x14ac:dyDescent="0.35">
      <c r="A56" s="442" t="s">
        <v>313</v>
      </c>
      <c r="B56" s="426">
        <v>1385.8659329141001</v>
      </c>
      <c r="C56" s="426">
        <v>1370.482</v>
      </c>
      <c r="D56" s="427">
        <v>-15.383932914101999</v>
      </c>
      <c r="E56" s="433">
        <v>0.98889940754799999</v>
      </c>
      <c r="F56" s="426">
        <v>1349.6681134847699</v>
      </c>
      <c r="G56" s="427">
        <v>899.77874232317799</v>
      </c>
      <c r="H56" s="429">
        <v>91.38</v>
      </c>
      <c r="I56" s="426">
        <v>880.01199999999994</v>
      </c>
      <c r="J56" s="427">
        <v>-19.766742323178001</v>
      </c>
      <c r="K56" s="434">
        <v>0.65202103480600004</v>
      </c>
    </row>
    <row r="57" spans="1:11" ht="14.4" customHeight="1" thickBot="1" x14ac:dyDescent="0.35">
      <c r="A57" s="443" t="s">
        <v>314</v>
      </c>
      <c r="B57" s="421">
        <v>660.08408632263399</v>
      </c>
      <c r="C57" s="421">
        <v>661.15599999999995</v>
      </c>
      <c r="D57" s="422">
        <v>1.0719136773660001</v>
      </c>
      <c r="E57" s="423">
        <v>1.001623904741</v>
      </c>
      <c r="F57" s="421">
        <v>652.311387774742</v>
      </c>
      <c r="G57" s="422">
        <v>434.87425851649499</v>
      </c>
      <c r="H57" s="424">
        <v>51.281999999999996</v>
      </c>
      <c r="I57" s="421">
        <v>395.88299999999998</v>
      </c>
      <c r="J57" s="422">
        <v>-38.991258516494</v>
      </c>
      <c r="K57" s="425">
        <v>0.60689267030899996</v>
      </c>
    </row>
    <row r="58" spans="1:11" ht="14.4" customHeight="1" thickBot="1" x14ac:dyDescent="0.35">
      <c r="A58" s="443" t="s">
        <v>315</v>
      </c>
      <c r="B58" s="421">
        <v>349.999988975848</v>
      </c>
      <c r="C58" s="421">
        <v>312.50299999999999</v>
      </c>
      <c r="D58" s="422">
        <v>-37.496988975847998</v>
      </c>
      <c r="E58" s="423">
        <v>0.89286574240799998</v>
      </c>
      <c r="F58" s="421">
        <v>305.30120522428899</v>
      </c>
      <c r="G58" s="422">
        <v>203.53413681619301</v>
      </c>
      <c r="H58" s="424">
        <v>27.398</v>
      </c>
      <c r="I58" s="421">
        <v>232.33600000000001</v>
      </c>
      <c r="J58" s="422">
        <v>28.801863183807001</v>
      </c>
      <c r="K58" s="425">
        <v>0.76100583955800005</v>
      </c>
    </row>
    <row r="59" spans="1:11" ht="14.4" customHeight="1" thickBot="1" x14ac:dyDescent="0.35">
      <c r="A59" s="443" t="s">
        <v>316</v>
      </c>
      <c r="B59" s="421">
        <v>370.99998831440098</v>
      </c>
      <c r="C59" s="421">
        <v>392.245</v>
      </c>
      <c r="D59" s="422">
        <v>21.245011685599</v>
      </c>
      <c r="E59" s="423">
        <v>1.057264184244</v>
      </c>
      <c r="F59" s="421">
        <v>387.10100112084598</v>
      </c>
      <c r="G59" s="422">
        <v>258.06733408056402</v>
      </c>
      <c r="H59" s="424">
        <v>12.3</v>
      </c>
      <c r="I59" s="421">
        <v>251.21199999999999</v>
      </c>
      <c r="J59" s="422">
        <v>-6.855334080564</v>
      </c>
      <c r="K59" s="425">
        <v>0.64895724700400004</v>
      </c>
    </row>
    <row r="60" spans="1:11" ht="14.4" customHeight="1" thickBot="1" x14ac:dyDescent="0.35">
      <c r="A60" s="443" t="s">
        <v>317</v>
      </c>
      <c r="B60" s="421">
        <v>4.7818693012200004</v>
      </c>
      <c r="C60" s="421">
        <v>4.5780000000000003</v>
      </c>
      <c r="D60" s="422">
        <v>-0.20386930121999999</v>
      </c>
      <c r="E60" s="423">
        <v>0.95736619125699995</v>
      </c>
      <c r="F60" s="421">
        <v>4.9545193648890002</v>
      </c>
      <c r="G60" s="422">
        <v>3.3030129099260002</v>
      </c>
      <c r="H60" s="424">
        <v>0.4</v>
      </c>
      <c r="I60" s="421">
        <v>0.58099999999999996</v>
      </c>
      <c r="J60" s="422">
        <v>-2.7220129099260002</v>
      </c>
      <c r="K60" s="425">
        <v>0.11726667254799999</v>
      </c>
    </row>
    <row r="61" spans="1:11" ht="14.4" customHeight="1" thickBot="1" x14ac:dyDescent="0.35">
      <c r="A61" s="441" t="s">
        <v>43</v>
      </c>
      <c r="B61" s="421">
        <v>0</v>
      </c>
      <c r="C61" s="421">
        <v>1.5040500000000001</v>
      </c>
      <c r="D61" s="422">
        <v>1.5040500000000001</v>
      </c>
      <c r="E61" s="431" t="s">
        <v>261</v>
      </c>
      <c r="F61" s="421">
        <v>0</v>
      </c>
      <c r="G61" s="422">
        <v>0</v>
      </c>
      <c r="H61" s="424">
        <v>0.21486</v>
      </c>
      <c r="I61" s="421">
        <v>0.21486</v>
      </c>
      <c r="J61" s="422">
        <v>0.21486</v>
      </c>
      <c r="K61" s="432" t="s">
        <v>261</v>
      </c>
    </row>
    <row r="62" spans="1:11" ht="14.4" customHeight="1" thickBot="1" x14ac:dyDescent="0.35">
      <c r="A62" s="442" t="s">
        <v>318</v>
      </c>
      <c r="B62" s="426">
        <v>0</v>
      </c>
      <c r="C62" s="426">
        <v>1.5040500000000001</v>
      </c>
      <c r="D62" s="427">
        <v>1.5040500000000001</v>
      </c>
      <c r="E62" s="428" t="s">
        <v>261</v>
      </c>
      <c r="F62" s="426">
        <v>0</v>
      </c>
      <c r="G62" s="427">
        <v>0</v>
      </c>
      <c r="H62" s="429">
        <v>0.21486</v>
      </c>
      <c r="I62" s="426">
        <v>0.21486</v>
      </c>
      <c r="J62" s="427">
        <v>0.21486</v>
      </c>
      <c r="K62" s="430" t="s">
        <v>261</v>
      </c>
    </row>
    <row r="63" spans="1:11" ht="14.4" customHeight="1" thickBot="1" x14ac:dyDescent="0.35">
      <c r="A63" s="443" t="s">
        <v>319</v>
      </c>
      <c r="B63" s="421">
        <v>0</v>
      </c>
      <c r="C63" s="421">
        <v>1.5040500000000001</v>
      </c>
      <c r="D63" s="422">
        <v>1.5040500000000001</v>
      </c>
      <c r="E63" s="431" t="s">
        <v>261</v>
      </c>
      <c r="F63" s="421">
        <v>0</v>
      </c>
      <c r="G63" s="422">
        <v>0</v>
      </c>
      <c r="H63" s="424">
        <v>0.21486</v>
      </c>
      <c r="I63" s="421">
        <v>0.21486</v>
      </c>
      <c r="J63" s="422">
        <v>0.21486</v>
      </c>
      <c r="K63" s="432" t="s">
        <v>261</v>
      </c>
    </row>
    <row r="64" spans="1:11" ht="14.4" customHeight="1" thickBot="1" x14ac:dyDescent="0.35">
      <c r="A64" s="444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-104660.00944865101</v>
      </c>
      <c r="G64" s="427">
        <v>-69773.339632433897</v>
      </c>
      <c r="H64" s="429">
        <v>-9193.7739600000004</v>
      </c>
      <c r="I64" s="426">
        <v>-71377.356530000005</v>
      </c>
      <c r="J64" s="427">
        <v>-1604.0168975661099</v>
      </c>
      <c r="K64" s="434">
        <v>0.68199264366599999</v>
      </c>
    </row>
    <row r="65" spans="1:11" ht="14.4" customHeight="1" thickBot="1" x14ac:dyDescent="0.35">
      <c r="A65" s="442" t="s">
        <v>321</v>
      </c>
      <c r="B65" s="426">
        <v>-105999.996661257</v>
      </c>
      <c r="C65" s="426">
        <v>-106553.04669</v>
      </c>
      <c r="D65" s="427">
        <v>-553.05002874252398</v>
      </c>
      <c r="E65" s="433">
        <v>1.005217453265</v>
      </c>
      <c r="F65" s="426">
        <v>-104660.00944865101</v>
      </c>
      <c r="G65" s="427">
        <v>-69773.339632433897</v>
      </c>
      <c r="H65" s="429">
        <v>-9193.7739600000004</v>
      </c>
      <c r="I65" s="426">
        <v>-71377.356530000005</v>
      </c>
      <c r="J65" s="427">
        <v>-1604.0168975661099</v>
      </c>
      <c r="K65" s="434">
        <v>0.68199264366599999</v>
      </c>
    </row>
    <row r="66" spans="1:11" ht="14.4" customHeight="1" thickBot="1" x14ac:dyDescent="0.35">
      <c r="A66" s="443" t="s">
        <v>322</v>
      </c>
      <c r="B66" s="421">
        <v>-105999.996661257</v>
      </c>
      <c r="C66" s="421">
        <v>-106553.04669</v>
      </c>
      <c r="D66" s="422">
        <v>-553.05002874252398</v>
      </c>
      <c r="E66" s="423">
        <v>1.005217453265</v>
      </c>
      <c r="F66" s="421">
        <v>-70783.006390252805</v>
      </c>
      <c r="G66" s="422">
        <v>-47188.670926835199</v>
      </c>
      <c r="H66" s="424">
        <v>-6418.0824899999998</v>
      </c>
      <c r="I66" s="421">
        <v>-48078.631679999999</v>
      </c>
      <c r="J66" s="422">
        <v>-889.96075316482199</v>
      </c>
      <c r="K66" s="425">
        <v>0.67923975162799999</v>
      </c>
    </row>
    <row r="67" spans="1:11" ht="14.4" customHeight="1" thickBot="1" x14ac:dyDescent="0.35">
      <c r="A67" s="443" t="s">
        <v>323</v>
      </c>
      <c r="B67" s="421">
        <v>0</v>
      </c>
      <c r="C67" s="421">
        <v>0</v>
      </c>
      <c r="D67" s="422">
        <v>0</v>
      </c>
      <c r="E67" s="423">
        <v>1</v>
      </c>
      <c r="F67" s="421">
        <v>-33877.003058398099</v>
      </c>
      <c r="G67" s="422">
        <v>-22584.668705598699</v>
      </c>
      <c r="H67" s="424">
        <v>-2775.6914700000002</v>
      </c>
      <c r="I67" s="421">
        <v>-23298.724849999999</v>
      </c>
      <c r="J67" s="422">
        <v>-714.05614440127795</v>
      </c>
      <c r="K67" s="425">
        <v>0.68774456848599996</v>
      </c>
    </row>
    <row r="68" spans="1:11" ht="14.4" customHeight="1" thickBot="1" x14ac:dyDescent="0.35">
      <c r="A68" s="445" t="s">
        <v>324</v>
      </c>
      <c r="B68" s="426">
        <v>2642.2614911115002</v>
      </c>
      <c r="C68" s="426">
        <v>3513.0382599999998</v>
      </c>
      <c r="D68" s="427">
        <v>870.77676888850101</v>
      </c>
      <c r="E68" s="433">
        <v>1.329557377957</v>
      </c>
      <c r="F68" s="426">
        <v>2438.9096550884301</v>
      </c>
      <c r="G68" s="427">
        <v>1625.93977005895</v>
      </c>
      <c r="H68" s="429">
        <v>283.96712000000002</v>
      </c>
      <c r="I68" s="426">
        <v>2061.2763500000001</v>
      </c>
      <c r="J68" s="427">
        <v>435.33657994104698</v>
      </c>
      <c r="K68" s="434">
        <v>0.84516306116499995</v>
      </c>
    </row>
    <row r="69" spans="1:11" ht="14.4" customHeight="1" thickBot="1" x14ac:dyDescent="0.35">
      <c r="A69" s="441" t="s">
        <v>45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664.76870151463402</v>
      </c>
      <c r="G69" s="422">
        <v>443.179134343089</v>
      </c>
      <c r="H69" s="424">
        <v>113.36682999999999</v>
      </c>
      <c r="I69" s="421">
        <v>613.60176999999999</v>
      </c>
      <c r="J69" s="422">
        <v>170.42263565691101</v>
      </c>
      <c r="K69" s="425">
        <v>0.92303047451200004</v>
      </c>
    </row>
    <row r="70" spans="1:11" ht="14.4" customHeight="1" thickBot="1" x14ac:dyDescent="0.35">
      <c r="A70" s="446" t="s">
        <v>325</v>
      </c>
      <c r="B70" s="421">
        <v>565.11742633555696</v>
      </c>
      <c r="C70" s="421">
        <v>929.10572000000002</v>
      </c>
      <c r="D70" s="422">
        <v>363.98829366444301</v>
      </c>
      <c r="E70" s="423">
        <v>1.644093203822</v>
      </c>
      <c r="F70" s="421">
        <v>664.76870151463402</v>
      </c>
      <c r="G70" s="422">
        <v>443.179134343089</v>
      </c>
      <c r="H70" s="424">
        <v>113.36682999999999</v>
      </c>
      <c r="I70" s="421">
        <v>613.60176999999999</v>
      </c>
      <c r="J70" s="422">
        <v>170.42263565691101</v>
      </c>
      <c r="K70" s="425">
        <v>0.92303047451200004</v>
      </c>
    </row>
    <row r="71" spans="1:11" ht="14.4" customHeight="1" thickBot="1" x14ac:dyDescent="0.35">
      <c r="A71" s="443" t="s">
        <v>326</v>
      </c>
      <c r="B71" s="421">
        <v>185.05028930091001</v>
      </c>
      <c r="C71" s="421">
        <v>169.39524</v>
      </c>
      <c r="D71" s="422">
        <v>-15.655049300909999</v>
      </c>
      <c r="E71" s="423">
        <v>0.915401108746</v>
      </c>
      <c r="F71" s="421">
        <v>126.88332569281</v>
      </c>
      <c r="G71" s="422">
        <v>84.588883795206002</v>
      </c>
      <c r="H71" s="424">
        <v>83.477900000000005</v>
      </c>
      <c r="I71" s="421">
        <v>269.85730999999998</v>
      </c>
      <c r="J71" s="422">
        <v>185.268426204794</v>
      </c>
      <c r="K71" s="425">
        <v>2.1268146033090001</v>
      </c>
    </row>
    <row r="72" spans="1:11" ht="14.4" customHeight="1" thickBot="1" x14ac:dyDescent="0.35">
      <c r="A72" s="443" t="s">
        <v>327</v>
      </c>
      <c r="B72" s="421">
        <v>1.2696191277569999</v>
      </c>
      <c r="C72" s="421">
        <v>0</v>
      </c>
      <c r="D72" s="422">
        <v>-1.2696191277569999</v>
      </c>
      <c r="E72" s="423">
        <v>0</v>
      </c>
      <c r="F72" s="421">
        <v>0</v>
      </c>
      <c r="G72" s="422">
        <v>0</v>
      </c>
      <c r="H72" s="424">
        <v>0</v>
      </c>
      <c r="I72" s="421">
        <v>0</v>
      </c>
      <c r="J72" s="422">
        <v>0</v>
      </c>
      <c r="K72" s="425">
        <v>0</v>
      </c>
    </row>
    <row r="73" spans="1:11" ht="14.4" customHeight="1" thickBot="1" x14ac:dyDescent="0.35">
      <c r="A73" s="443" t="s">
        <v>328</v>
      </c>
      <c r="B73" s="421">
        <v>95.820654050491001</v>
      </c>
      <c r="C73" s="421">
        <v>156.34264999999999</v>
      </c>
      <c r="D73" s="422">
        <v>60.521995949508003</v>
      </c>
      <c r="E73" s="423">
        <v>1.6316174372759999</v>
      </c>
      <c r="F73" s="421">
        <v>267.35136407575601</v>
      </c>
      <c r="G73" s="422">
        <v>178.23424271717101</v>
      </c>
      <c r="H73" s="424">
        <v>0.13683000000000001</v>
      </c>
      <c r="I73" s="421">
        <v>67.92774</v>
      </c>
      <c r="J73" s="422">
        <v>-110.306502717171</v>
      </c>
      <c r="K73" s="425">
        <v>0.2540766539</v>
      </c>
    </row>
    <row r="74" spans="1:11" ht="14.4" customHeight="1" thickBot="1" x14ac:dyDescent="0.35">
      <c r="A74" s="443" t="s">
        <v>329</v>
      </c>
      <c r="B74" s="421">
        <v>219.999993070534</v>
      </c>
      <c r="C74" s="421">
        <v>429.76161999999999</v>
      </c>
      <c r="D74" s="422">
        <v>209.76162692946599</v>
      </c>
      <c r="E74" s="423">
        <v>1.95346197062</v>
      </c>
      <c r="F74" s="421">
        <v>159.58254373897799</v>
      </c>
      <c r="G74" s="422">
        <v>106.38836249265201</v>
      </c>
      <c r="H74" s="424">
        <v>26.633179999999999</v>
      </c>
      <c r="I74" s="421">
        <v>162.55861999999999</v>
      </c>
      <c r="J74" s="422">
        <v>56.170257507347998</v>
      </c>
      <c r="K74" s="425">
        <v>1.0186491341170001</v>
      </c>
    </row>
    <row r="75" spans="1:11" ht="14.4" customHeight="1" thickBot="1" x14ac:dyDescent="0.35">
      <c r="A75" s="443" t="s">
        <v>330</v>
      </c>
      <c r="B75" s="421">
        <v>62.976870785862999</v>
      </c>
      <c r="C75" s="421">
        <v>173.60621</v>
      </c>
      <c r="D75" s="422">
        <v>110.629339214136</v>
      </c>
      <c r="E75" s="423">
        <v>2.7566661828950001</v>
      </c>
      <c r="F75" s="421">
        <v>110.95146800709</v>
      </c>
      <c r="G75" s="422">
        <v>73.967645338059995</v>
      </c>
      <c r="H75" s="424">
        <v>3.1189200000000001</v>
      </c>
      <c r="I75" s="421">
        <v>109.74679</v>
      </c>
      <c r="J75" s="422">
        <v>35.779144661940002</v>
      </c>
      <c r="K75" s="425">
        <v>0.98914229771999995</v>
      </c>
    </row>
    <row r="76" spans="1:11" ht="14.4" customHeight="1" thickBot="1" x14ac:dyDescent="0.35">
      <c r="A76" s="443" t="s">
        <v>331</v>
      </c>
      <c r="B76" s="421">
        <v>0</v>
      </c>
      <c r="C76" s="421">
        <v>0</v>
      </c>
      <c r="D76" s="422">
        <v>0</v>
      </c>
      <c r="E76" s="423">
        <v>1</v>
      </c>
      <c r="F76" s="421">
        <v>0</v>
      </c>
      <c r="G76" s="422">
        <v>0</v>
      </c>
      <c r="H76" s="424">
        <v>0</v>
      </c>
      <c r="I76" s="421">
        <v>3.5113099999999999</v>
      </c>
      <c r="J76" s="422">
        <v>3.5113099999999999</v>
      </c>
      <c r="K76" s="432" t="s">
        <v>271</v>
      </c>
    </row>
    <row r="77" spans="1:11" ht="14.4" customHeight="1" thickBot="1" x14ac:dyDescent="0.35">
      <c r="A77" s="444" t="s">
        <v>46</v>
      </c>
      <c r="B77" s="426">
        <v>709.99997763672002</v>
      </c>
      <c r="C77" s="426">
        <v>728.36321999999996</v>
      </c>
      <c r="D77" s="427">
        <v>18.363242363278999</v>
      </c>
      <c r="E77" s="433">
        <v>1.0258637224530001</v>
      </c>
      <c r="F77" s="426">
        <v>0</v>
      </c>
      <c r="G77" s="427">
        <v>0</v>
      </c>
      <c r="H77" s="429">
        <v>54.662999999999997</v>
      </c>
      <c r="I77" s="426">
        <v>453.33800000000002</v>
      </c>
      <c r="J77" s="427">
        <v>453.33800000000002</v>
      </c>
      <c r="K77" s="430" t="s">
        <v>261</v>
      </c>
    </row>
    <row r="78" spans="1:11" ht="14.4" customHeight="1" thickBot="1" x14ac:dyDescent="0.35">
      <c r="A78" s="442" t="s">
        <v>332</v>
      </c>
      <c r="B78" s="426">
        <v>0</v>
      </c>
      <c r="C78" s="426">
        <v>54.719920000000002</v>
      </c>
      <c r="D78" s="427">
        <v>54.719920000000002</v>
      </c>
      <c r="E78" s="428" t="s">
        <v>261</v>
      </c>
      <c r="F78" s="426">
        <v>0</v>
      </c>
      <c r="G78" s="427">
        <v>0</v>
      </c>
      <c r="H78" s="429">
        <v>0.14000000000000001</v>
      </c>
      <c r="I78" s="426">
        <v>23.056999999999999</v>
      </c>
      <c r="J78" s="427">
        <v>23.056999999999999</v>
      </c>
      <c r="K78" s="430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50.843000000000004</v>
      </c>
      <c r="D79" s="422">
        <v>50.843000000000004</v>
      </c>
      <c r="E79" s="431" t="s">
        <v>261</v>
      </c>
      <c r="F79" s="421">
        <v>0</v>
      </c>
      <c r="G79" s="422">
        <v>0</v>
      </c>
      <c r="H79" s="424">
        <v>0.14000000000000001</v>
      </c>
      <c r="I79" s="421">
        <v>21.896999999999998</v>
      </c>
      <c r="J79" s="422">
        <v>21.896999999999998</v>
      </c>
      <c r="K79" s="432" t="s">
        <v>261</v>
      </c>
    </row>
    <row r="80" spans="1:11" ht="14.4" customHeight="1" thickBot="1" x14ac:dyDescent="0.35">
      <c r="A80" s="443" t="s">
        <v>334</v>
      </c>
      <c r="B80" s="421">
        <v>0</v>
      </c>
      <c r="C80" s="421">
        <v>3.8769200000000001</v>
      </c>
      <c r="D80" s="422">
        <v>3.8769200000000001</v>
      </c>
      <c r="E80" s="431" t="s">
        <v>261</v>
      </c>
      <c r="F80" s="421">
        <v>0</v>
      </c>
      <c r="G80" s="422">
        <v>0</v>
      </c>
      <c r="H80" s="424">
        <v>0</v>
      </c>
      <c r="I80" s="421">
        <v>1.1599999999999999</v>
      </c>
      <c r="J80" s="422">
        <v>1.1599999999999999</v>
      </c>
      <c r="K80" s="432" t="s">
        <v>261</v>
      </c>
    </row>
    <row r="81" spans="1:11" ht="14.4" customHeight="1" thickBot="1" x14ac:dyDescent="0.35">
      <c r="A81" s="442" t="s">
        <v>335</v>
      </c>
      <c r="B81" s="426">
        <v>709.99997763672002</v>
      </c>
      <c r="C81" s="426">
        <v>666.27200000000005</v>
      </c>
      <c r="D81" s="427">
        <v>-43.727977636719999</v>
      </c>
      <c r="E81" s="433">
        <v>0.93841129716299998</v>
      </c>
      <c r="F81" s="426">
        <v>0</v>
      </c>
      <c r="G81" s="427">
        <v>0</v>
      </c>
      <c r="H81" s="429">
        <v>54.523000000000003</v>
      </c>
      <c r="I81" s="426">
        <v>430.28100000000001</v>
      </c>
      <c r="J81" s="427">
        <v>430.28100000000001</v>
      </c>
      <c r="K81" s="430" t="s">
        <v>261</v>
      </c>
    </row>
    <row r="82" spans="1:11" ht="14.4" customHeight="1" thickBot="1" x14ac:dyDescent="0.35">
      <c r="A82" s="443" t="s">
        <v>336</v>
      </c>
      <c r="B82" s="421">
        <v>709.99997763672002</v>
      </c>
      <c r="C82" s="421">
        <v>666.27200000000005</v>
      </c>
      <c r="D82" s="422">
        <v>-43.727977636719999</v>
      </c>
      <c r="E82" s="423">
        <v>0.93841129716299998</v>
      </c>
      <c r="F82" s="421">
        <v>0</v>
      </c>
      <c r="G82" s="422">
        <v>0</v>
      </c>
      <c r="H82" s="424">
        <v>54.523000000000003</v>
      </c>
      <c r="I82" s="421">
        <v>430.28100000000001</v>
      </c>
      <c r="J82" s="422">
        <v>430.28100000000001</v>
      </c>
      <c r="K82" s="432" t="s">
        <v>261</v>
      </c>
    </row>
    <row r="83" spans="1:11" ht="14.4" customHeight="1" thickBot="1" x14ac:dyDescent="0.35">
      <c r="A83" s="442" t="s">
        <v>337</v>
      </c>
      <c r="B83" s="426">
        <v>0</v>
      </c>
      <c r="C83" s="426">
        <v>7.3712999999989997</v>
      </c>
      <c r="D83" s="427">
        <v>7.3712999999989997</v>
      </c>
      <c r="E83" s="428" t="s">
        <v>261</v>
      </c>
      <c r="F83" s="426">
        <v>0</v>
      </c>
      <c r="G83" s="427">
        <v>0</v>
      </c>
      <c r="H83" s="429">
        <v>0</v>
      </c>
      <c r="I83" s="426">
        <v>0</v>
      </c>
      <c r="J83" s="427">
        <v>0</v>
      </c>
      <c r="K83" s="430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2.9999999999E-2</v>
      </c>
      <c r="D84" s="422">
        <v>2.9999999999E-2</v>
      </c>
      <c r="E84" s="431" t="s">
        <v>261</v>
      </c>
      <c r="F84" s="421">
        <v>0</v>
      </c>
      <c r="G84" s="422">
        <v>0</v>
      </c>
      <c r="H84" s="424">
        <v>0</v>
      </c>
      <c r="I84" s="421">
        <v>0</v>
      </c>
      <c r="J84" s="422">
        <v>0</v>
      </c>
      <c r="K84" s="432" t="s">
        <v>261</v>
      </c>
    </row>
    <row r="85" spans="1:11" ht="14.4" customHeight="1" thickBot="1" x14ac:dyDescent="0.35">
      <c r="A85" s="443" t="s">
        <v>339</v>
      </c>
      <c r="B85" s="421">
        <v>0</v>
      </c>
      <c r="C85" s="421">
        <v>7.3413000000000004</v>
      </c>
      <c r="D85" s="422">
        <v>7.3413000000000004</v>
      </c>
      <c r="E85" s="431" t="s">
        <v>271</v>
      </c>
      <c r="F85" s="421">
        <v>0</v>
      </c>
      <c r="G85" s="422">
        <v>0</v>
      </c>
      <c r="H85" s="424">
        <v>0</v>
      </c>
      <c r="I85" s="421">
        <v>0</v>
      </c>
      <c r="J85" s="422">
        <v>0</v>
      </c>
      <c r="K85" s="432" t="s">
        <v>261</v>
      </c>
    </row>
    <row r="86" spans="1:11" ht="14.4" customHeight="1" thickBot="1" x14ac:dyDescent="0.35">
      <c r="A86" s="441" t="s">
        <v>47</v>
      </c>
      <c r="B86" s="421">
        <v>1367.1440871392199</v>
      </c>
      <c r="C86" s="421">
        <v>1855.5693200000001</v>
      </c>
      <c r="D86" s="422">
        <v>488.42523286077898</v>
      </c>
      <c r="E86" s="423">
        <v>1.3572595145270001</v>
      </c>
      <c r="F86" s="421">
        <v>1774.1409535738001</v>
      </c>
      <c r="G86" s="422">
        <v>1182.76063571586</v>
      </c>
      <c r="H86" s="424">
        <v>115.93729</v>
      </c>
      <c r="I86" s="421">
        <v>994.33658000000003</v>
      </c>
      <c r="J86" s="422">
        <v>-188.424055715864</v>
      </c>
      <c r="K86" s="425">
        <v>0.56046086867900002</v>
      </c>
    </row>
    <row r="87" spans="1:11" ht="14.4" customHeight="1" thickBot="1" x14ac:dyDescent="0.35">
      <c r="A87" s="442" t="s">
        <v>340</v>
      </c>
      <c r="B87" s="426">
        <v>1.8076135617869999</v>
      </c>
      <c r="C87" s="426">
        <v>0.13700000000000001</v>
      </c>
      <c r="D87" s="427">
        <v>-1.6706135617869999</v>
      </c>
      <c r="E87" s="433">
        <v>7.5790535596000005E-2</v>
      </c>
      <c r="F87" s="426">
        <v>0.12627592528100001</v>
      </c>
      <c r="G87" s="427">
        <v>8.4183950187000006E-2</v>
      </c>
      <c r="H87" s="429">
        <v>0</v>
      </c>
      <c r="I87" s="426">
        <v>0.61499999999999999</v>
      </c>
      <c r="J87" s="427">
        <v>0.53081604981200003</v>
      </c>
      <c r="K87" s="434">
        <v>4.870287021307</v>
      </c>
    </row>
    <row r="88" spans="1:11" ht="14.4" customHeight="1" thickBot="1" x14ac:dyDescent="0.35">
      <c r="A88" s="443" t="s">
        <v>341</v>
      </c>
      <c r="B88" s="421">
        <v>1.8076135617869999</v>
      </c>
      <c r="C88" s="421">
        <v>0.13700000000000001</v>
      </c>
      <c r="D88" s="422">
        <v>-1.6706135617869999</v>
      </c>
      <c r="E88" s="423">
        <v>7.5790535596000005E-2</v>
      </c>
      <c r="F88" s="421">
        <v>0.12627592528100001</v>
      </c>
      <c r="G88" s="422">
        <v>8.4183950187000006E-2</v>
      </c>
      <c r="H88" s="424">
        <v>0</v>
      </c>
      <c r="I88" s="421">
        <v>0.61499999999999999</v>
      </c>
      <c r="J88" s="422">
        <v>0.53081604981200003</v>
      </c>
      <c r="K88" s="425">
        <v>4.870287021307</v>
      </c>
    </row>
    <row r="89" spans="1:11" ht="14.4" customHeight="1" thickBot="1" x14ac:dyDescent="0.35">
      <c r="A89" s="442" t="s">
        <v>342</v>
      </c>
      <c r="B89" s="426">
        <v>207.08989844924301</v>
      </c>
      <c r="C89" s="426">
        <v>159.93897999999999</v>
      </c>
      <c r="D89" s="427">
        <v>-47.150918449243001</v>
      </c>
      <c r="E89" s="433">
        <v>0.77231666632499996</v>
      </c>
      <c r="F89" s="426">
        <v>155.221693348277</v>
      </c>
      <c r="G89" s="427">
        <v>103.481128898851</v>
      </c>
      <c r="H89" s="429">
        <v>10.49563</v>
      </c>
      <c r="I89" s="426">
        <v>92.2303</v>
      </c>
      <c r="J89" s="427">
        <v>-11.250828898850999</v>
      </c>
      <c r="K89" s="434">
        <v>0.594184343763</v>
      </c>
    </row>
    <row r="90" spans="1:11" ht="14.4" customHeight="1" thickBot="1" x14ac:dyDescent="0.35">
      <c r="A90" s="443" t="s">
        <v>343</v>
      </c>
      <c r="B90" s="421">
        <v>52.889898449242999</v>
      </c>
      <c r="C90" s="421">
        <v>45.735700000000001</v>
      </c>
      <c r="D90" s="422">
        <v>-7.1541984492430002</v>
      </c>
      <c r="E90" s="423">
        <v>0.86473412392500004</v>
      </c>
      <c r="F90" s="421">
        <v>29.348730026038002</v>
      </c>
      <c r="G90" s="422">
        <v>19.565820017358998</v>
      </c>
      <c r="H90" s="424">
        <v>2.4510000000000001</v>
      </c>
      <c r="I90" s="421">
        <v>25.741299999999999</v>
      </c>
      <c r="J90" s="422">
        <v>6.1754799826399998</v>
      </c>
      <c r="K90" s="425">
        <v>0.87708394799900002</v>
      </c>
    </row>
    <row r="91" spans="1:11" ht="14.4" customHeight="1" thickBot="1" x14ac:dyDescent="0.35">
      <c r="A91" s="443" t="s">
        <v>344</v>
      </c>
      <c r="B91" s="421">
        <v>154.19999999999999</v>
      </c>
      <c r="C91" s="421">
        <v>114.20328000000001</v>
      </c>
      <c r="D91" s="422">
        <v>-39.996720000000003</v>
      </c>
      <c r="E91" s="423">
        <v>0.74061789883200002</v>
      </c>
      <c r="F91" s="421">
        <v>125.87296332223799</v>
      </c>
      <c r="G91" s="422">
        <v>83.915308881491995</v>
      </c>
      <c r="H91" s="424">
        <v>8.0446299999999997</v>
      </c>
      <c r="I91" s="421">
        <v>66.489000000000004</v>
      </c>
      <c r="J91" s="422">
        <v>-17.426308881492002</v>
      </c>
      <c r="K91" s="425">
        <v>0.52822304524399999</v>
      </c>
    </row>
    <row r="92" spans="1:11" ht="14.4" customHeight="1" thickBot="1" x14ac:dyDescent="0.35">
      <c r="A92" s="442" t="s">
        <v>345</v>
      </c>
      <c r="B92" s="426">
        <v>8.9999997165209997</v>
      </c>
      <c r="C92" s="426">
        <v>9.7200000000000006</v>
      </c>
      <c r="D92" s="427">
        <v>0.72000028347800005</v>
      </c>
      <c r="E92" s="433">
        <v>1.080000034017</v>
      </c>
      <c r="F92" s="426">
        <v>15.999974535431001</v>
      </c>
      <c r="G92" s="427">
        <v>10.666649690287</v>
      </c>
      <c r="H92" s="429">
        <v>0</v>
      </c>
      <c r="I92" s="426">
        <v>12.15</v>
      </c>
      <c r="J92" s="427">
        <v>1.483350309712</v>
      </c>
      <c r="K92" s="434">
        <v>0.75937620857400001</v>
      </c>
    </row>
    <row r="93" spans="1:11" ht="14.4" customHeight="1" thickBot="1" x14ac:dyDescent="0.35">
      <c r="A93" s="443" t="s">
        <v>346</v>
      </c>
      <c r="B93" s="421">
        <v>8.9999997165209997</v>
      </c>
      <c r="C93" s="421">
        <v>9.7200000000000006</v>
      </c>
      <c r="D93" s="422">
        <v>0.72000028347800005</v>
      </c>
      <c r="E93" s="423">
        <v>1.080000034017</v>
      </c>
      <c r="F93" s="421">
        <v>15.999974535431001</v>
      </c>
      <c r="G93" s="422">
        <v>10.666649690287</v>
      </c>
      <c r="H93" s="424">
        <v>0</v>
      </c>
      <c r="I93" s="421">
        <v>12.15</v>
      </c>
      <c r="J93" s="422">
        <v>1.483350309712</v>
      </c>
      <c r="K93" s="425">
        <v>0.75937620857400001</v>
      </c>
    </row>
    <row r="94" spans="1:11" ht="14.4" customHeight="1" thickBot="1" x14ac:dyDescent="0.35">
      <c r="A94" s="442" t="s">
        <v>347</v>
      </c>
      <c r="B94" s="426">
        <v>0</v>
      </c>
      <c r="C94" s="426">
        <v>17.25</v>
      </c>
      <c r="D94" s="427">
        <v>17.25</v>
      </c>
      <c r="E94" s="428" t="s">
        <v>271</v>
      </c>
      <c r="F94" s="426">
        <v>8.230616293312</v>
      </c>
      <c r="G94" s="427">
        <v>5.4870775288739999</v>
      </c>
      <c r="H94" s="429">
        <v>0</v>
      </c>
      <c r="I94" s="426">
        <v>0.6</v>
      </c>
      <c r="J94" s="427">
        <v>-4.8870775288740003</v>
      </c>
      <c r="K94" s="434">
        <v>7.2898550803000006E-2</v>
      </c>
    </row>
    <row r="95" spans="1:11" ht="14.4" customHeight="1" thickBot="1" x14ac:dyDescent="0.35">
      <c r="A95" s="443" t="s">
        <v>348</v>
      </c>
      <c r="B95" s="421">
        <v>0</v>
      </c>
      <c r="C95" s="421">
        <v>17.25</v>
      </c>
      <c r="D95" s="422">
        <v>17.25</v>
      </c>
      <c r="E95" s="431" t="s">
        <v>271</v>
      </c>
      <c r="F95" s="421">
        <v>8.230616293312</v>
      </c>
      <c r="G95" s="422">
        <v>5.4870775288739999</v>
      </c>
      <c r="H95" s="424">
        <v>0</v>
      </c>
      <c r="I95" s="421">
        <v>0.6</v>
      </c>
      <c r="J95" s="422">
        <v>-4.8870775288740003</v>
      </c>
      <c r="K95" s="425">
        <v>7.2898550803000006E-2</v>
      </c>
    </row>
    <row r="96" spans="1:11" ht="14.4" customHeight="1" thickBot="1" x14ac:dyDescent="0.35">
      <c r="A96" s="442" t="s">
        <v>349</v>
      </c>
      <c r="B96" s="426">
        <v>246.13249959848301</v>
      </c>
      <c r="C96" s="426">
        <v>348.32454999999999</v>
      </c>
      <c r="D96" s="427">
        <v>102.19205040151699</v>
      </c>
      <c r="E96" s="433">
        <v>1.415191210296</v>
      </c>
      <c r="F96" s="426">
        <v>314.381193172964</v>
      </c>
      <c r="G96" s="427">
        <v>209.58746211530899</v>
      </c>
      <c r="H96" s="429">
        <v>18.931509999999999</v>
      </c>
      <c r="I96" s="426">
        <v>173.22077999999999</v>
      </c>
      <c r="J96" s="427">
        <v>-36.366682115308997</v>
      </c>
      <c r="K96" s="434">
        <v>0.55098963857100003</v>
      </c>
    </row>
    <row r="97" spans="1:11" ht="14.4" customHeight="1" thickBot="1" x14ac:dyDescent="0.35">
      <c r="A97" s="443" t="s">
        <v>350</v>
      </c>
      <c r="B97" s="421">
        <v>25.317777534013</v>
      </c>
      <c r="C97" s="421">
        <v>87.331739999999996</v>
      </c>
      <c r="D97" s="422">
        <v>62.013962465985998</v>
      </c>
      <c r="E97" s="423">
        <v>3.4494236266459999</v>
      </c>
      <c r="F97" s="421">
        <v>88.787666772289995</v>
      </c>
      <c r="G97" s="422">
        <v>59.191777848192999</v>
      </c>
      <c r="H97" s="424">
        <v>1.6943900000000001</v>
      </c>
      <c r="I97" s="421">
        <v>13.557639999999999</v>
      </c>
      <c r="J97" s="422">
        <v>-45.634137848192999</v>
      </c>
      <c r="K97" s="425">
        <v>0.15269733390699999</v>
      </c>
    </row>
    <row r="98" spans="1:11" ht="14.4" customHeight="1" thickBot="1" x14ac:dyDescent="0.35">
      <c r="A98" s="443" t="s">
        <v>351</v>
      </c>
      <c r="B98" s="421">
        <v>0</v>
      </c>
      <c r="C98" s="421">
        <v>0</v>
      </c>
      <c r="D98" s="422">
        <v>0</v>
      </c>
      <c r="E98" s="423">
        <v>1</v>
      </c>
      <c r="F98" s="421">
        <v>0</v>
      </c>
      <c r="G98" s="422">
        <v>0</v>
      </c>
      <c r="H98" s="424">
        <v>0</v>
      </c>
      <c r="I98" s="421">
        <v>8.1311999999999998</v>
      </c>
      <c r="J98" s="422">
        <v>8.1311999999999998</v>
      </c>
      <c r="K98" s="432" t="s">
        <v>271</v>
      </c>
    </row>
    <row r="99" spans="1:11" ht="14.4" customHeight="1" thickBot="1" x14ac:dyDescent="0.35">
      <c r="A99" s="443" t="s">
        <v>352</v>
      </c>
      <c r="B99" s="421">
        <v>0.74512271771899996</v>
      </c>
      <c r="C99" s="421">
        <v>1.573</v>
      </c>
      <c r="D99" s="422">
        <v>0.82787728228000002</v>
      </c>
      <c r="E99" s="423">
        <v>2.1110616581569999</v>
      </c>
      <c r="F99" s="421">
        <v>1.7366757087089999</v>
      </c>
      <c r="G99" s="422">
        <v>1.1577838058059999</v>
      </c>
      <c r="H99" s="424">
        <v>0</v>
      </c>
      <c r="I99" s="421">
        <v>0.36799999999999999</v>
      </c>
      <c r="J99" s="422">
        <v>-0.78978380580600005</v>
      </c>
      <c r="K99" s="425">
        <v>0.21189908867500001</v>
      </c>
    </row>
    <row r="100" spans="1:11" ht="14.4" customHeight="1" thickBot="1" x14ac:dyDescent="0.35">
      <c r="A100" s="443" t="s">
        <v>353</v>
      </c>
      <c r="B100" s="421">
        <v>220.06959934675001</v>
      </c>
      <c r="C100" s="421">
        <v>259.41980999999998</v>
      </c>
      <c r="D100" s="422">
        <v>39.350210653250002</v>
      </c>
      <c r="E100" s="423">
        <v>1.178808026052</v>
      </c>
      <c r="F100" s="421">
        <v>223.85685069196401</v>
      </c>
      <c r="G100" s="422">
        <v>149.23790046130901</v>
      </c>
      <c r="H100" s="424">
        <v>17.237120000000001</v>
      </c>
      <c r="I100" s="421">
        <v>151.16394</v>
      </c>
      <c r="J100" s="422">
        <v>1.92603953869</v>
      </c>
      <c r="K100" s="425">
        <v>0.67527055585999995</v>
      </c>
    </row>
    <row r="101" spans="1:11" ht="14.4" customHeight="1" thickBot="1" x14ac:dyDescent="0.35">
      <c r="A101" s="442" t="s">
        <v>354</v>
      </c>
      <c r="B101" s="426">
        <v>663.11408337260502</v>
      </c>
      <c r="C101" s="426">
        <v>916.52211</v>
      </c>
      <c r="D101" s="427">
        <v>253.408026627396</v>
      </c>
      <c r="E101" s="433">
        <v>1.3821484612999999</v>
      </c>
      <c r="F101" s="426">
        <v>947.43402961727395</v>
      </c>
      <c r="G101" s="427">
        <v>631.62268641151604</v>
      </c>
      <c r="H101" s="429">
        <v>85.519149999999996</v>
      </c>
      <c r="I101" s="426">
        <v>566.24950000000001</v>
      </c>
      <c r="J101" s="427">
        <v>-65.373186411514993</v>
      </c>
      <c r="K101" s="434">
        <v>0.597666415073</v>
      </c>
    </row>
    <row r="102" spans="1:11" ht="14.4" customHeight="1" thickBot="1" x14ac:dyDescent="0.35">
      <c r="A102" s="443" t="s">
        <v>355</v>
      </c>
      <c r="B102" s="421">
        <v>14.247371690014999</v>
      </c>
      <c r="C102" s="421">
        <v>31.213999999999999</v>
      </c>
      <c r="D102" s="422">
        <v>16.966628309983999</v>
      </c>
      <c r="E102" s="423">
        <v>2.1908602287579999</v>
      </c>
      <c r="F102" s="421">
        <v>4.1450791401120002</v>
      </c>
      <c r="G102" s="422">
        <v>2.7633860934080001</v>
      </c>
      <c r="H102" s="424">
        <v>0</v>
      </c>
      <c r="I102" s="421">
        <v>0</v>
      </c>
      <c r="J102" s="422">
        <v>-2.7633860934080001</v>
      </c>
      <c r="K102" s="425">
        <v>0</v>
      </c>
    </row>
    <row r="103" spans="1:11" ht="14.4" customHeight="1" thickBot="1" x14ac:dyDescent="0.35">
      <c r="A103" s="443" t="s">
        <v>356</v>
      </c>
      <c r="B103" s="421">
        <v>425.90837682371802</v>
      </c>
      <c r="C103" s="421">
        <v>597.75521000000003</v>
      </c>
      <c r="D103" s="422">
        <v>171.84683317628199</v>
      </c>
      <c r="E103" s="423">
        <v>1.403483102299</v>
      </c>
      <c r="F103" s="421">
        <v>607.79051808208203</v>
      </c>
      <c r="G103" s="422">
        <v>405.19367872138798</v>
      </c>
      <c r="H103" s="424">
        <v>64.210499999999996</v>
      </c>
      <c r="I103" s="421">
        <v>354.06112000000002</v>
      </c>
      <c r="J103" s="422">
        <v>-51.132558721386999</v>
      </c>
      <c r="K103" s="425">
        <v>0.58253807762099996</v>
      </c>
    </row>
    <row r="104" spans="1:11" ht="14.4" customHeight="1" thickBot="1" x14ac:dyDescent="0.35">
      <c r="A104" s="443" t="s">
        <v>357</v>
      </c>
      <c r="B104" s="421">
        <v>11.999999622029</v>
      </c>
      <c r="C104" s="421">
        <v>13.6548</v>
      </c>
      <c r="D104" s="422">
        <v>1.65480037797</v>
      </c>
      <c r="E104" s="423">
        <v>1.1379000358410001</v>
      </c>
      <c r="F104" s="421">
        <v>14.999976126967001</v>
      </c>
      <c r="G104" s="422">
        <v>9.9999840846439998</v>
      </c>
      <c r="H104" s="424">
        <v>0</v>
      </c>
      <c r="I104" s="421">
        <v>13.2318</v>
      </c>
      <c r="J104" s="422">
        <v>3.2318159153549999</v>
      </c>
      <c r="K104" s="425">
        <v>0.882121403927</v>
      </c>
    </row>
    <row r="105" spans="1:11" ht="14.4" customHeight="1" thickBot="1" x14ac:dyDescent="0.35">
      <c r="A105" s="443" t="s">
        <v>358</v>
      </c>
      <c r="B105" s="421">
        <v>204.077384383804</v>
      </c>
      <c r="C105" s="421">
        <v>269.15251000000001</v>
      </c>
      <c r="D105" s="422">
        <v>65.075125616196004</v>
      </c>
      <c r="E105" s="423">
        <v>1.3188747533809999</v>
      </c>
      <c r="F105" s="421">
        <v>305.523785385324</v>
      </c>
      <c r="G105" s="422">
        <v>203.68252359021599</v>
      </c>
      <c r="H105" s="424">
        <v>20.14705</v>
      </c>
      <c r="I105" s="421">
        <v>187.93952999999999</v>
      </c>
      <c r="J105" s="422">
        <v>-15.742993590215001</v>
      </c>
      <c r="K105" s="425">
        <v>0.615138784572</v>
      </c>
    </row>
    <row r="106" spans="1:11" ht="14.4" customHeight="1" thickBot="1" x14ac:dyDescent="0.35">
      <c r="A106" s="443" t="s">
        <v>359</v>
      </c>
      <c r="B106" s="421">
        <v>6.8809508530389998</v>
      </c>
      <c r="C106" s="421">
        <v>4.74559</v>
      </c>
      <c r="D106" s="422">
        <v>-2.1353608530389998</v>
      </c>
      <c r="E106" s="423">
        <v>0.68967067217199995</v>
      </c>
      <c r="F106" s="421">
        <v>14.974670882788001</v>
      </c>
      <c r="G106" s="422">
        <v>9.9831139218589993</v>
      </c>
      <c r="H106" s="424">
        <v>1.1616</v>
      </c>
      <c r="I106" s="421">
        <v>11.017049999999999</v>
      </c>
      <c r="J106" s="422">
        <v>1.03393607814</v>
      </c>
      <c r="K106" s="425">
        <v>0.73571232958800004</v>
      </c>
    </row>
    <row r="107" spans="1:11" ht="14.4" customHeight="1" thickBot="1" x14ac:dyDescent="0.35">
      <c r="A107" s="442" t="s">
        <v>360</v>
      </c>
      <c r="B107" s="426">
        <v>239.999992440581</v>
      </c>
      <c r="C107" s="426">
        <v>232.71368000000001</v>
      </c>
      <c r="D107" s="427">
        <v>-7.2863124405809998</v>
      </c>
      <c r="E107" s="433">
        <v>0.96964036387399999</v>
      </c>
      <c r="F107" s="426">
        <v>332.74717068125699</v>
      </c>
      <c r="G107" s="427">
        <v>221.83144712083799</v>
      </c>
      <c r="H107" s="429">
        <v>0.99099999999999999</v>
      </c>
      <c r="I107" s="426">
        <v>133.471</v>
      </c>
      <c r="J107" s="427">
        <v>-88.360447120836994</v>
      </c>
      <c r="K107" s="434">
        <v>0.40111836180799998</v>
      </c>
    </row>
    <row r="108" spans="1:11" ht="14.4" customHeight="1" thickBot="1" x14ac:dyDescent="0.35">
      <c r="A108" s="443" t="s">
        <v>361</v>
      </c>
      <c r="B108" s="421">
        <v>0</v>
      </c>
      <c r="C108" s="421">
        <v>4.84</v>
      </c>
      <c r="D108" s="422">
        <v>4.84</v>
      </c>
      <c r="E108" s="431" t="s">
        <v>271</v>
      </c>
      <c r="F108" s="421">
        <v>0</v>
      </c>
      <c r="G108" s="422">
        <v>0</v>
      </c>
      <c r="H108" s="424">
        <v>0</v>
      </c>
      <c r="I108" s="421">
        <v>3.8119999999999998</v>
      </c>
      <c r="J108" s="422">
        <v>3.8119999999999998</v>
      </c>
      <c r="K108" s="432" t="s">
        <v>261</v>
      </c>
    </row>
    <row r="109" spans="1:11" ht="14.4" customHeight="1" thickBot="1" x14ac:dyDescent="0.35">
      <c r="A109" s="443" t="s">
        <v>362</v>
      </c>
      <c r="B109" s="421">
        <v>0</v>
      </c>
      <c r="C109" s="421">
        <v>1.3720000000000001</v>
      </c>
      <c r="D109" s="422">
        <v>1.3720000000000001</v>
      </c>
      <c r="E109" s="431" t="s">
        <v>271</v>
      </c>
      <c r="F109" s="421">
        <v>0.71999626798500005</v>
      </c>
      <c r="G109" s="422">
        <v>0.47999751199000001</v>
      </c>
      <c r="H109" s="424">
        <v>0</v>
      </c>
      <c r="I109" s="421">
        <v>2.0529999999999999</v>
      </c>
      <c r="J109" s="422">
        <v>1.5730024880090001</v>
      </c>
      <c r="K109" s="425">
        <v>2.8514036687219999</v>
      </c>
    </row>
    <row r="110" spans="1:11" ht="14.4" customHeight="1" thickBot="1" x14ac:dyDescent="0.35">
      <c r="A110" s="443" t="s">
        <v>363</v>
      </c>
      <c r="B110" s="421">
        <v>154.99999511787499</v>
      </c>
      <c r="C110" s="421">
        <v>88.569680000000005</v>
      </c>
      <c r="D110" s="422">
        <v>-66.430315117874997</v>
      </c>
      <c r="E110" s="423">
        <v>0.57141730832000004</v>
      </c>
      <c r="F110" s="421">
        <v>177.02742110127599</v>
      </c>
      <c r="G110" s="422">
        <v>118.018280734184</v>
      </c>
      <c r="H110" s="424">
        <v>0.99099999999999999</v>
      </c>
      <c r="I110" s="421">
        <v>41.845999999999997</v>
      </c>
      <c r="J110" s="422">
        <v>-76.172280734183005</v>
      </c>
      <c r="K110" s="425">
        <v>0.23638145853100001</v>
      </c>
    </row>
    <row r="111" spans="1:11" ht="14.4" customHeight="1" thickBot="1" x14ac:dyDescent="0.35">
      <c r="A111" s="443" t="s">
        <v>364</v>
      </c>
      <c r="B111" s="421">
        <v>84.999997322705994</v>
      </c>
      <c r="C111" s="421">
        <v>137.93199999999999</v>
      </c>
      <c r="D111" s="422">
        <v>52.932002677294001</v>
      </c>
      <c r="E111" s="423">
        <v>1.6227294628760001</v>
      </c>
      <c r="F111" s="421">
        <v>154.99975331199599</v>
      </c>
      <c r="G111" s="422">
        <v>103.333168874664</v>
      </c>
      <c r="H111" s="424">
        <v>0</v>
      </c>
      <c r="I111" s="421">
        <v>85.76</v>
      </c>
      <c r="J111" s="422">
        <v>-17.573168874663001</v>
      </c>
      <c r="K111" s="425">
        <v>0.55329120316299996</v>
      </c>
    </row>
    <row r="112" spans="1:11" ht="14.4" customHeight="1" thickBot="1" x14ac:dyDescent="0.35">
      <c r="A112" s="442" t="s">
        <v>365</v>
      </c>
      <c r="B112" s="426">
        <v>0</v>
      </c>
      <c r="C112" s="426">
        <v>170.96299999999999</v>
      </c>
      <c r="D112" s="427">
        <v>170.96299999999999</v>
      </c>
      <c r="E112" s="428" t="s">
        <v>271</v>
      </c>
      <c r="F112" s="426">
        <v>0</v>
      </c>
      <c r="G112" s="427">
        <v>0</v>
      </c>
      <c r="H112" s="429">
        <v>0</v>
      </c>
      <c r="I112" s="426">
        <v>15.8</v>
      </c>
      <c r="J112" s="427">
        <v>15.8</v>
      </c>
      <c r="K112" s="430" t="s">
        <v>261</v>
      </c>
    </row>
    <row r="113" spans="1:11" ht="14.4" customHeight="1" thickBot="1" x14ac:dyDescent="0.35">
      <c r="A113" s="443" t="s">
        <v>366</v>
      </c>
      <c r="B113" s="421">
        <v>0</v>
      </c>
      <c r="C113" s="421">
        <v>170.96299999999999</v>
      </c>
      <c r="D113" s="422">
        <v>170.96299999999999</v>
      </c>
      <c r="E113" s="431" t="s">
        <v>271</v>
      </c>
      <c r="F113" s="421">
        <v>0</v>
      </c>
      <c r="G113" s="422">
        <v>0</v>
      </c>
      <c r="H113" s="424">
        <v>0</v>
      </c>
      <c r="I113" s="421">
        <v>15.8</v>
      </c>
      <c r="J113" s="422">
        <v>15.8</v>
      </c>
      <c r="K113" s="432" t="s">
        <v>261</v>
      </c>
    </row>
    <row r="114" spans="1:11" ht="14.4" customHeight="1" thickBot="1" x14ac:dyDescent="0.35">
      <c r="A114" s="440" t="s">
        <v>48</v>
      </c>
      <c r="B114" s="421">
        <v>32759.9989681394</v>
      </c>
      <c r="C114" s="421">
        <v>34432.568700000003</v>
      </c>
      <c r="D114" s="422">
        <v>1672.5697318606101</v>
      </c>
      <c r="E114" s="423">
        <v>1.0510552437280001</v>
      </c>
      <c r="F114" s="421">
        <v>33534.003027432504</v>
      </c>
      <c r="G114" s="422">
        <v>22356.002018288302</v>
      </c>
      <c r="H114" s="424">
        <v>2913.3995799999998</v>
      </c>
      <c r="I114" s="421">
        <v>24152.994719999999</v>
      </c>
      <c r="J114" s="422">
        <v>1796.9927017116599</v>
      </c>
      <c r="K114" s="425">
        <v>0.72025384801900005</v>
      </c>
    </row>
    <row r="115" spans="1:11" ht="14.4" customHeight="1" thickBot="1" x14ac:dyDescent="0.35">
      <c r="A115" s="444" t="s">
        <v>367</v>
      </c>
      <c r="B115" s="426">
        <v>24289.9992349239</v>
      </c>
      <c r="C115" s="426">
        <v>25582.157999999999</v>
      </c>
      <c r="D115" s="427">
        <v>1292.1587650761401</v>
      </c>
      <c r="E115" s="433">
        <v>1.0531971513280001</v>
      </c>
      <c r="F115" s="426">
        <v>24771.002236313299</v>
      </c>
      <c r="G115" s="427">
        <v>16514.001490875598</v>
      </c>
      <c r="H115" s="429">
        <v>2150.8820000000001</v>
      </c>
      <c r="I115" s="426">
        <v>17836.933000000001</v>
      </c>
      <c r="J115" s="427">
        <v>1322.93150912445</v>
      </c>
      <c r="K115" s="434">
        <v>0.72007312541599999</v>
      </c>
    </row>
    <row r="116" spans="1:11" ht="14.4" customHeight="1" thickBot="1" x14ac:dyDescent="0.35">
      <c r="A116" s="442" t="s">
        <v>368</v>
      </c>
      <c r="B116" s="426">
        <v>24199.999237758599</v>
      </c>
      <c r="C116" s="426">
        <v>25433.687999999998</v>
      </c>
      <c r="D116" s="427">
        <v>1233.6887622413601</v>
      </c>
      <c r="E116" s="433">
        <v>1.0509788760779999</v>
      </c>
      <c r="F116" s="426">
        <v>24685.0022285493</v>
      </c>
      <c r="G116" s="427">
        <v>16456.668152366201</v>
      </c>
      <c r="H116" s="429">
        <v>2147.806</v>
      </c>
      <c r="I116" s="426">
        <v>17789.776000000002</v>
      </c>
      <c r="J116" s="427">
        <v>1333.10784763381</v>
      </c>
      <c r="K116" s="434">
        <v>0.72067143584899995</v>
      </c>
    </row>
    <row r="117" spans="1:11" ht="14.4" customHeight="1" thickBot="1" x14ac:dyDescent="0.35">
      <c r="A117" s="443" t="s">
        <v>369</v>
      </c>
      <c r="B117" s="421">
        <v>24199.999237758599</v>
      </c>
      <c r="C117" s="421">
        <v>25433.687999999998</v>
      </c>
      <c r="D117" s="422">
        <v>1233.6887622413601</v>
      </c>
      <c r="E117" s="423">
        <v>1.0509788760779999</v>
      </c>
      <c r="F117" s="421">
        <v>24685.0022285493</v>
      </c>
      <c r="G117" s="422">
        <v>16456.668152366201</v>
      </c>
      <c r="H117" s="424">
        <v>2147.806</v>
      </c>
      <c r="I117" s="421">
        <v>17789.776000000002</v>
      </c>
      <c r="J117" s="422">
        <v>1333.10784763381</v>
      </c>
      <c r="K117" s="425">
        <v>0.72067143584899995</v>
      </c>
    </row>
    <row r="118" spans="1:11" ht="14.4" customHeight="1" thickBot="1" x14ac:dyDescent="0.35">
      <c r="A118" s="442" t="s">
        <v>370</v>
      </c>
      <c r="B118" s="426">
        <v>14.999999527536</v>
      </c>
      <c r="C118" s="426">
        <v>43.1</v>
      </c>
      <c r="D118" s="427">
        <v>28.100000472463002</v>
      </c>
      <c r="E118" s="433">
        <v>2.8733334238360002</v>
      </c>
      <c r="F118" s="426">
        <v>15.000001354191999</v>
      </c>
      <c r="G118" s="427">
        <v>10.000000902794</v>
      </c>
      <c r="H118" s="429">
        <v>0</v>
      </c>
      <c r="I118" s="426">
        <v>0</v>
      </c>
      <c r="J118" s="427">
        <v>-10.000000902794</v>
      </c>
      <c r="K118" s="434">
        <v>0</v>
      </c>
    </row>
    <row r="119" spans="1:11" ht="14.4" customHeight="1" thickBot="1" x14ac:dyDescent="0.35">
      <c r="A119" s="443" t="s">
        <v>371</v>
      </c>
      <c r="B119" s="421">
        <v>14.999999527536</v>
      </c>
      <c r="C119" s="421">
        <v>43.1</v>
      </c>
      <c r="D119" s="422">
        <v>28.100000472463002</v>
      </c>
      <c r="E119" s="423">
        <v>2.8733334238360002</v>
      </c>
      <c r="F119" s="421">
        <v>15.000001354191999</v>
      </c>
      <c r="G119" s="422">
        <v>10.000000902794</v>
      </c>
      <c r="H119" s="424">
        <v>0</v>
      </c>
      <c r="I119" s="421">
        <v>0</v>
      </c>
      <c r="J119" s="422">
        <v>-10.000000902794</v>
      </c>
      <c r="K119" s="425">
        <v>0</v>
      </c>
    </row>
    <row r="120" spans="1:11" ht="14.4" customHeight="1" thickBot="1" x14ac:dyDescent="0.35">
      <c r="A120" s="442" t="s">
        <v>372</v>
      </c>
      <c r="B120" s="426">
        <v>74.999997637681005</v>
      </c>
      <c r="C120" s="426">
        <v>105.37</v>
      </c>
      <c r="D120" s="427">
        <v>30.370002362318001</v>
      </c>
      <c r="E120" s="433">
        <v>1.4049333775849999</v>
      </c>
      <c r="F120" s="426">
        <v>71.000006409844005</v>
      </c>
      <c r="G120" s="427">
        <v>47.333337606561997</v>
      </c>
      <c r="H120" s="429">
        <v>3.0760000000000001</v>
      </c>
      <c r="I120" s="426">
        <v>47.156999999999996</v>
      </c>
      <c r="J120" s="427">
        <v>-0.17633760656200001</v>
      </c>
      <c r="K120" s="434">
        <v>0.66418303862899997</v>
      </c>
    </row>
    <row r="121" spans="1:11" ht="14.4" customHeight="1" thickBot="1" x14ac:dyDescent="0.35">
      <c r="A121" s="443" t="s">
        <v>373</v>
      </c>
      <c r="B121" s="421">
        <v>74.999997637681005</v>
      </c>
      <c r="C121" s="421">
        <v>105.37</v>
      </c>
      <c r="D121" s="422">
        <v>30.370002362318001</v>
      </c>
      <c r="E121" s="423">
        <v>1.4049333775849999</v>
      </c>
      <c r="F121" s="421">
        <v>71.000006409844005</v>
      </c>
      <c r="G121" s="422">
        <v>47.333337606561997</v>
      </c>
      <c r="H121" s="424">
        <v>3.0760000000000001</v>
      </c>
      <c r="I121" s="421">
        <v>47.156999999999996</v>
      </c>
      <c r="J121" s="422">
        <v>-0.17633760656200001</v>
      </c>
      <c r="K121" s="425">
        <v>0.66418303862899997</v>
      </c>
    </row>
    <row r="122" spans="1:11" ht="14.4" customHeight="1" thickBot="1" x14ac:dyDescent="0.35">
      <c r="A122" s="441" t="s">
        <v>374</v>
      </c>
      <c r="B122" s="421">
        <v>8227.9997408379404</v>
      </c>
      <c r="C122" s="421">
        <v>8595.0204400000002</v>
      </c>
      <c r="D122" s="422">
        <v>367.02069916206199</v>
      </c>
      <c r="E122" s="423">
        <v>1.0446063090319999</v>
      </c>
      <c r="F122" s="421">
        <v>8392.0007576255102</v>
      </c>
      <c r="G122" s="422">
        <v>5594.6671717503395</v>
      </c>
      <c r="H122" s="424">
        <v>730.25350000000003</v>
      </c>
      <c r="I122" s="421">
        <v>6048.5069000000003</v>
      </c>
      <c r="J122" s="422">
        <v>453.83972824966099</v>
      </c>
      <c r="K122" s="425">
        <v>0.72074670566499999</v>
      </c>
    </row>
    <row r="123" spans="1:11" ht="14.4" customHeight="1" thickBot="1" x14ac:dyDescent="0.35">
      <c r="A123" s="442" t="s">
        <v>375</v>
      </c>
      <c r="B123" s="426">
        <v>2177.9999313982798</v>
      </c>
      <c r="C123" s="426">
        <v>2292.6139499999999</v>
      </c>
      <c r="D123" s="427">
        <v>114.61401860172199</v>
      </c>
      <c r="E123" s="433">
        <v>1.0526235180029999</v>
      </c>
      <c r="F123" s="426">
        <v>2221.0002005107599</v>
      </c>
      <c r="G123" s="427">
        <v>1480.6668003405</v>
      </c>
      <c r="H123" s="429">
        <v>193.30199999999999</v>
      </c>
      <c r="I123" s="426">
        <v>1601.0628999999999</v>
      </c>
      <c r="J123" s="427">
        <v>120.396099659497</v>
      </c>
      <c r="K123" s="434">
        <v>0.72087472105200001</v>
      </c>
    </row>
    <row r="124" spans="1:11" ht="14.4" customHeight="1" thickBot="1" x14ac:dyDescent="0.35">
      <c r="A124" s="443" t="s">
        <v>376</v>
      </c>
      <c r="B124" s="421">
        <v>2177.9999313982798</v>
      </c>
      <c r="C124" s="421">
        <v>2292.6139499999999</v>
      </c>
      <c r="D124" s="422">
        <v>114.61401860172199</v>
      </c>
      <c r="E124" s="423">
        <v>1.0526235180029999</v>
      </c>
      <c r="F124" s="421">
        <v>2221.0002005107599</v>
      </c>
      <c r="G124" s="422">
        <v>1480.6668003405</v>
      </c>
      <c r="H124" s="424">
        <v>193.30199999999999</v>
      </c>
      <c r="I124" s="421">
        <v>1601.0628999999999</v>
      </c>
      <c r="J124" s="422">
        <v>120.396099659497</v>
      </c>
      <c r="K124" s="425">
        <v>0.72087472105200001</v>
      </c>
    </row>
    <row r="125" spans="1:11" ht="14.4" customHeight="1" thickBot="1" x14ac:dyDescent="0.35">
      <c r="A125" s="442" t="s">
        <v>377</v>
      </c>
      <c r="B125" s="426">
        <v>6049.9998094396597</v>
      </c>
      <c r="C125" s="426">
        <v>6302.4064900000003</v>
      </c>
      <c r="D125" s="427">
        <v>252.406680560339</v>
      </c>
      <c r="E125" s="433">
        <v>1.0417201138029999</v>
      </c>
      <c r="F125" s="426">
        <v>6171.0005571147503</v>
      </c>
      <c r="G125" s="427">
        <v>4114.0003714098402</v>
      </c>
      <c r="H125" s="429">
        <v>536.95150000000001</v>
      </c>
      <c r="I125" s="426">
        <v>4447.4440000000004</v>
      </c>
      <c r="J125" s="427">
        <v>333.44362859016599</v>
      </c>
      <c r="K125" s="434">
        <v>0.72070063174300003</v>
      </c>
    </row>
    <row r="126" spans="1:11" ht="14.4" customHeight="1" thickBot="1" x14ac:dyDescent="0.35">
      <c r="A126" s="443" t="s">
        <v>378</v>
      </c>
      <c r="B126" s="421">
        <v>6049.9998094396597</v>
      </c>
      <c r="C126" s="421">
        <v>6302.4064900000003</v>
      </c>
      <c r="D126" s="422">
        <v>252.406680560339</v>
      </c>
      <c r="E126" s="423">
        <v>1.0417201138029999</v>
      </c>
      <c r="F126" s="421">
        <v>6171.0005571147503</v>
      </c>
      <c r="G126" s="422">
        <v>4114.0003714098402</v>
      </c>
      <c r="H126" s="424">
        <v>536.95150000000001</v>
      </c>
      <c r="I126" s="421">
        <v>4447.4440000000004</v>
      </c>
      <c r="J126" s="422">
        <v>333.44362859016599</v>
      </c>
      <c r="K126" s="425">
        <v>0.72070063174300003</v>
      </c>
    </row>
    <row r="127" spans="1:11" ht="14.4" customHeight="1" thickBot="1" x14ac:dyDescent="0.35">
      <c r="A127" s="441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371.000033493692</v>
      </c>
      <c r="G127" s="422">
        <v>247.333355662461</v>
      </c>
      <c r="H127" s="424">
        <v>32.26408</v>
      </c>
      <c r="I127" s="421">
        <v>267.55482000000001</v>
      </c>
      <c r="J127" s="422">
        <v>20.221464337537999</v>
      </c>
      <c r="K127" s="425">
        <v>0.72117195645599996</v>
      </c>
    </row>
    <row r="128" spans="1:11" ht="14.4" customHeight="1" thickBot="1" x14ac:dyDescent="0.35">
      <c r="A128" s="442" t="s">
        <v>380</v>
      </c>
      <c r="B128" s="426">
        <v>241.99999237758601</v>
      </c>
      <c r="C128" s="426">
        <v>255.39026000000001</v>
      </c>
      <c r="D128" s="427">
        <v>13.390267622413001</v>
      </c>
      <c r="E128" s="433">
        <v>1.0553316861319999</v>
      </c>
      <c r="F128" s="426">
        <v>371.000033493692</v>
      </c>
      <c r="G128" s="427">
        <v>247.333355662461</v>
      </c>
      <c r="H128" s="429">
        <v>32.26408</v>
      </c>
      <c r="I128" s="426">
        <v>267.55482000000001</v>
      </c>
      <c r="J128" s="427">
        <v>20.221464337537999</v>
      </c>
      <c r="K128" s="434">
        <v>0.72117195645599996</v>
      </c>
    </row>
    <row r="129" spans="1:11" ht="14.4" customHeight="1" thickBot="1" x14ac:dyDescent="0.35">
      <c r="A129" s="443" t="s">
        <v>381</v>
      </c>
      <c r="B129" s="421">
        <v>241.99999237758601</v>
      </c>
      <c r="C129" s="421">
        <v>255.39026000000001</v>
      </c>
      <c r="D129" s="422">
        <v>13.390267622413001</v>
      </c>
      <c r="E129" s="423">
        <v>1.0553316861319999</v>
      </c>
      <c r="F129" s="421">
        <v>371.000033493692</v>
      </c>
      <c r="G129" s="422">
        <v>247.333355662461</v>
      </c>
      <c r="H129" s="424">
        <v>32.26408</v>
      </c>
      <c r="I129" s="421">
        <v>267.55482000000001</v>
      </c>
      <c r="J129" s="422">
        <v>20.221464337537999</v>
      </c>
      <c r="K129" s="425">
        <v>0.72117195645599996</v>
      </c>
    </row>
    <row r="130" spans="1:11" ht="14.4" customHeight="1" thickBot="1" x14ac:dyDescent="0.35">
      <c r="A130" s="440" t="s">
        <v>382</v>
      </c>
      <c r="B130" s="421">
        <v>0</v>
      </c>
      <c r="C130" s="421">
        <v>0</v>
      </c>
      <c r="D130" s="422">
        <v>0</v>
      </c>
      <c r="E130" s="423">
        <v>1</v>
      </c>
      <c r="F130" s="421">
        <v>0</v>
      </c>
      <c r="G130" s="422">
        <v>0</v>
      </c>
      <c r="H130" s="424">
        <v>0</v>
      </c>
      <c r="I130" s="421">
        <v>11</v>
      </c>
      <c r="J130" s="422">
        <v>11</v>
      </c>
      <c r="K130" s="432" t="s">
        <v>271</v>
      </c>
    </row>
    <row r="131" spans="1:11" ht="14.4" customHeight="1" thickBot="1" x14ac:dyDescent="0.35">
      <c r="A131" s="441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0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2" t="s">
        <v>384</v>
      </c>
      <c r="B132" s="426">
        <v>0</v>
      </c>
      <c r="C132" s="426">
        <v>0</v>
      </c>
      <c r="D132" s="427">
        <v>0</v>
      </c>
      <c r="E132" s="433">
        <v>1</v>
      </c>
      <c r="F132" s="426">
        <v>0</v>
      </c>
      <c r="G132" s="427">
        <v>0</v>
      </c>
      <c r="H132" s="429">
        <v>0</v>
      </c>
      <c r="I132" s="426">
        <v>11</v>
      </c>
      <c r="J132" s="427">
        <v>11</v>
      </c>
      <c r="K132" s="430" t="s">
        <v>271</v>
      </c>
    </row>
    <row r="133" spans="1:11" ht="14.4" customHeight="1" thickBot="1" x14ac:dyDescent="0.35">
      <c r="A133" s="443" t="s">
        <v>385</v>
      </c>
      <c r="B133" s="421">
        <v>0</v>
      </c>
      <c r="C133" s="421">
        <v>0</v>
      </c>
      <c r="D133" s="422">
        <v>0</v>
      </c>
      <c r="E133" s="423">
        <v>1</v>
      </c>
      <c r="F133" s="421">
        <v>0</v>
      </c>
      <c r="G133" s="422">
        <v>0</v>
      </c>
      <c r="H133" s="424">
        <v>0</v>
      </c>
      <c r="I133" s="421">
        <v>11</v>
      </c>
      <c r="J133" s="422">
        <v>11</v>
      </c>
      <c r="K133" s="432" t="s">
        <v>271</v>
      </c>
    </row>
    <row r="134" spans="1:11" ht="14.4" customHeight="1" thickBot="1" x14ac:dyDescent="0.35">
      <c r="A134" s="440" t="s">
        <v>386</v>
      </c>
      <c r="B134" s="421">
        <v>50079.998422601602</v>
      </c>
      <c r="C134" s="421">
        <v>50820.563269999999</v>
      </c>
      <c r="D134" s="422">
        <v>740.56484739839698</v>
      </c>
      <c r="E134" s="423">
        <v>1.0147876371939999</v>
      </c>
      <c r="F134" s="421">
        <v>49698.013018592501</v>
      </c>
      <c r="G134" s="422">
        <v>33132.008679061597</v>
      </c>
      <c r="H134" s="424">
        <v>6282.6902</v>
      </c>
      <c r="I134" s="421">
        <v>29866.94094</v>
      </c>
      <c r="J134" s="422">
        <v>-3265.0677390616302</v>
      </c>
      <c r="K134" s="425">
        <v>0.60096851213799996</v>
      </c>
    </row>
    <row r="135" spans="1:11" ht="14.4" customHeight="1" thickBot="1" x14ac:dyDescent="0.35">
      <c r="A135" s="441" t="s">
        <v>387</v>
      </c>
      <c r="B135" s="421">
        <v>49599.998437720402</v>
      </c>
      <c r="C135" s="421">
        <v>50199.464319999999</v>
      </c>
      <c r="D135" s="422">
        <v>599.46588227956101</v>
      </c>
      <c r="E135" s="423">
        <v>1.012086006071</v>
      </c>
      <c r="F135" s="421">
        <v>49150.004437236697</v>
      </c>
      <c r="G135" s="422">
        <v>32766.669624824401</v>
      </c>
      <c r="H135" s="424">
        <v>6228.7082</v>
      </c>
      <c r="I135" s="421">
        <v>29529.287540000001</v>
      </c>
      <c r="J135" s="422">
        <v>-3237.38208482443</v>
      </c>
      <c r="K135" s="425">
        <v>0.600799285332</v>
      </c>
    </row>
    <row r="136" spans="1:11" ht="14.4" customHeight="1" thickBot="1" x14ac:dyDescent="0.35">
      <c r="A136" s="442" t="s">
        <v>388</v>
      </c>
      <c r="B136" s="426">
        <v>49599.998437720402</v>
      </c>
      <c r="C136" s="426">
        <v>50199.464319999999</v>
      </c>
      <c r="D136" s="427">
        <v>599.46588227956101</v>
      </c>
      <c r="E136" s="433">
        <v>1.012086006071</v>
      </c>
      <c r="F136" s="426">
        <v>49150.004437236697</v>
      </c>
      <c r="G136" s="427">
        <v>32766.669624824401</v>
      </c>
      <c r="H136" s="429">
        <v>6228.7082</v>
      </c>
      <c r="I136" s="426">
        <v>29529.287540000001</v>
      </c>
      <c r="J136" s="427">
        <v>-3237.38208482443</v>
      </c>
      <c r="K136" s="434">
        <v>0.600799285332</v>
      </c>
    </row>
    <row r="137" spans="1:11" ht="14.4" customHeight="1" thickBot="1" x14ac:dyDescent="0.35">
      <c r="A137" s="443" t="s">
        <v>389</v>
      </c>
      <c r="B137" s="421">
        <v>14499.999543285199</v>
      </c>
      <c r="C137" s="421">
        <v>13720.55257</v>
      </c>
      <c r="D137" s="422">
        <v>-779.44697328520897</v>
      </c>
      <c r="E137" s="423">
        <v>0.94624503463200005</v>
      </c>
      <c r="F137" s="421">
        <v>14000.0012639128</v>
      </c>
      <c r="G137" s="422">
        <v>9333.3341759418599</v>
      </c>
      <c r="H137" s="424">
        <v>1079.8820000000001</v>
      </c>
      <c r="I137" s="421">
        <v>8479.7569999999996</v>
      </c>
      <c r="J137" s="422">
        <v>-853.57717594185499</v>
      </c>
      <c r="K137" s="425">
        <v>0.60569687388899995</v>
      </c>
    </row>
    <row r="138" spans="1:11" ht="14.4" customHeight="1" thickBot="1" x14ac:dyDescent="0.35">
      <c r="A138" s="443" t="s">
        <v>390</v>
      </c>
      <c r="B138" s="421">
        <v>34999.998897584999</v>
      </c>
      <c r="C138" s="421">
        <v>36302.172050000001</v>
      </c>
      <c r="D138" s="422">
        <v>1302.17315241502</v>
      </c>
      <c r="E138" s="423">
        <v>1.0372049483829999</v>
      </c>
      <c r="F138" s="421">
        <v>35000.003159781998</v>
      </c>
      <c r="G138" s="422">
        <v>23333.3354398546</v>
      </c>
      <c r="H138" s="424">
        <v>5148.8262000000004</v>
      </c>
      <c r="I138" s="421">
        <v>20994.980439999999</v>
      </c>
      <c r="J138" s="422">
        <v>-2338.35499985463</v>
      </c>
      <c r="K138" s="425">
        <v>0.59985652984500004</v>
      </c>
    </row>
    <row r="139" spans="1:11" ht="14.4" customHeight="1" thickBot="1" x14ac:dyDescent="0.35">
      <c r="A139" s="443" t="s">
        <v>391</v>
      </c>
      <c r="B139" s="421">
        <v>99.999996850241999</v>
      </c>
      <c r="C139" s="421">
        <v>176.7397</v>
      </c>
      <c r="D139" s="422">
        <v>76.739703149757005</v>
      </c>
      <c r="E139" s="423">
        <v>1.7673970556680001</v>
      </c>
      <c r="F139" s="421">
        <v>150.00001354192301</v>
      </c>
      <c r="G139" s="422">
        <v>100.000009027948</v>
      </c>
      <c r="H139" s="424">
        <v>0</v>
      </c>
      <c r="I139" s="421">
        <v>54.5501</v>
      </c>
      <c r="J139" s="422">
        <v>-45.449909027948003</v>
      </c>
      <c r="K139" s="425">
        <v>0.36366730050099999</v>
      </c>
    </row>
    <row r="140" spans="1:11" ht="14.4" customHeight="1" thickBot="1" x14ac:dyDescent="0.35">
      <c r="A140" s="441" t="s">
        <v>392</v>
      </c>
      <c r="B140" s="421">
        <v>479.99998488116597</v>
      </c>
      <c r="C140" s="421">
        <v>621.09894999999995</v>
      </c>
      <c r="D140" s="422">
        <v>141.098965118834</v>
      </c>
      <c r="E140" s="423">
        <v>1.2939561865889999</v>
      </c>
      <c r="F140" s="421">
        <v>548.00858135578403</v>
      </c>
      <c r="G140" s="422">
        <v>365.33905423718898</v>
      </c>
      <c r="H140" s="424">
        <v>53.981999999999999</v>
      </c>
      <c r="I140" s="421">
        <v>337.65339999999998</v>
      </c>
      <c r="J140" s="422">
        <v>-27.685654237188999</v>
      </c>
      <c r="K140" s="425">
        <v>0.61614619093099998</v>
      </c>
    </row>
    <row r="141" spans="1:11" ht="14.4" customHeight="1" thickBot="1" x14ac:dyDescent="0.35">
      <c r="A141" s="442" t="s">
        <v>393</v>
      </c>
      <c r="B141" s="426">
        <v>0</v>
      </c>
      <c r="C141" s="426">
        <v>84.748949999999994</v>
      </c>
      <c r="D141" s="427">
        <v>84.748949999999994</v>
      </c>
      <c r="E141" s="428" t="s">
        <v>261</v>
      </c>
      <c r="F141" s="426">
        <v>0</v>
      </c>
      <c r="G141" s="427">
        <v>0</v>
      </c>
      <c r="H141" s="429">
        <v>5.0819999999999999</v>
      </c>
      <c r="I141" s="426">
        <v>18.593399999999999</v>
      </c>
      <c r="J141" s="427">
        <v>18.593399999999999</v>
      </c>
      <c r="K141" s="430" t="s">
        <v>261</v>
      </c>
    </row>
    <row r="142" spans="1:11" ht="14.4" customHeight="1" thickBot="1" x14ac:dyDescent="0.35">
      <c r="A142" s="443" t="s">
        <v>394</v>
      </c>
      <c r="B142" s="421">
        <v>0</v>
      </c>
      <c r="C142" s="421">
        <v>4.0338500000000002</v>
      </c>
      <c r="D142" s="422">
        <v>4.0338500000000002</v>
      </c>
      <c r="E142" s="431" t="s">
        <v>261</v>
      </c>
      <c r="F142" s="421">
        <v>0</v>
      </c>
      <c r="G142" s="422">
        <v>0</v>
      </c>
      <c r="H142" s="424">
        <v>0</v>
      </c>
      <c r="I142" s="421">
        <v>0.2797</v>
      </c>
      <c r="J142" s="422">
        <v>0.2797</v>
      </c>
      <c r="K142" s="432" t="s">
        <v>261</v>
      </c>
    </row>
    <row r="143" spans="1:11" ht="14.4" customHeight="1" thickBot="1" x14ac:dyDescent="0.35">
      <c r="A143" s="443" t="s">
        <v>395</v>
      </c>
      <c r="B143" s="421">
        <v>0</v>
      </c>
      <c r="C143" s="421">
        <v>63.025199999999998</v>
      </c>
      <c r="D143" s="422">
        <v>63.025199999999998</v>
      </c>
      <c r="E143" s="431" t="s">
        <v>271</v>
      </c>
      <c r="F143" s="421">
        <v>0</v>
      </c>
      <c r="G143" s="422">
        <v>0</v>
      </c>
      <c r="H143" s="424">
        <v>0</v>
      </c>
      <c r="I143" s="421">
        <v>11.4717</v>
      </c>
      <c r="J143" s="422">
        <v>11.4717</v>
      </c>
      <c r="K143" s="432" t="s">
        <v>261</v>
      </c>
    </row>
    <row r="144" spans="1:11" ht="14.4" customHeight="1" thickBot="1" x14ac:dyDescent="0.35">
      <c r="A144" s="443" t="s">
        <v>396</v>
      </c>
      <c r="B144" s="421">
        <v>0</v>
      </c>
      <c r="C144" s="421">
        <v>16.2989</v>
      </c>
      <c r="D144" s="422">
        <v>16.2989</v>
      </c>
      <c r="E144" s="431" t="s">
        <v>261</v>
      </c>
      <c r="F144" s="421">
        <v>0</v>
      </c>
      <c r="G144" s="422">
        <v>0</v>
      </c>
      <c r="H144" s="424">
        <v>5.0819999999999999</v>
      </c>
      <c r="I144" s="421">
        <v>5.0819999999999999</v>
      </c>
      <c r="J144" s="422">
        <v>5.0819999999999999</v>
      </c>
      <c r="K144" s="432" t="s">
        <v>261</v>
      </c>
    </row>
    <row r="145" spans="1:11" ht="14.4" customHeight="1" thickBot="1" x14ac:dyDescent="0.35">
      <c r="A145" s="443" t="s">
        <v>397</v>
      </c>
      <c r="B145" s="421">
        <v>0</v>
      </c>
      <c r="C145" s="421">
        <v>0.4</v>
      </c>
      <c r="D145" s="422">
        <v>0.4</v>
      </c>
      <c r="E145" s="431" t="s">
        <v>261</v>
      </c>
      <c r="F145" s="421">
        <v>0</v>
      </c>
      <c r="G145" s="422">
        <v>0</v>
      </c>
      <c r="H145" s="424">
        <v>0</v>
      </c>
      <c r="I145" s="421">
        <v>1.76</v>
      </c>
      <c r="J145" s="422">
        <v>1.76</v>
      </c>
      <c r="K145" s="432" t="s">
        <v>261</v>
      </c>
    </row>
    <row r="146" spans="1:11" ht="14.4" customHeight="1" thickBot="1" x14ac:dyDescent="0.35">
      <c r="A146" s="443" t="s">
        <v>398</v>
      </c>
      <c r="B146" s="421">
        <v>0</v>
      </c>
      <c r="C146" s="421">
        <v>0.99099999999999999</v>
      </c>
      <c r="D146" s="422">
        <v>0.99099999999999999</v>
      </c>
      <c r="E146" s="431" t="s">
        <v>271</v>
      </c>
      <c r="F146" s="421">
        <v>0</v>
      </c>
      <c r="G146" s="422">
        <v>0</v>
      </c>
      <c r="H146" s="424">
        <v>0</v>
      </c>
      <c r="I146" s="421">
        <v>0</v>
      </c>
      <c r="J146" s="422">
        <v>0</v>
      </c>
      <c r="K146" s="432" t="s">
        <v>261</v>
      </c>
    </row>
    <row r="147" spans="1:11" ht="14.4" customHeight="1" thickBot="1" x14ac:dyDescent="0.35">
      <c r="A147" s="442" t="s">
        <v>399</v>
      </c>
      <c r="B147" s="426">
        <v>479.99998488116597</v>
      </c>
      <c r="C147" s="426">
        <v>513</v>
      </c>
      <c r="D147" s="427">
        <v>33.000015118834</v>
      </c>
      <c r="E147" s="433">
        <v>1.068750033663</v>
      </c>
      <c r="F147" s="426">
        <v>548.00858135578403</v>
      </c>
      <c r="G147" s="427">
        <v>365.33905423718898</v>
      </c>
      <c r="H147" s="429">
        <v>48.9</v>
      </c>
      <c r="I147" s="426">
        <v>313.05</v>
      </c>
      <c r="J147" s="427">
        <v>-52.289054237188999</v>
      </c>
      <c r="K147" s="434">
        <v>0.57125017864700001</v>
      </c>
    </row>
    <row r="148" spans="1:11" ht="14.4" customHeight="1" thickBot="1" x14ac:dyDescent="0.35">
      <c r="A148" s="443" t="s">
        <v>400</v>
      </c>
      <c r="B148" s="421">
        <v>479.99998488116597</v>
      </c>
      <c r="C148" s="421">
        <v>513</v>
      </c>
      <c r="D148" s="422">
        <v>33.000015118834</v>
      </c>
      <c r="E148" s="423">
        <v>1.068750033663</v>
      </c>
      <c r="F148" s="421">
        <v>548.00858135578403</v>
      </c>
      <c r="G148" s="422">
        <v>365.33905423718898</v>
      </c>
      <c r="H148" s="424">
        <v>48.9</v>
      </c>
      <c r="I148" s="421">
        <v>313.05</v>
      </c>
      <c r="J148" s="422">
        <v>-52.289054237188999</v>
      </c>
      <c r="K148" s="425">
        <v>0.57125017864700001</v>
      </c>
    </row>
    <row r="149" spans="1:11" ht="14.4" customHeight="1" thickBot="1" x14ac:dyDescent="0.35">
      <c r="A149" s="446" t="s">
        <v>401</v>
      </c>
      <c r="B149" s="421">
        <v>0</v>
      </c>
      <c r="C149" s="421">
        <v>12.3</v>
      </c>
      <c r="D149" s="422">
        <v>12.3</v>
      </c>
      <c r="E149" s="431" t="s">
        <v>271</v>
      </c>
      <c r="F149" s="421">
        <v>0</v>
      </c>
      <c r="G149" s="422">
        <v>0</v>
      </c>
      <c r="H149" s="424">
        <v>0</v>
      </c>
      <c r="I149" s="421">
        <v>0.2</v>
      </c>
      <c r="J149" s="422">
        <v>0.2</v>
      </c>
      <c r="K149" s="432" t="s">
        <v>261</v>
      </c>
    </row>
    <row r="150" spans="1:11" ht="14.4" customHeight="1" thickBot="1" x14ac:dyDescent="0.35">
      <c r="A150" s="443" t="s">
        <v>402</v>
      </c>
      <c r="B150" s="421">
        <v>0</v>
      </c>
      <c r="C150" s="421">
        <v>12.3</v>
      </c>
      <c r="D150" s="422">
        <v>12.3</v>
      </c>
      <c r="E150" s="431" t="s">
        <v>271</v>
      </c>
      <c r="F150" s="421">
        <v>0</v>
      </c>
      <c r="G150" s="422">
        <v>0</v>
      </c>
      <c r="H150" s="424">
        <v>0</v>
      </c>
      <c r="I150" s="421">
        <v>0.2</v>
      </c>
      <c r="J150" s="422">
        <v>0.2</v>
      </c>
      <c r="K150" s="432" t="s">
        <v>261</v>
      </c>
    </row>
    <row r="151" spans="1:11" ht="14.4" customHeight="1" thickBot="1" x14ac:dyDescent="0.35">
      <c r="A151" s="446" t="s">
        <v>403</v>
      </c>
      <c r="B151" s="421">
        <v>0</v>
      </c>
      <c r="C151" s="421">
        <v>11.05</v>
      </c>
      <c r="D151" s="422">
        <v>11.05</v>
      </c>
      <c r="E151" s="431" t="s">
        <v>261</v>
      </c>
      <c r="F151" s="421">
        <v>0</v>
      </c>
      <c r="G151" s="422">
        <v>0</v>
      </c>
      <c r="H151" s="424">
        <v>0</v>
      </c>
      <c r="I151" s="421">
        <v>5.81</v>
      </c>
      <c r="J151" s="422">
        <v>5.81</v>
      </c>
      <c r="K151" s="432" t="s">
        <v>261</v>
      </c>
    </row>
    <row r="152" spans="1:11" ht="14.4" customHeight="1" thickBot="1" x14ac:dyDescent="0.35">
      <c r="A152" s="443" t="s">
        <v>404</v>
      </c>
      <c r="B152" s="421">
        <v>0</v>
      </c>
      <c r="C152" s="421">
        <v>11.05</v>
      </c>
      <c r="D152" s="422">
        <v>11.05</v>
      </c>
      <c r="E152" s="431" t="s">
        <v>261</v>
      </c>
      <c r="F152" s="421">
        <v>0</v>
      </c>
      <c r="G152" s="422">
        <v>0</v>
      </c>
      <c r="H152" s="424">
        <v>0</v>
      </c>
      <c r="I152" s="421">
        <v>5.81</v>
      </c>
      <c r="J152" s="422">
        <v>5.81</v>
      </c>
      <c r="K152" s="432" t="s">
        <v>261</v>
      </c>
    </row>
    <row r="153" spans="1:11" ht="14.4" customHeight="1" thickBot="1" x14ac:dyDescent="0.35">
      <c r="A153" s="440" t="s">
        <v>405</v>
      </c>
      <c r="B153" s="421">
        <v>3844.9998727789002</v>
      </c>
      <c r="C153" s="421">
        <v>4447.88238</v>
      </c>
      <c r="D153" s="422">
        <v>602.88250722109797</v>
      </c>
      <c r="E153" s="423">
        <v>1.1567964960120001</v>
      </c>
      <c r="F153" s="421">
        <v>3888.0088935839199</v>
      </c>
      <c r="G153" s="422">
        <v>2592.0059290559402</v>
      </c>
      <c r="H153" s="424">
        <v>343.07100000000003</v>
      </c>
      <c r="I153" s="421">
        <v>2722.8302699999999</v>
      </c>
      <c r="J153" s="422">
        <v>130.82434094405599</v>
      </c>
      <c r="K153" s="425">
        <v>0.70031482553699997</v>
      </c>
    </row>
    <row r="154" spans="1:11" ht="14.4" customHeight="1" thickBot="1" x14ac:dyDescent="0.35">
      <c r="A154" s="441" t="s">
        <v>406</v>
      </c>
      <c r="B154" s="421">
        <v>3647.9998727789002</v>
      </c>
      <c r="C154" s="421">
        <v>3727.3690000000001</v>
      </c>
      <c r="D154" s="422">
        <v>79.369127221097997</v>
      </c>
      <c r="E154" s="423">
        <v>1.021756888703</v>
      </c>
      <c r="F154" s="421">
        <v>3854.00889988671</v>
      </c>
      <c r="G154" s="422">
        <v>2569.3392665911401</v>
      </c>
      <c r="H154" s="424">
        <v>321.17</v>
      </c>
      <c r="I154" s="421">
        <v>2572.4319999999998</v>
      </c>
      <c r="J154" s="422">
        <v>3.0927334088620002</v>
      </c>
      <c r="K154" s="425">
        <v>0.66746913845300004</v>
      </c>
    </row>
    <row r="155" spans="1:11" ht="14.4" customHeight="1" thickBot="1" x14ac:dyDescent="0.35">
      <c r="A155" s="442" t="s">
        <v>407</v>
      </c>
      <c r="B155" s="426">
        <v>3647.9998727789002</v>
      </c>
      <c r="C155" s="426">
        <v>3657.7150000000001</v>
      </c>
      <c r="D155" s="427">
        <v>9.7151272210979993</v>
      </c>
      <c r="E155" s="433">
        <v>1.0026631380369999</v>
      </c>
      <c r="F155" s="426">
        <v>3854.00889988671</v>
      </c>
      <c r="G155" s="427">
        <v>2569.3392665911401</v>
      </c>
      <c r="H155" s="429">
        <v>321.17</v>
      </c>
      <c r="I155" s="426">
        <v>2572.4319999999998</v>
      </c>
      <c r="J155" s="427">
        <v>3.0927334088620002</v>
      </c>
      <c r="K155" s="434">
        <v>0.66746913845300004</v>
      </c>
    </row>
    <row r="156" spans="1:11" ht="14.4" customHeight="1" thickBot="1" x14ac:dyDescent="0.35">
      <c r="A156" s="443" t="s">
        <v>408</v>
      </c>
      <c r="B156" s="421">
        <v>552.99998258182995</v>
      </c>
      <c r="C156" s="421">
        <v>554.01700000000005</v>
      </c>
      <c r="D156" s="422">
        <v>1.01701741817</v>
      </c>
      <c r="E156" s="423">
        <v>1.0018390912299999</v>
      </c>
      <c r="F156" s="421">
        <v>555.00128163910802</v>
      </c>
      <c r="G156" s="422">
        <v>370.00085442607201</v>
      </c>
      <c r="H156" s="424">
        <v>46.268000000000001</v>
      </c>
      <c r="I156" s="421">
        <v>370.14400000000001</v>
      </c>
      <c r="J156" s="422">
        <v>0.14314557392800001</v>
      </c>
      <c r="K156" s="425">
        <v>0.66692458602399995</v>
      </c>
    </row>
    <row r="157" spans="1:11" ht="14.4" customHeight="1" thickBot="1" x14ac:dyDescent="0.35">
      <c r="A157" s="443" t="s">
        <v>409</v>
      </c>
      <c r="B157" s="421">
        <v>2355.9999257916502</v>
      </c>
      <c r="C157" s="421">
        <v>2366.7249999999999</v>
      </c>
      <c r="D157" s="422">
        <v>10.725074208354</v>
      </c>
      <c r="E157" s="423">
        <v>1.004552238771</v>
      </c>
      <c r="F157" s="421">
        <v>2585.0059694362099</v>
      </c>
      <c r="G157" s="422">
        <v>1723.33731295747</v>
      </c>
      <c r="H157" s="424">
        <v>215.42699999999999</v>
      </c>
      <c r="I157" s="421">
        <v>1723.4290000000001</v>
      </c>
      <c r="J157" s="422">
        <v>9.1687042529999999E-2</v>
      </c>
      <c r="K157" s="425">
        <v>0.66670213546000001</v>
      </c>
    </row>
    <row r="158" spans="1:11" ht="14.4" customHeight="1" thickBot="1" x14ac:dyDescent="0.35">
      <c r="A158" s="443" t="s">
        <v>410</v>
      </c>
      <c r="B158" s="421">
        <v>693.99997814066899</v>
      </c>
      <c r="C158" s="421">
        <v>691.93399999999997</v>
      </c>
      <c r="D158" s="422">
        <v>-2.0659781406679998</v>
      </c>
      <c r="E158" s="423">
        <v>0.99702308615799995</v>
      </c>
      <c r="F158" s="421">
        <v>672.00155182248795</v>
      </c>
      <c r="G158" s="422">
        <v>448.00103454832498</v>
      </c>
      <c r="H158" s="424">
        <v>55.81</v>
      </c>
      <c r="I158" s="421">
        <v>449.53899999999999</v>
      </c>
      <c r="J158" s="422">
        <v>1.5379654516750001</v>
      </c>
      <c r="K158" s="425">
        <v>0.66895530044600005</v>
      </c>
    </row>
    <row r="159" spans="1:11" ht="14.4" customHeight="1" thickBot="1" x14ac:dyDescent="0.35">
      <c r="A159" s="443" t="s">
        <v>411</v>
      </c>
      <c r="B159" s="421">
        <v>0.99998765065200002</v>
      </c>
      <c r="C159" s="421">
        <v>0.91200000000000003</v>
      </c>
      <c r="D159" s="422">
        <v>-8.7987650651999996E-2</v>
      </c>
      <c r="E159" s="423">
        <v>0.91201126274300004</v>
      </c>
      <c r="F159" s="421">
        <v>1.000002309259</v>
      </c>
      <c r="G159" s="422">
        <v>0.66666820617300004</v>
      </c>
      <c r="H159" s="424">
        <v>7.5999999999999998E-2</v>
      </c>
      <c r="I159" s="421">
        <v>0.60799999999999998</v>
      </c>
      <c r="J159" s="422">
        <v>-5.8668206172999997E-2</v>
      </c>
      <c r="K159" s="425">
        <v>0.60799859597299999</v>
      </c>
    </row>
    <row r="160" spans="1:11" ht="14.4" customHeight="1" thickBot="1" x14ac:dyDescent="0.35">
      <c r="A160" s="443" t="s">
        <v>412</v>
      </c>
      <c r="B160" s="421">
        <v>43.999998614105003</v>
      </c>
      <c r="C160" s="421">
        <v>44.127000000000002</v>
      </c>
      <c r="D160" s="422">
        <v>0.12700138589500001</v>
      </c>
      <c r="E160" s="423">
        <v>1.0028863952239999</v>
      </c>
      <c r="F160" s="421">
        <v>41.000094679645002</v>
      </c>
      <c r="G160" s="422">
        <v>27.333396453096999</v>
      </c>
      <c r="H160" s="424">
        <v>3.589</v>
      </c>
      <c r="I160" s="421">
        <v>28.712</v>
      </c>
      <c r="J160" s="422">
        <v>1.3786035469019999</v>
      </c>
      <c r="K160" s="425">
        <v>0.70029106577199995</v>
      </c>
    </row>
    <row r="161" spans="1:11" ht="14.4" customHeight="1" thickBot="1" x14ac:dyDescent="0.35">
      <c r="A161" s="442" t="s">
        <v>413</v>
      </c>
      <c r="B161" s="426">
        <v>0</v>
      </c>
      <c r="C161" s="426">
        <v>69.653999999999996</v>
      </c>
      <c r="D161" s="427">
        <v>69.653999999999996</v>
      </c>
      <c r="E161" s="428" t="s">
        <v>271</v>
      </c>
      <c r="F161" s="426">
        <v>0</v>
      </c>
      <c r="G161" s="427">
        <v>0</v>
      </c>
      <c r="H161" s="429">
        <v>0</v>
      </c>
      <c r="I161" s="426">
        <v>0</v>
      </c>
      <c r="J161" s="427">
        <v>0</v>
      </c>
      <c r="K161" s="430" t="s">
        <v>261</v>
      </c>
    </row>
    <row r="162" spans="1:11" ht="14.4" customHeight="1" thickBot="1" x14ac:dyDescent="0.35">
      <c r="A162" s="443" t="s">
        <v>414</v>
      </c>
      <c r="B162" s="421">
        <v>0</v>
      </c>
      <c r="C162" s="421">
        <v>68.426000000000002</v>
      </c>
      <c r="D162" s="422">
        <v>68.426000000000002</v>
      </c>
      <c r="E162" s="431" t="s">
        <v>271</v>
      </c>
      <c r="F162" s="421">
        <v>0</v>
      </c>
      <c r="G162" s="422">
        <v>0</v>
      </c>
      <c r="H162" s="424">
        <v>0</v>
      </c>
      <c r="I162" s="421">
        <v>0</v>
      </c>
      <c r="J162" s="422">
        <v>0</v>
      </c>
      <c r="K162" s="432" t="s">
        <v>261</v>
      </c>
    </row>
    <row r="163" spans="1:11" ht="14.4" customHeight="1" thickBot="1" x14ac:dyDescent="0.35">
      <c r="A163" s="443" t="s">
        <v>415</v>
      </c>
      <c r="B163" s="421">
        <v>0</v>
      </c>
      <c r="C163" s="421">
        <v>1.228</v>
      </c>
      <c r="D163" s="422">
        <v>1.228</v>
      </c>
      <c r="E163" s="431" t="s">
        <v>271</v>
      </c>
      <c r="F163" s="421">
        <v>0</v>
      </c>
      <c r="G163" s="422">
        <v>0</v>
      </c>
      <c r="H163" s="424">
        <v>0</v>
      </c>
      <c r="I163" s="421">
        <v>0</v>
      </c>
      <c r="J163" s="422">
        <v>0</v>
      </c>
      <c r="K163" s="425">
        <v>0</v>
      </c>
    </row>
    <row r="164" spans="1:11" ht="14.4" customHeight="1" thickBot="1" x14ac:dyDescent="0.35">
      <c r="A164" s="441" t="s">
        <v>416</v>
      </c>
      <c r="B164" s="421">
        <v>197</v>
      </c>
      <c r="C164" s="421">
        <v>720.51337999999998</v>
      </c>
      <c r="D164" s="422">
        <v>523.51337999999998</v>
      </c>
      <c r="E164" s="423">
        <v>3.657428324873</v>
      </c>
      <c r="F164" s="421">
        <v>33.999993697211004</v>
      </c>
      <c r="G164" s="422">
        <v>22.666662464807001</v>
      </c>
      <c r="H164" s="424">
        <v>21.901</v>
      </c>
      <c r="I164" s="421">
        <v>150.39827</v>
      </c>
      <c r="J164" s="422">
        <v>127.731607535192</v>
      </c>
      <c r="K164" s="425">
        <v>4.4234793494189999</v>
      </c>
    </row>
    <row r="165" spans="1:11" ht="14.4" customHeight="1" thickBot="1" x14ac:dyDescent="0.35">
      <c r="A165" s="442" t="s">
        <v>417</v>
      </c>
      <c r="B165" s="426">
        <v>197</v>
      </c>
      <c r="C165" s="426">
        <v>288.82747999999998</v>
      </c>
      <c r="D165" s="427">
        <v>91.827479999999994</v>
      </c>
      <c r="E165" s="433">
        <v>1.466129340101</v>
      </c>
      <c r="F165" s="426">
        <v>1.9999996292469999</v>
      </c>
      <c r="G165" s="427">
        <v>1.3333330861649999</v>
      </c>
      <c r="H165" s="429">
        <v>0</v>
      </c>
      <c r="I165" s="426">
        <v>9.4334600000000002</v>
      </c>
      <c r="J165" s="427">
        <v>8.100126913834</v>
      </c>
      <c r="K165" s="434">
        <v>4.7167308743690004</v>
      </c>
    </row>
    <row r="166" spans="1:11" ht="14.4" customHeight="1" thickBot="1" x14ac:dyDescent="0.35">
      <c r="A166" s="443" t="s">
        <v>418</v>
      </c>
      <c r="B166" s="421">
        <v>197</v>
      </c>
      <c r="C166" s="421">
        <v>288.82747999999998</v>
      </c>
      <c r="D166" s="422">
        <v>91.827479999999994</v>
      </c>
      <c r="E166" s="423">
        <v>1.466129340101</v>
      </c>
      <c r="F166" s="421">
        <v>1.9999996292469999</v>
      </c>
      <c r="G166" s="422">
        <v>1.3333330861649999</v>
      </c>
      <c r="H166" s="424">
        <v>0</v>
      </c>
      <c r="I166" s="421">
        <v>9.4334600000000002</v>
      </c>
      <c r="J166" s="422">
        <v>8.100126913834</v>
      </c>
      <c r="K166" s="425">
        <v>4.7167308743690004</v>
      </c>
    </row>
    <row r="167" spans="1:11" ht="14.4" customHeight="1" thickBot="1" x14ac:dyDescent="0.35">
      <c r="A167" s="442" t="s">
        <v>419</v>
      </c>
      <c r="B167" s="426">
        <v>0</v>
      </c>
      <c r="C167" s="426">
        <v>31.89029</v>
      </c>
      <c r="D167" s="427">
        <v>31.89029</v>
      </c>
      <c r="E167" s="428" t="s">
        <v>271</v>
      </c>
      <c r="F167" s="426">
        <v>0</v>
      </c>
      <c r="G167" s="427">
        <v>0</v>
      </c>
      <c r="H167" s="429">
        <v>5.0819999999999999</v>
      </c>
      <c r="I167" s="426">
        <v>8.3383000000000003</v>
      </c>
      <c r="J167" s="427">
        <v>8.3383000000000003</v>
      </c>
      <c r="K167" s="430" t="s">
        <v>261</v>
      </c>
    </row>
    <row r="168" spans="1:11" ht="14.4" customHeight="1" thickBot="1" x14ac:dyDescent="0.35">
      <c r="A168" s="443" t="s">
        <v>420</v>
      </c>
      <c r="B168" s="421">
        <v>0</v>
      </c>
      <c r="C168" s="421">
        <v>10.8779</v>
      </c>
      <c r="D168" s="422">
        <v>10.8779</v>
      </c>
      <c r="E168" s="431" t="s">
        <v>271</v>
      </c>
      <c r="F168" s="421">
        <v>0</v>
      </c>
      <c r="G168" s="422">
        <v>0</v>
      </c>
      <c r="H168" s="424">
        <v>0</v>
      </c>
      <c r="I168" s="421">
        <v>0</v>
      </c>
      <c r="J168" s="422">
        <v>0</v>
      </c>
      <c r="K168" s="425">
        <v>0</v>
      </c>
    </row>
    <row r="169" spans="1:11" ht="14.4" customHeight="1" thickBot="1" x14ac:dyDescent="0.35">
      <c r="A169" s="443" t="s">
        <v>421</v>
      </c>
      <c r="B169" s="421">
        <v>0</v>
      </c>
      <c r="C169" s="421">
        <v>21.01239</v>
      </c>
      <c r="D169" s="422">
        <v>21.01239</v>
      </c>
      <c r="E169" s="431" t="s">
        <v>271</v>
      </c>
      <c r="F169" s="421">
        <v>0</v>
      </c>
      <c r="G169" s="422">
        <v>0</v>
      </c>
      <c r="H169" s="424">
        <v>0</v>
      </c>
      <c r="I169" s="421">
        <v>3.2563</v>
      </c>
      <c r="J169" s="422">
        <v>3.2563</v>
      </c>
      <c r="K169" s="432" t="s">
        <v>261</v>
      </c>
    </row>
    <row r="170" spans="1:11" ht="14.4" customHeight="1" thickBot="1" x14ac:dyDescent="0.35">
      <c r="A170" s="443" t="s">
        <v>422</v>
      </c>
      <c r="B170" s="421">
        <v>0</v>
      </c>
      <c r="C170" s="421">
        <v>0</v>
      </c>
      <c r="D170" s="422">
        <v>0</v>
      </c>
      <c r="E170" s="423">
        <v>1</v>
      </c>
      <c r="F170" s="421">
        <v>0</v>
      </c>
      <c r="G170" s="422">
        <v>0</v>
      </c>
      <c r="H170" s="424">
        <v>5.0819999999999999</v>
      </c>
      <c r="I170" s="421">
        <v>5.0819999999999999</v>
      </c>
      <c r="J170" s="422">
        <v>5.0819999999999999</v>
      </c>
      <c r="K170" s="432" t="s">
        <v>271</v>
      </c>
    </row>
    <row r="171" spans="1:11" ht="14.4" customHeight="1" thickBot="1" x14ac:dyDescent="0.35">
      <c r="A171" s="442" t="s">
        <v>423</v>
      </c>
      <c r="B171" s="426">
        <v>0</v>
      </c>
      <c r="C171" s="426">
        <v>33.11</v>
      </c>
      <c r="D171" s="427">
        <v>33.11</v>
      </c>
      <c r="E171" s="428" t="s">
        <v>271</v>
      </c>
      <c r="F171" s="426">
        <v>31.999994067963001</v>
      </c>
      <c r="G171" s="427">
        <v>21.333329378641999</v>
      </c>
      <c r="H171" s="429">
        <v>0</v>
      </c>
      <c r="I171" s="426">
        <v>4.4527999999999999</v>
      </c>
      <c r="J171" s="427">
        <v>-16.880529378641999</v>
      </c>
      <c r="K171" s="434">
        <v>0.13915002579499999</v>
      </c>
    </row>
    <row r="172" spans="1:11" ht="14.4" customHeight="1" thickBot="1" x14ac:dyDescent="0.35">
      <c r="A172" s="443" t="s">
        <v>424</v>
      </c>
      <c r="B172" s="421">
        <v>0</v>
      </c>
      <c r="C172" s="421">
        <v>33.11</v>
      </c>
      <c r="D172" s="422">
        <v>33.11</v>
      </c>
      <c r="E172" s="431" t="s">
        <v>271</v>
      </c>
      <c r="F172" s="421">
        <v>31.999994067963001</v>
      </c>
      <c r="G172" s="422">
        <v>21.333329378641999</v>
      </c>
      <c r="H172" s="424">
        <v>0</v>
      </c>
      <c r="I172" s="421">
        <v>0</v>
      </c>
      <c r="J172" s="422">
        <v>-21.333329378641999</v>
      </c>
      <c r="K172" s="425">
        <v>0</v>
      </c>
    </row>
    <row r="173" spans="1:11" ht="14.4" customHeight="1" thickBot="1" x14ac:dyDescent="0.35">
      <c r="A173" s="443" t="s">
        <v>425</v>
      </c>
      <c r="B173" s="421">
        <v>0</v>
      </c>
      <c r="C173" s="421">
        <v>0</v>
      </c>
      <c r="D173" s="422">
        <v>0</v>
      </c>
      <c r="E173" s="423">
        <v>1</v>
      </c>
      <c r="F173" s="421">
        <v>0</v>
      </c>
      <c r="G173" s="422">
        <v>0</v>
      </c>
      <c r="H173" s="424">
        <v>0</v>
      </c>
      <c r="I173" s="421">
        <v>4.4527999999999999</v>
      </c>
      <c r="J173" s="422">
        <v>4.4527999999999999</v>
      </c>
      <c r="K173" s="432" t="s">
        <v>271</v>
      </c>
    </row>
    <row r="174" spans="1:11" ht="14.4" customHeight="1" thickBot="1" x14ac:dyDescent="0.35">
      <c r="A174" s="442" t="s">
        <v>426</v>
      </c>
      <c r="B174" s="426">
        <v>0</v>
      </c>
      <c r="C174" s="426">
        <v>210.13621000000001</v>
      </c>
      <c r="D174" s="427">
        <v>210.13621000000001</v>
      </c>
      <c r="E174" s="428" t="s">
        <v>261</v>
      </c>
      <c r="F174" s="426">
        <v>0</v>
      </c>
      <c r="G174" s="427">
        <v>0</v>
      </c>
      <c r="H174" s="429">
        <v>16.818999999999999</v>
      </c>
      <c r="I174" s="426">
        <v>68.584109999999995</v>
      </c>
      <c r="J174" s="427">
        <v>68.584109999999995</v>
      </c>
      <c r="K174" s="430" t="s">
        <v>261</v>
      </c>
    </row>
    <row r="175" spans="1:11" ht="14.4" customHeight="1" thickBot="1" x14ac:dyDescent="0.35">
      <c r="A175" s="443" t="s">
        <v>427</v>
      </c>
      <c r="B175" s="421">
        <v>0</v>
      </c>
      <c r="C175" s="421">
        <v>210.13621000000001</v>
      </c>
      <c r="D175" s="422">
        <v>210.13621000000001</v>
      </c>
      <c r="E175" s="431" t="s">
        <v>261</v>
      </c>
      <c r="F175" s="421">
        <v>0</v>
      </c>
      <c r="G175" s="422">
        <v>0</v>
      </c>
      <c r="H175" s="424">
        <v>16.818999999999999</v>
      </c>
      <c r="I175" s="421">
        <v>68.584109999999995</v>
      </c>
      <c r="J175" s="422">
        <v>68.584109999999995</v>
      </c>
      <c r="K175" s="432" t="s">
        <v>261</v>
      </c>
    </row>
    <row r="176" spans="1:11" ht="14.4" customHeight="1" thickBot="1" x14ac:dyDescent="0.35">
      <c r="A176" s="442" t="s">
        <v>428</v>
      </c>
      <c r="B176" s="426">
        <v>0</v>
      </c>
      <c r="C176" s="426">
        <v>156.54939999999999</v>
      </c>
      <c r="D176" s="427">
        <v>156.54939999999999</v>
      </c>
      <c r="E176" s="428" t="s">
        <v>261</v>
      </c>
      <c r="F176" s="426">
        <v>0</v>
      </c>
      <c r="G176" s="427">
        <v>0</v>
      </c>
      <c r="H176" s="429">
        <v>0</v>
      </c>
      <c r="I176" s="426">
        <v>59.589599999999997</v>
      </c>
      <c r="J176" s="427">
        <v>59.589599999999997</v>
      </c>
      <c r="K176" s="430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156.54939999999999</v>
      </c>
      <c r="D177" s="422">
        <v>156.54939999999999</v>
      </c>
      <c r="E177" s="431" t="s">
        <v>261</v>
      </c>
      <c r="F177" s="421">
        <v>0</v>
      </c>
      <c r="G177" s="422">
        <v>0</v>
      </c>
      <c r="H177" s="424">
        <v>0</v>
      </c>
      <c r="I177" s="421">
        <v>59.589599999999997</v>
      </c>
      <c r="J177" s="422">
        <v>59.589599999999997</v>
      </c>
      <c r="K177" s="432" t="s">
        <v>261</v>
      </c>
    </row>
    <row r="178" spans="1:11" ht="14.4" customHeight="1" thickBot="1" x14ac:dyDescent="0.35">
      <c r="A178" s="440" t="s">
        <v>430</v>
      </c>
      <c r="B178" s="421">
        <v>0</v>
      </c>
      <c r="C178" s="421">
        <v>0.50527</v>
      </c>
      <c r="D178" s="422">
        <v>0.50527</v>
      </c>
      <c r="E178" s="431" t="s">
        <v>271</v>
      </c>
      <c r="F178" s="421">
        <v>0</v>
      </c>
      <c r="G178" s="422">
        <v>0</v>
      </c>
      <c r="H178" s="424">
        <v>0</v>
      </c>
      <c r="I178" s="421">
        <v>0</v>
      </c>
      <c r="J178" s="422">
        <v>0</v>
      </c>
      <c r="K178" s="432" t="s">
        <v>261</v>
      </c>
    </row>
    <row r="179" spans="1:11" ht="14.4" customHeight="1" thickBot="1" x14ac:dyDescent="0.35">
      <c r="A179" s="441" t="s">
        <v>431</v>
      </c>
      <c r="B179" s="421">
        <v>0</v>
      </c>
      <c r="C179" s="421">
        <v>0.50527</v>
      </c>
      <c r="D179" s="422">
        <v>0.50527</v>
      </c>
      <c r="E179" s="431" t="s">
        <v>271</v>
      </c>
      <c r="F179" s="421">
        <v>0</v>
      </c>
      <c r="G179" s="422">
        <v>0</v>
      </c>
      <c r="H179" s="424">
        <v>0</v>
      </c>
      <c r="I179" s="421">
        <v>0</v>
      </c>
      <c r="J179" s="422">
        <v>0</v>
      </c>
      <c r="K179" s="432" t="s">
        <v>261</v>
      </c>
    </row>
    <row r="180" spans="1:11" ht="14.4" customHeight="1" thickBot="1" x14ac:dyDescent="0.35">
      <c r="A180" s="442" t="s">
        <v>432</v>
      </c>
      <c r="B180" s="426">
        <v>0</v>
      </c>
      <c r="C180" s="426">
        <v>0.50527</v>
      </c>
      <c r="D180" s="427">
        <v>0.50527</v>
      </c>
      <c r="E180" s="428" t="s">
        <v>271</v>
      </c>
      <c r="F180" s="426">
        <v>0</v>
      </c>
      <c r="G180" s="427">
        <v>0</v>
      </c>
      <c r="H180" s="429">
        <v>0</v>
      </c>
      <c r="I180" s="426">
        <v>0</v>
      </c>
      <c r="J180" s="427">
        <v>0</v>
      </c>
      <c r="K180" s="430" t="s">
        <v>261</v>
      </c>
    </row>
    <row r="181" spans="1:11" ht="14.4" customHeight="1" thickBot="1" x14ac:dyDescent="0.35">
      <c r="A181" s="443" t="s">
        <v>433</v>
      </c>
      <c r="B181" s="421">
        <v>0</v>
      </c>
      <c r="C181" s="421">
        <v>0.50527</v>
      </c>
      <c r="D181" s="422">
        <v>0.50527</v>
      </c>
      <c r="E181" s="431" t="s">
        <v>271</v>
      </c>
      <c r="F181" s="421">
        <v>0</v>
      </c>
      <c r="G181" s="422">
        <v>0</v>
      </c>
      <c r="H181" s="424">
        <v>0</v>
      </c>
      <c r="I181" s="421">
        <v>0</v>
      </c>
      <c r="J181" s="422">
        <v>0</v>
      </c>
      <c r="K181" s="432" t="s">
        <v>261</v>
      </c>
    </row>
    <row r="182" spans="1:11" ht="14.4" customHeight="1" thickBot="1" x14ac:dyDescent="0.35">
      <c r="A182" s="439" t="s">
        <v>434</v>
      </c>
      <c r="B182" s="421">
        <v>82782.445597111393</v>
      </c>
      <c r="C182" s="421">
        <v>89667.396489999999</v>
      </c>
      <c r="D182" s="422">
        <v>6884.9508928886098</v>
      </c>
      <c r="E182" s="423">
        <v>1.083169213511</v>
      </c>
      <c r="F182" s="421">
        <v>87121.653031867303</v>
      </c>
      <c r="G182" s="422">
        <v>58081.1020212449</v>
      </c>
      <c r="H182" s="424">
        <v>10149.117249999999</v>
      </c>
      <c r="I182" s="421">
        <v>56838.769740000003</v>
      </c>
      <c r="J182" s="422">
        <v>-1242.3322812448801</v>
      </c>
      <c r="K182" s="425">
        <v>0.65240692482200002</v>
      </c>
    </row>
    <row r="183" spans="1:11" ht="14.4" customHeight="1" thickBot="1" x14ac:dyDescent="0.35">
      <c r="A183" s="440" t="s">
        <v>435</v>
      </c>
      <c r="B183" s="421">
        <v>28429.8512248267</v>
      </c>
      <c r="C183" s="421">
        <v>30812.93014</v>
      </c>
      <c r="D183" s="422">
        <v>2383.0789151733402</v>
      </c>
      <c r="E183" s="423">
        <v>1.0838231229669999</v>
      </c>
      <c r="F183" s="421">
        <v>33017.2947602762</v>
      </c>
      <c r="G183" s="422">
        <v>22011.529840184099</v>
      </c>
      <c r="H183" s="424">
        <v>2871.8055599999998</v>
      </c>
      <c r="I183" s="421">
        <v>21961.30128</v>
      </c>
      <c r="J183" s="422">
        <v>-50.228560184138999</v>
      </c>
      <c r="K183" s="425">
        <v>0.66514538636300002</v>
      </c>
    </row>
    <row r="184" spans="1:11" ht="14.4" customHeight="1" thickBot="1" x14ac:dyDescent="0.35">
      <c r="A184" s="441" t="s">
        <v>436</v>
      </c>
      <c r="B184" s="421">
        <v>28429.8512248267</v>
      </c>
      <c r="C184" s="421">
        <v>30811.426090000001</v>
      </c>
      <c r="D184" s="422">
        <v>2381.5748651733402</v>
      </c>
      <c r="E184" s="423">
        <v>1.083770219067</v>
      </c>
      <c r="F184" s="421">
        <v>33017.2947602762</v>
      </c>
      <c r="G184" s="422">
        <v>22011.529840184099</v>
      </c>
      <c r="H184" s="424">
        <v>2871.5907000000002</v>
      </c>
      <c r="I184" s="421">
        <v>21961.08642</v>
      </c>
      <c r="J184" s="422">
        <v>-50.443420184139001</v>
      </c>
      <c r="K184" s="425">
        <v>0.66513887886400003</v>
      </c>
    </row>
    <row r="185" spans="1:11" ht="14.4" customHeight="1" thickBot="1" x14ac:dyDescent="0.35">
      <c r="A185" s="442" t="s">
        <v>437</v>
      </c>
      <c r="B185" s="426">
        <v>167.90989657524599</v>
      </c>
      <c r="C185" s="426">
        <v>161.47389000000001</v>
      </c>
      <c r="D185" s="427">
        <v>-6.436006575245</v>
      </c>
      <c r="E185" s="433">
        <v>0.961669879462</v>
      </c>
      <c r="F185" s="426">
        <v>147.40255206331901</v>
      </c>
      <c r="G185" s="427">
        <v>98.268368042212003</v>
      </c>
      <c r="H185" s="429">
        <v>20.967500000000001</v>
      </c>
      <c r="I185" s="426">
        <v>141.86922000000001</v>
      </c>
      <c r="J185" s="427">
        <v>43.600851957787</v>
      </c>
      <c r="K185" s="434">
        <v>0.96246108370600003</v>
      </c>
    </row>
    <row r="186" spans="1:11" ht="14.4" customHeight="1" thickBot="1" x14ac:dyDescent="0.35">
      <c r="A186" s="443" t="s">
        <v>438</v>
      </c>
      <c r="B186" s="421">
        <v>109.09219658251899</v>
      </c>
      <c r="C186" s="421">
        <v>89.946399999999997</v>
      </c>
      <c r="D186" s="422">
        <v>-19.145796582519001</v>
      </c>
      <c r="E186" s="423">
        <v>0.82449893592400003</v>
      </c>
      <c r="F186" s="421">
        <v>95.161976833321006</v>
      </c>
      <c r="G186" s="422">
        <v>63.44131788888</v>
      </c>
      <c r="H186" s="424">
        <v>15.8825</v>
      </c>
      <c r="I186" s="421">
        <v>111.10429999999999</v>
      </c>
      <c r="J186" s="422">
        <v>47.662982111119</v>
      </c>
      <c r="K186" s="425">
        <v>1.167528289104</v>
      </c>
    </row>
    <row r="187" spans="1:11" ht="14.4" customHeight="1" thickBot="1" x14ac:dyDescent="0.35">
      <c r="A187" s="443" t="s">
        <v>439</v>
      </c>
      <c r="B187" s="421">
        <v>0</v>
      </c>
      <c r="C187" s="421">
        <v>0</v>
      </c>
      <c r="D187" s="422">
        <v>0</v>
      </c>
      <c r="E187" s="423">
        <v>1</v>
      </c>
      <c r="F187" s="421">
        <v>0</v>
      </c>
      <c r="G187" s="422">
        <v>0</v>
      </c>
      <c r="H187" s="424">
        <v>0</v>
      </c>
      <c r="I187" s="421">
        <v>6.6119999999999998E-2</v>
      </c>
      <c r="J187" s="422">
        <v>6.6119999999999998E-2</v>
      </c>
      <c r="K187" s="432" t="s">
        <v>271</v>
      </c>
    </row>
    <row r="188" spans="1:11" ht="14.4" customHeight="1" thickBot="1" x14ac:dyDescent="0.35">
      <c r="A188" s="443" t="s">
        <v>440</v>
      </c>
      <c r="B188" s="421">
        <v>20.945817971783999</v>
      </c>
      <c r="C188" s="421">
        <v>55.030659999999997</v>
      </c>
      <c r="D188" s="422">
        <v>34.084842028215</v>
      </c>
      <c r="E188" s="423">
        <v>2.627286271375</v>
      </c>
      <c r="F188" s="421">
        <v>42.793963827187</v>
      </c>
      <c r="G188" s="422">
        <v>28.529309218125</v>
      </c>
      <c r="H188" s="424">
        <v>5.085</v>
      </c>
      <c r="I188" s="421">
        <v>23.624880000000001</v>
      </c>
      <c r="J188" s="422">
        <v>-4.9044292181250002</v>
      </c>
      <c r="K188" s="425">
        <v>0.55206103588300004</v>
      </c>
    </row>
    <row r="189" spans="1:11" ht="14.4" customHeight="1" thickBot="1" x14ac:dyDescent="0.35">
      <c r="A189" s="443" t="s">
        <v>441</v>
      </c>
      <c r="B189" s="421">
        <v>37.871882020942003</v>
      </c>
      <c r="C189" s="421">
        <v>16.496829999999999</v>
      </c>
      <c r="D189" s="422">
        <v>-21.375052020942</v>
      </c>
      <c r="E189" s="423">
        <v>0.43559572748100001</v>
      </c>
      <c r="F189" s="421">
        <v>9.4466114028099994</v>
      </c>
      <c r="G189" s="422">
        <v>6.2977409352059999</v>
      </c>
      <c r="H189" s="424">
        <v>0</v>
      </c>
      <c r="I189" s="421">
        <v>7.0739200000000002</v>
      </c>
      <c r="J189" s="422">
        <v>0.77617906479300003</v>
      </c>
      <c r="K189" s="425">
        <v>0.74883148023799995</v>
      </c>
    </row>
    <row r="190" spans="1:11" ht="14.4" customHeight="1" thickBot="1" x14ac:dyDescent="0.35">
      <c r="A190" s="442" t="s">
        <v>442</v>
      </c>
      <c r="B190" s="426">
        <v>33.000000000008001</v>
      </c>
      <c r="C190" s="426">
        <v>109.21032</v>
      </c>
      <c r="D190" s="427">
        <v>76.210319999991</v>
      </c>
      <c r="E190" s="433">
        <v>3.3094036363620001</v>
      </c>
      <c r="F190" s="426">
        <v>92.890697573132996</v>
      </c>
      <c r="G190" s="427">
        <v>61.927131715422</v>
      </c>
      <c r="H190" s="429">
        <v>6.6669</v>
      </c>
      <c r="I190" s="426">
        <v>41.689140000000002</v>
      </c>
      <c r="J190" s="427">
        <v>-20.237991715422002</v>
      </c>
      <c r="K190" s="434">
        <v>0.44879779234200001</v>
      </c>
    </row>
    <row r="191" spans="1:11" ht="14.4" customHeight="1" thickBot="1" x14ac:dyDescent="0.35">
      <c r="A191" s="443" t="s">
        <v>443</v>
      </c>
      <c r="B191" s="421">
        <v>24.000000000006001</v>
      </c>
      <c r="C191" s="421">
        <v>104.33951999999999</v>
      </c>
      <c r="D191" s="422">
        <v>80.339519999993001</v>
      </c>
      <c r="E191" s="423">
        <v>4.3474799999979998</v>
      </c>
      <c r="F191" s="421">
        <v>87.000008723373</v>
      </c>
      <c r="G191" s="422">
        <v>58.000005815582</v>
      </c>
      <c r="H191" s="424">
        <v>4.5999999999999996</v>
      </c>
      <c r="I191" s="421">
        <v>35.13644</v>
      </c>
      <c r="J191" s="422">
        <v>-22.863565815582</v>
      </c>
      <c r="K191" s="425">
        <v>0.40386708594100001</v>
      </c>
    </row>
    <row r="192" spans="1:11" ht="14.4" customHeight="1" thickBot="1" x14ac:dyDescent="0.35">
      <c r="A192" s="443" t="s">
        <v>444</v>
      </c>
      <c r="B192" s="421">
        <v>9.0000000000020002</v>
      </c>
      <c r="C192" s="421">
        <v>4.8708</v>
      </c>
      <c r="D192" s="422">
        <v>-4.1292000000020002</v>
      </c>
      <c r="E192" s="423">
        <v>0.54119999999900004</v>
      </c>
      <c r="F192" s="421">
        <v>5.8906888497600001</v>
      </c>
      <c r="G192" s="422">
        <v>3.92712589984</v>
      </c>
      <c r="H192" s="424">
        <v>2.0669</v>
      </c>
      <c r="I192" s="421">
        <v>6.5526999999999997</v>
      </c>
      <c r="J192" s="422">
        <v>2.6255741001590001</v>
      </c>
      <c r="K192" s="425">
        <v>1.1123826376029999</v>
      </c>
    </row>
    <row r="193" spans="1:11" ht="14.4" customHeight="1" thickBot="1" x14ac:dyDescent="0.35">
      <c r="A193" s="442" t="s">
        <v>445</v>
      </c>
      <c r="B193" s="426">
        <v>52.941328244030998</v>
      </c>
      <c r="C193" s="426">
        <v>46.957520000000002</v>
      </c>
      <c r="D193" s="427">
        <v>-5.9838082440309996</v>
      </c>
      <c r="E193" s="433">
        <v>0.88697283497500001</v>
      </c>
      <c r="F193" s="426">
        <v>82.997231455176006</v>
      </c>
      <c r="G193" s="427">
        <v>55.331487636783997</v>
      </c>
      <c r="H193" s="429">
        <v>0</v>
      </c>
      <c r="I193" s="426">
        <v>10.31404</v>
      </c>
      <c r="J193" s="427">
        <v>-45.017447636783999</v>
      </c>
      <c r="K193" s="434">
        <v>0.124269687303</v>
      </c>
    </row>
    <row r="194" spans="1:11" ht="14.4" customHeight="1" thickBot="1" x14ac:dyDescent="0.35">
      <c r="A194" s="443" t="s">
        <v>446</v>
      </c>
      <c r="B194" s="421">
        <v>0.94132824401699999</v>
      </c>
      <c r="C194" s="421">
        <v>2.76952</v>
      </c>
      <c r="D194" s="422">
        <v>1.828191755982</v>
      </c>
      <c r="E194" s="423">
        <v>2.9421405525659998</v>
      </c>
      <c r="F194" s="421">
        <v>1.9972233334139999</v>
      </c>
      <c r="G194" s="422">
        <v>1.3314822222760001</v>
      </c>
      <c r="H194" s="424">
        <v>0</v>
      </c>
      <c r="I194" s="421">
        <v>0</v>
      </c>
      <c r="J194" s="422">
        <v>-1.3314822222760001</v>
      </c>
      <c r="K194" s="425">
        <v>0</v>
      </c>
    </row>
    <row r="195" spans="1:11" ht="14.4" customHeight="1" thickBot="1" x14ac:dyDescent="0.35">
      <c r="A195" s="443" t="s">
        <v>447</v>
      </c>
      <c r="B195" s="421">
        <v>52.000000000013003</v>
      </c>
      <c r="C195" s="421">
        <v>44.188000000000002</v>
      </c>
      <c r="D195" s="422">
        <v>-7.8120000000129997</v>
      </c>
      <c r="E195" s="423">
        <v>0.84976923076900002</v>
      </c>
      <c r="F195" s="421">
        <v>81.000008121760999</v>
      </c>
      <c r="G195" s="422">
        <v>54.000005414507001</v>
      </c>
      <c r="H195" s="424">
        <v>0</v>
      </c>
      <c r="I195" s="421">
        <v>10.31404</v>
      </c>
      <c r="J195" s="422">
        <v>-43.685965414507002</v>
      </c>
      <c r="K195" s="425">
        <v>0.12733381439200001</v>
      </c>
    </row>
    <row r="196" spans="1:11" ht="14.4" customHeight="1" thickBot="1" x14ac:dyDescent="0.35">
      <c r="A196" s="442" t="s">
        <v>448</v>
      </c>
      <c r="B196" s="426">
        <v>0</v>
      </c>
      <c r="C196" s="426">
        <v>-4.2368600000000001</v>
      </c>
      <c r="D196" s="427">
        <v>-4.2368600000000001</v>
      </c>
      <c r="E196" s="428" t="s">
        <v>271</v>
      </c>
      <c r="F196" s="426">
        <v>0</v>
      </c>
      <c r="G196" s="427">
        <v>0</v>
      </c>
      <c r="H196" s="429">
        <v>0</v>
      </c>
      <c r="I196" s="426">
        <v>0</v>
      </c>
      <c r="J196" s="427">
        <v>0</v>
      </c>
      <c r="K196" s="430" t="s">
        <v>261</v>
      </c>
    </row>
    <row r="197" spans="1:11" ht="14.4" customHeight="1" thickBot="1" x14ac:dyDescent="0.35">
      <c r="A197" s="443" t="s">
        <v>449</v>
      </c>
      <c r="B197" s="421">
        <v>0</v>
      </c>
      <c r="C197" s="421">
        <v>-4.2368600000000001</v>
      </c>
      <c r="D197" s="422">
        <v>-4.2368600000000001</v>
      </c>
      <c r="E197" s="431" t="s">
        <v>271</v>
      </c>
      <c r="F197" s="421">
        <v>0</v>
      </c>
      <c r="G197" s="422">
        <v>0</v>
      </c>
      <c r="H197" s="424">
        <v>0</v>
      </c>
      <c r="I197" s="421">
        <v>0</v>
      </c>
      <c r="J197" s="422">
        <v>0</v>
      </c>
      <c r="K197" s="432" t="s">
        <v>261</v>
      </c>
    </row>
    <row r="198" spans="1:11" ht="14.4" customHeight="1" thickBot="1" x14ac:dyDescent="0.35">
      <c r="A198" s="442" t="s">
        <v>450</v>
      </c>
      <c r="B198" s="426">
        <v>0</v>
      </c>
      <c r="C198" s="426">
        <v>0.58409999999999995</v>
      </c>
      <c r="D198" s="427">
        <v>0.58409999999999995</v>
      </c>
      <c r="E198" s="428" t="s">
        <v>271</v>
      </c>
      <c r="F198" s="426">
        <v>1.00100110137</v>
      </c>
      <c r="G198" s="427">
        <v>0.66733406758000002</v>
      </c>
      <c r="H198" s="429">
        <v>0</v>
      </c>
      <c r="I198" s="426">
        <v>0.52200000000000002</v>
      </c>
      <c r="J198" s="427">
        <v>-0.14533406758</v>
      </c>
      <c r="K198" s="434">
        <v>0.52147794771199996</v>
      </c>
    </row>
    <row r="199" spans="1:11" ht="14.4" customHeight="1" thickBot="1" x14ac:dyDescent="0.35">
      <c r="A199" s="443" t="s">
        <v>451</v>
      </c>
      <c r="B199" s="421">
        <v>0</v>
      </c>
      <c r="C199" s="421">
        <v>0.58409999999999995</v>
      </c>
      <c r="D199" s="422">
        <v>0.58409999999999995</v>
      </c>
      <c r="E199" s="431" t="s">
        <v>271</v>
      </c>
      <c r="F199" s="421">
        <v>1.00100110137</v>
      </c>
      <c r="G199" s="422">
        <v>0.66733406758000002</v>
      </c>
      <c r="H199" s="424">
        <v>0</v>
      </c>
      <c r="I199" s="421">
        <v>0.52200000000000002</v>
      </c>
      <c r="J199" s="422">
        <v>-0.14533406758</v>
      </c>
      <c r="K199" s="425">
        <v>0.52147794771199996</v>
      </c>
    </row>
    <row r="200" spans="1:11" ht="14.4" customHeight="1" thickBot="1" x14ac:dyDescent="0.35">
      <c r="A200" s="442" t="s">
        <v>452</v>
      </c>
      <c r="B200" s="426">
        <v>28176.0000000074</v>
      </c>
      <c r="C200" s="426">
        <v>29042.698400000001</v>
      </c>
      <c r="D200" s="427">
        <v>866.69839999263104</v>
      </c>
      <c r="E200" s="433">
        <v>1.030760164678</v>
      </c>
      <c r="F200" s="426">
        <v>32693.003278083201</v>
      </c>
      <c r="G200" s="427">
        <v>21795.335518722099</v>
      </c>
      <c r="H200" s="429">
        <v>2693.9773100000002</v>
      </c>
      <c r="I200" s="426">
        <v>20602.259689999999</v>
      </c>
      <c r="J200" s="427">
        <v>-1193.0758287221399</v>
      </c>
      <c r="K200" s="434">
        <v>0.630173358952</v>
      </c>
    </row>
    <row r="201" spans="1:11" ht="14.4" customHeight="1" thickBot="1" x14ac:dyDescent="0.35">
      <c r="A201" s="443" t="s">
        <v>453</v>
      </c>
      <c r="B201" s="421">
        <v>13255.0000000035</v>
      </c>
      <c r="C201" s="421">
        <v>13394.855390000001</v>
      </c>
      <c r="D201" s="422">
        <v>139.85538999653201</v>
      </c>
      <c r="E201" s="423">
        <v>1.01055114221</v>
      </c>
      <c r="F201" s="421">
        <v>16371.0016414982</v>
      </c>
      <c r="G201" s="422">
        <v>10914.001094332099</v>
      </c>
      <c r="H201" s="424">
        <v>1283.86068</v>
      </c>
      <c r="I201" s="421">
        <v>9905.5593800000006</v>
      </c>
      <c r="J201" s="422">
        <v>-1008.44171433213</v>
      </c>
      <c r="K201" s="425">
        <v>0.60506739886200001</v>
      </c>
    </row>
    <row r="202" spans="1:11" ht="14.4" customHeight="1" thickBot="1" x14ac:dyDescent="0.35">
      <c r="A202" s="443" t="s">
        <v>454</v>
      </c>
      <c r="B202" s="421">
        <v>14921.0000000039</v>
      </c>
      <c r="C202" s="421">
        <v>15647.843010000001</v>
      </c>
      <c r="D202" s="422">
        <v>726.843009996099</v>
      </c>
      <c r="E202" s="423">
        <v>1.048712754506</v>
      </c>
      <c r="F202" s="421">
        <v>16322.001636585001</v>
      </c>
      <c r="G202" s="422">
        <v>10881.334424389999</v>
      </c>
      <c r="H202" s="424">
        <v>1410.11663</v>
      </c>
      <c r="I202" s="421">
        <v>10696.70031</v>
      </c>
      <c r="J202" s="422">
        <v>-184.634114390012</v>
      </c>
      <c r="K202" s="425">
        <v>0.65535468921999995</v>
      </c>
    </row>
    <row r="203" spans="1:11" ht="14.4" customHeight="1" thickBot="1" x14ac:dyDescent="0.35">
      <c r="A203" s="442" t="s">
        <v>455</v>
      </c>
      <c r="B203" s="426">
        <v>0</v>
      </c>
      <c r="C203" s="426">
        <v>1454.7387200000001</v>
      </c>
      <c r="D203" s="427">
        <v>1454.7387200000001</v>
      </c>
      <c r="E203" s="428" t="s">
        <v>261</v>
      </c>
      <c r="F203" s="426">
        <v>0</v>
      </c>
      <c r="G203" s="427">
        <v>0</v>
      </c>
      <c r="H203" s="429">
        <v>149.97899000000001</v>
      </c>
      <c r="I203" s="426">
        <v>1164.4323300000001</v>
      </c>
      <c r="J203" s="427">
        <v>1164.4323300000001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323.94276000000002</v>
      </c>
      <c r="D204" s="422">
        <v>323.94276000000002</v>
      </c>
      <c r="E204" s="431" t="s">
        <v>261</v>
      </c>
      <c r="F204" s="421">
        <v>0</v>
      </c>
      <c r="G204" s="422">
        <v>0</v>
      </c>
      <c r="H204" s="424">
        <v>0</v>
      </c>
      <c r="I204" s="421">
        <v>255.50808000000001</v>
      </c>
      <c r="J204" s="422">
        <v>255.50808000000001</v>
      </c>
      <c r="K204" s="432" t="s">
        <v>261</v>
      </c>
    </row>
    <row r="205" spans="1:11" ht="14.4" customHeight="1" thickBot="1" x14ac:dyDescent="0.35">
      <c r="A205" s="443" t="s">
        <v>457</v>
      </c>
      <c r="B205" s="421">
        <v>0</v>
      </c>
      <c r="C205" s="421">
        <v>1130.7959599999999</v>
      </c>
      <c r="D205" s="422">
        <v>1130.7959599999999</v>
      </c>
      <c r="E205" s="431" t="s">
        <v>261</v>
      </c>
      <c r="F205" s="421">
        <v>0</v>
      </c>
      <c r="G205" s="422">
        <v>0</v>
      </c>
      <c r="H205" s="424">
        <v>149.97899000000001</v>
      </c>
      <c r="I205" s="421">
        <v>908.92425000000003</v>
      </c>
      <c r="J205" s="422">
        <v>908.92425000000003</v>
      </c>
      <c r="K205" s="432" t="s">
        <v>261</v>
      </c>
    </row>
    <row r="206" spans="1:11" ht="14.4" customHeight="1" thickBot="1" x14ac:dyDescent="0.35">
      <c r="A206" s="441" t="s">
        <v>458</v>
      </c>
      <c r="B206" s="421">
        <v>0</v>
      </c>
      <c r="C206" s="421">
        <v>1.5040500000000001</v>
      </c>
      <c r="D206" s="422">
        <v>1.5040500000000001</v>
      </c>
      <c r="E206" s="431" t="s">
        <v>261</v>
      </c>
      <c r="F206" s="421">
        <v>0</v>
      </c>
      <c r="G206" s="422">
        <v>0</v>
      </c>
      <c r="H206" s="424">
        <v>0.21486</v>
      </c>
      <c r="I206" s="421">
        <v>0.21486</v>
      </c>
      <c r="J206" s="422">
        <v>0.21486</v>
      </c>
      <c r="K206" s="432" t="s">
        <v>261</v>
      </c>
    </row>
    <row r="207" spans="1:11" ht="14.4" customHeight="1" thickBot="1" x14ac:dyDescent="0.35">
      <c r="A207" s="442" t="s">
        <v>459</v>
      </c>
      <c r="B207" s="426">
        <v>0</v>
      </c>
      <c r="C207" s="426">
        <v>1.5040500000000001</v>
      </c>
      <c r="D207" s="427">
        <v>1.5040500000000001</v>
      </c>
      <c r="E207" s="428" t="s">
        <v>261</v>
      </c>
      <c r="F207" s="426">
        <v>0</v>
      </c>
      <c r="G207" s="427">
        <v>0</v>
      </c>
      <c r="H207" s="429">
        <v>0.21486</v>
      </c>
      <c r="I207" s="426">
        <v>0.21486</v>
      </c>
      <c r="J207" s="427">
        <v>0.21486</v>
      </c>
      <c r="K207" s="430" t="s">
        <v>261</v>
      </c>
    </row>
    <row r="208" spans="1:11" ht="14.4" customHeight="1" thickBot="1" x14ac:dyDescent="0.35">
      <c r="A208" s="443" t="s">
        <v>460</v>
      </c>
      <c r="B208" s="421">
        <v>0</v>
      </c>
      <c r="C208" s="421">
        <v>1.5040500000000001</v>
      </c>
      <c r="D208" s="422">
        <v>1.5040500000000001</v>
      </c>
      <c r="E208" s="431" t="s">
        <v>261</v>
      </c>
      <c r="F208" s="421">
        <v>0</v>
      </c>
      <c r="G208" s="422">
        <v>0</v>
      </c>
      <c r="H208" s="424">
        <v>0.21486</v>
      </c>
      <c r="I208" s="421">
        <v>0.21486</v>
      </c>
      <c r="J208" s="422">
        <v>0.21486</v>
      </c>
      <c r="K208" s="432" t="s">
        <v>261</v>
      </c>
    </row>
    <row r="209" spans="1:11" ht="14.4" customHeight="1" thickBot="1" x14ac:dyDescent="0.35">
      <c r="A209" s="440" t="s">
        <v>461</v>
      </c>
      <c r="B209" s="421">
        <v>54212.594372284701</v>
      </c>
      <c r="C209" s="421">
        <v>58518.898569999998</v>
      </c>
      <c r="D209" s="422">
        <v>4306.3041977152998</v>
      </c>
      <c r="E209" s="423">
        <v>1.0794336490909999</v>
      </c>
      <c r="F209" s="421">
        <v>53807.957099081199</v>
      </c>
      <c r="G209" s="422">
        <v>35871.971399387498</v>
      </c>
      <c r="H209" s="424">
        <v>7277.3116900000005</v>
      </c>
      <c r="I209" s="421">
        <v>34356.173459999998</v>
      </c>
      <c r="J209" s="422">
        <v>-1515.79793938746</v>
      </c>
      <c r="K209" s="425">
        <v>0.63849615023899997</v>
      </c>
    </row>
    <row r="210" spans="1:11" ht="14.4" customHeight="1" thickBot="1" x14ac:dyDescent="0.35">
      <c r="A210" s="441" t="s">
        <v>462</v>
      </c>
      <c r="B210" s="421">
        <v>53825.000000014399</v>
      </c>
      <c r="C210" s="421">
        <v>56467.74207</v>
      </c>
      <c r="D210" s="422">
        <v>2642.7420699855602</v>
      </c>
      <c r="E210" s="423">
        <v>1.049098784393</v>
      </c>
      <c r="F210" s="421">
        <v>53350.005349332903</v>
      </c>
      <c r="G210" s="422">
        <v>35566.670232888602</v>
      </c>
      <c r="H210" s="424">
        <v>7248.9684500000003</v>
      </c>
      <c r="I210" s="421">
        <v>33274.977899999998</v>
      </c>
      <c r="J210" s="422">
        <v>-2291.69233288858</v>
      </c>
      <c r="K210" s="425">
        <v>0.62371086342100002</v>
      </c>
    </row>
    <row r="211" spans="1:11" ht="14.4" customHeight="1" thickBot="1" x14ac:dyDescent="0.35">
      <c r="A211" s="442" t="s">
        <v>463</v>
      </c>
      <c r="B211" s="426">
        <v>53825.000000014399</v>
      </c>
      <c r="C211" s="426">
        <v>56467.74207</v>
      </c>
      <c r="D211" s="427">
        <v>2642.7420699855602</v>
      </c>
      <c r="E211" s="433">
        <v>1.049098784393</v>
      </c>
      <c r="F211" s="426">
        <v>53350.005349332903</v>
      </c>
      <c r="G211" s="427">
        <v>35566.670232888602</v>
      </c>
      <c r="H211" s="429">
        <v>7248.9684500000003</v>
      </c>
      <c r="I211" s="426">
        <v>33274.977899999998</v>
      </c>
      <c r="J211" s="427">
        <v>-2291.69233288858</v>
      </c>
      <c r="K211" s="434">
        <v>0.62371086342100002</v>
      </c>
    </row>
    <row r="212" spans="1:11" ht="14.4" customHeight="1" thickBot="1" x14ac:dyDescent="0.35">
      <c r="A212" s="443" t="s">
        <v>464</v>
      </c>
      <c r="B212" s="421">
        <v>15225.0000000041</v>
      </c>
      <c r="C212" s="421">
        <v>14628.84657</v>
      </c>
      <c r="D212" s="422">
        <v>-596.15343000408598</v>
      </c>
      <c r="E212" s="423">
        <v>0.96084378128000003</v>
      </c>
      <c r="F212" s="421">
        <v>14700.0014739493</v>
      </c>
      <c r="G212" s="422">
        <v>9800.0009826328405</v>
      </c>
      <c r="H212" s="424">
        <v>1162.248</v>
      </c>
      <c r="I212" s="421">
        <v>9073.5840000000007</v>
      </c>
      <c r="J212" s="422">
        <v>-726.41698263284195</v>
      </c>
      <c r="K212" s="425">
        <v>0.617250550354</v>
      </c>
    </row>
    <row r="213" spans="1:11" ht="14.4" customHeight="1" thickBot="1" x14ac:dyDescent="0.35">
      <c r="A213" s="443" t="s">
        <v>465</v>
      </c>
      <c r="B213" s="421">
        <v>38500.000000010303</v>
      </c>
      <c r="C213" s="421">
        <v>41662.1558</v>
      </c>
      <c r="D213" s="422">
        <v>3162.15579998968</v>
      </c>
      <c r="E213" s="423">
        <v>1.0821339168819999</v>
      </c>
      <c r="F213" s="421">
        <v>38500.003860343299</v>
      </c>
      <c r="G213" s="422">
        <v>25666.669240228901</v>
      </c>
      <c r="H213" s="424">
        <v>6086.7204499999998</v>
      </c>
      <c r="I213" s="421">
        <v>24151.9918</v>
      </c>
      <c r="J213" s="422">
        <v>-1514.67744022886</v>
      </c>
      <c r="K213" s="425">
        <v>0.62732439943600005</v>
      </c>
    </row>
    <row r="214" spans="1:11" ht="14.4" customHeight="1" thickBot="1" x14ac:dyDescent="0.35">
      <c r="A214" s="443" t="s">
        <v>466</v>
      </c>
      <c r="B214" s="421">
        <v>100.000000000027</v>
      </c>
      <c r="C214" s="421">
        <v>176.7397</v>
      </c>
      <c r="D214" s="422">
        <v>76.739699999972999</v>
      </c>
      <c r="E214" s="423">
        <v>1.767396999999</v>
      </c>
      <c r="F214" s="421">
        <v>150.00001504029899</v>
      </c>
      <c r="G214" s="422">
        <v>100.00001002686599</v>
      </c>
      <c r="H214" s="424">
        <v>0</v>
      </c>
      <c r="I214" s="421">
        <v>49.402099999999997</v>
      </c>
      <c r="J214" s="422">
        <v>-50.597910026865001</v>
      </c>
      <c r="K214" s="425">
        <v>0.32934730030999998</v>
      </c>
    </row>
    <row r="215" spans="1:11" ht="14.4" customHeight="1" thickBot="1" x14ac:dyDescent="0.35">
      <c r="A215" s="441" t="s">
        <v>467</v>
      </c>
      <c r="B215" s="421">
        <v>0</v>
      </c>
      <c r="C215" s="421">
        <v>170.96299999999999</v>
      </c>
      <c r="D215" s="422">
        <v>170.96299999999999</v>
      </c>
      <c r="E215" s="431" t="s">
        <v>271</v>
      </c>
      <c r="F215" s="421">
        <v>0</v>
      </c>
      <c r="G215" s="422">
        <v>0</v>
      </c>
      <c r="H215" s="424">
        <v>0</v>
      </c>
      <c r="I215" s="421">
        <v>15.8</v>
      </c>
      <c r="J215" s="422">
        <v>15.8</v>
      </c>
      <c r="K215" s="432" t="s">
        <v>261</v>
      </c>
    </row>
    <row r="216" spans="1:11" ht="14.4" customHeight="1" thickBot="1" x14ac:dyDescent="0.35">
      <c r="A216" s="442" t="s">
        <v>468</v>
      </c>
      <c r="B216" s="426">
        <v>0</v>
      </c>
      <c r="C216" s="426">
        <v>170.96299999999999</v>
      </c>
      <c r="D216" s="427">
        <v>170.96299999999999</v>
      </c>
      <c r="E216" s="428" t="s">
        <v>271</v>
      </c>
      <c r="F216" s="426">
        <v>0</v>
      </c>
      <c r="G216" s="427">
        <v>0</v>
      </c>
      <c r="H216" s="429">
        <v>0</v>
      </c>
      <c r="I216" s="426">
        <v>15.8</v>
      </c>
      <c r="J216" s="427">
        <v>15.8</v>
      </c>
      <c r="K216" s="430" t="s">
        <v>261</v>
      </c>
    </row>
    <row r="217" spans="1:11" ht="14.4" customHeight="1" thickBot="1" x14ac:dyDescent="0.35">
      <c r="A217" s="443" t="s">
        <v>469</v>
      </c>
      <c r="B217" s="421">
        <v>0</v>
      </c>
      <c r="C217" s="421">
        <v>170.96299999999999</v>
      </c>
      <c r="D217" s="422">
        <v>170.96299999999999</v>
      </c>
      <c r="E217" s="431" t="s">
        <v>271</v>
      </c>
      <c r="F217" s="421">
        <v>0</v>
      </c>
      <c r="G217" s="422">
        <v>0</v>
      </c>
      <c r="H217" s="424">
        <v>0</v>
      </c>
      <c r="I217" s="421">
        <v>15.8</v>
      </c>
      <c r="J217" s="422">
        <v>15.8</v>
      </c>
      <c r="K217" s="432" t="s">
        <v>261</v>
      </c>
    </row>
    <row r="218" spans="1:11" ht="14.4" customHeight="1" thickBot="1" x14ac:dyDescent="0.35">
      <c r="A218" s="444" t="s">
        <v>470</v>
      </c>
      <c r="B218" s="426">
        <v>387.59437227027797</v>
      </c>
      <c r="C218" s="426">
        <v>1880.1935000000001</v>
      </c>
      <c r="D218" s="427">
        <v>1492.5991277297201</v>
      </c>
      <c r="E218" s="433">
        <v>4.8509308558499997</v>
      </c>
      <c r="F218" s="426">
        <v>457.95174974832798</v>
      </c>
      <c r="G218" s="427">
        <v>305.30116649888498</v>
      </c>
      <c r="H218" s="429">
        <v>28.343240000000002</v>
      </c>
      <c r="I218" s="426">
        <v>1065.3955599999999</v>
      </c>
      <c r="J218" s="427">
        <v>760.09439350111404</v>
      </c>
      <c r="K218" s="434">
        <v>2.3264362688540001</v>
      </c>
    </row>
    <row r="219" spans="1:11" ht="14.4" customHeight="1" thickBot="1" x14ac:dyDescent="0.35">
      <c r="A219" s="442" t="s">
        <v>471</v>
      </c>
      <c r="B219" s="426">
        <v>0</v>
      </c>
      <c r="C219" s="426">
        <v>1417.8266900000001</v>
      </c>
      <c r="D219" s="427">
        <v>1417.8266900000001</v>
      </c>
      <c r="E219" s="428" t="s">
        <v>261</v>
      </c>
      <c r="F219" s="426">
        <v>0</v>
      </c>
      <c r="G219" s="427">
        <v>0</v>
      </c>
      <c r="H219" s="429">
        <v>9.3999999999999997E-4</v>
      </c>
      <c r="I219" s="426">
        <v>799.80876000000001</v>
      </c>
      <c r="J219" s="427">
        <v>799.80876000000001</v>
      </c>
      <c r="K219" s="430" t="s">
        <v>261</v>
      </c>
    </row>
    <row r="220" spans="1:11" ht="14.4" customHeight="1" thickBot="1" x14ac:dyDescent="0.35">
      <c r="A220" s="443" t="s">
        <v>472</v>
      </c>
      <c r="B220" s="421">
        <v>0</v>
      </c>
      <c r="C220" s="421">
        <v>2.6900000000000001E-3</v>
      </c>
      <c r="D220" s="422">
        <v>2.6900000000000001E-3</v>
      </c>
      <c r="E220" s="431" t="s">
        <v>261</v>
      </c>
      <c r="F220" s="421">
        <v>0</v>
      </c>
      <c r="G220" s="422">
        <v>0</v>
      </c>
      <c r="H220" s="424">
        <v>9.3999999999999997E-4</v>
      </c>
      <c r="I220" s="421">
        <v>2.1800000000000001E-3</v>
      </c>
      <c r="J220" s="422">
        <v>2.1800000000000001E-3</v>
      </c>
      <c r="K220" s="432" t="s">
        <v>261</v>
      </c>
    </row>
    <row r="221" spans="1:11" ht="14.4" customHeight="1" thickBot="1" x14ac:dyDescent="0.35">
      <c r="A221" s="443" t="s">
        <v>473</v>
      </c>
      <c r="B221" s="421">
        <v>0</v>
      </c>
      <c r="C221" s="421">
        <v>1417.8240000000001</v>
      </c>
      <c r="D221" s="422">
        <v>1417.8240000000001</v>
      </c>
      <c r="E221" s="431" t="s">
        <v>271</v>
      </c>
      <c r="F221" s="421">
        <v>0</v>
      </c>
      <c r="G221" s="422">
        <v>0</v>
      </c>
      <c r="H221" s="424">
        <v>0</v>
      </c>
      <c r="I221" s="421">
        <v>799.80658000000005</v>
      </c>
      <c r="J221" s="422">
        <v>799.80658000000005</v>
      </c>
      <c r="K221" s="432" t="s">
        <v>271</v>
      </c>
    </row>
    <row r="222" spans="1:11" ht="14.4" customHeight="1" thickBot="1" x14ac:dyDescent="0.35">
      <c r="A222" s="442" t="s">
        <v>474</v>
      </c>
      <c r="B222" s="426">
        <v>387.59437227027797</v>
      </c>
      <c r="C222" s="426">
        <v>440.45380999999998</v>
      </c>
      <c r="D222" s="427">
        <v>52.859437729722003</v>
      </c>
      <c r="E222" s="433">
        <v>1.1363782384659999</v>
      </c>
      <c r="F222" s="426">
        <v>457.95174974832798</v>
      </c>
      <c r="G222" s="427">
        <v>305.30116649888498</v>
      </c>
      <c r="H222" s="429">
        <v>28.342300000000002</v>
      </c>
      <c r="I222" s="426">
        <v>234.05279999999999</v>
      </c>
      <c r="J222" s="427">
        <v>-71.248366498885005</v>
      </c>
      <c r="K222" s="434">
        <v>0.511086157283</v>
      </c>
    </row>
    <row r="223" spans="1:11" ht="14.4" customHeight="1" thickBot="1" x14ac:dyDescent="0.35">
      <c r="A223" s="443" t="s">
        <v>475</v>
      </c>
      <c r="B223" s="421">
        <v>330.00000000008703</v>
      </c>
      <c r="C223" s="421">
        <v>318.28300000000002</v>
      </c>
      <c r="D223" s="422">
        <v>-11.717000000085999</v>
      </c>
      <c r="E223" s="423">
        <v>0.96449393939299999</v>
      </c>
      <c r="F223" s="421">
        <v>340.00003409134303</v>
      </c>
      <c r="G223" s="422">
        <v>226.666689394229</v>
      </c>
      <c r="H223" s="424">
        <v>24.669</v>
      </c>
      <c r="I223" s="421">
        <v>223.285</v>
      </c>
      <c r="J223" s="422">
        <v>-3.3816893942280002</v>
      </c>
      <c r="K223" s="425">
        <v>0.65672052238599998</v>
      </c>
    </row>
    <row r="224" spans="1:11" ht="14.4" customHeight="1" thickBot="1" x14ac:dyDescent="0.35">
      <c r="A224" s="443" t="s">
        <v>476</v>
      </c>
      <c r="B224" s="421">
        <v>0</v>
      </c>
      <c r="C224" s="421">
        <v>0.878</v>
      </c>
      <c r="D224" s="422">
        <v>0.878</v>
      </c>
      <c r="E224" s="431" t="s">
        <v>261</v>
      </c>
      <c r="F224" s="421">
        <v>0.94274670335800004</v>
      </c>
      <c r="G224" s="422">
        <v>0.62849780223899998</v>
      </c>
      <c r="H224" s="424">
        <v>4.2000000000000003E-2</v>
      </c>
      <c r="I224" s="421">
        <v>0.83899999999999997</v>
      </c>
      <c r="J224" s="422">
        <v>0.21050219776000001</v>
      </c>
      <c r="K224" s="425">
        <v>0.88995272750400001</v>
      </c>
    </row>
    <row r="225" spans="1:11" ht="14.4" customHeight="1" thickBot="1" x14ac:dyDescent="0.35">
      <c r="A225" s="443" t="s">
        <v>477</v>
      </c>
      <c r="B225" s="421">
        <v>39.594372270191002</v>
      </c>
      <c r="C225" s="421">
        <v>73.201999999999998</v>
      </c>
      <c r="D225" s="422">
        <v>33.607627729808002</v>
      </c>
      <c r="E225" s="423">
        <v>1.8487980943469999</v>
      </c>
      <c r="F225" s="421">
        <v>74.123746884333002</v>
      </c>
      <c r="G225" s="422">
        <v>49.415831256221999</v>
      </c>
      <c r="H225" s="424">
        <v>1.1519999999999999</v>
      </c>
      <c r="I225" s="421">
        <v>1.1519999999999999</v>
      </c>
      <c r="J225" s="422">
        <v>-48.263831256221998</v>
      </c>
      <c r="K225" s="425">
        <v>1.5541578081999999E-2</v>
      </c>
    </row>
    <row r="226" spans="1:11" ht="14.4" customHeight="1" thickBot="1" x14ac:dyDescent="0.35">
      <c r="A226" s="443" t="s">
        <v>478</v>
      </c>
      <c r="B226" s="421">
        <v>18</v>
      </c>
      <c r="C226" s="421">
        <v>48.090809999999998</v>
      </c>
      <c r="D226" s="422">
        <v>30.090810000000001</v>
      </c>
      <c r="E226" s="423">
        <v>2.6717116666659999</v>
      </c>
      <c r="F226" s="421">
        <v>42.885222069291999</v>
      </c>
      <c r="G226" s="422">
        <v>28.590148046195001</v>
      </c>
      <c r="H226" s="424">
        <v>2.4792999999999998</v>
      </c>
      <c r="I226" s="421">
        <v>8.7767999999999997</v>
      </c>
      <c r="J226" s="422">
        <v>-19.813348046194999</v>
      </c>
      <c r="K226" s="425">
        <v>0.20465791189800001</v>
      </c>
    </row>
    <row r="227" spans="1:11" ht="14.4" customHeight="1" thickBot="1" x14ac:dyDescent="0.35">
      <c r="A227" s="442" t="s">
        <v>479</v>
      </c>
      <c r="B227" s="426">
        <v>0</v>
      </c>
      <c r="C227" s="426">
        <v>21.913</v>
      </c>
      <c r="D227" s="427">
        <v>21.913</v>
      </c>
      <c r="E227" s="428" t="s">
        <v>261</v>
      </c>
      <c r="F227" s="426">
        <v>0</v>
      </c>
      <c r="G227" s="427">
        <v>0</v>
      </c>
      <c r="H227" s="429">
        <v>0</v>
      </c>
      <c r="I227" s="426">
        <v>31.533999999999999</v>
      </c>
      <c r="J227" s="427">
        <v>31.533999999999999</v>
      </c>
      <c r="K227" s="430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21.913</v>
      </c>
      <c r="D228" s="422">
        <v>21.913</v>
      </c>
      <c r="E228" s="431" t="s">
        <v>261</v>
      </c>
      <c r="F228" s="421">
        <v>0</v>
      </c>
      <c r="G228" s="422">
        <v>0</v>
      </c>
      <c r="H228" s="424">
        <v>0</v>
      </c>
      <c r="I228" s="421">
        <v>31.533999999999999</v>
      </c>
      <c r="J228" s="422">
        <v>31.533999999999999</v>
      </c>
      <c r="K228" s="432" t="s">
        <v>261</v>
      </c>
    </row>
    <row r="229" spans="1:11" ht="14.4" customHeight="1" thickBot="1" x14ac:dyDescent="0.35">
      <c r="A229" s="440" t="s">
        <v>481</v>
      </c>
      <c r="B229" s="421">
        <v>0</v>
      </c>
      <c r="C229" s="421">
        <v>6.7780000000000007E-2</v>
      </c>
      <c r="D229" s="422">
        <v>6.7780000000000007E-2</v>
      </c>
      <c r="E229" s="431" t="s">
        <v>271</v>
      </c>
      <c r="F229" s="421">
        <v>0</v>
      </c>
      <c r="G229" s="422">
        <v>0</v>
      </c>
      <c r="H229" s="424">
        <v>0</v>
      </c>
      <c r="I229" s="421">
        <v>0</v>
      </c>
      <c r="J229" s="422">
        <v>0</v>
      </c>
      <c r="K229" s="432" t="s">
        <v>261</v>
      </c>
    </row>
    <row r="230" spans="1:11" ht="14.4" customHeight="1" thickBot="1" x14ac:dyDescent="0.35">
      <c r="A230" s="444" t="s">
        <v>482</v>
      </c>
      <c r="B230" s="426">
        <v>0</v>
      </c>
      <c r="C230" s="426">
        <v>6.7780000000000007E-2</v>
      </c>
      <c r="D230" s="427">
        <v>6.7780000000000007E-2</v>
      </c>
      <c r="E230" s="428" t="s">
        <v>271</v>
      </c>
      <c r="F230" s="426">
        <v>0</v>
      </c>
      <c r="G230" s="427">
        <v>0</v>
      </c>
      <c r="H230" s="429">
        <v>0</v>
      </c>
      <c r="I230" s="426">
        <v>0</v>
      </c>
      <c r="J230" s="427">
        <v>0</v>
      </c>
      <c r="K230" s="430" t="s">
        <v>261</v>
      </c>
    </row>
    <row r="231" spans="1:11" ht="14.4" customHeight="1" thickBot="1" x14ac:dyDescent="0.35">
      <c r="A231" s="442" t="s">
        <v>483</v>
      </c>
      <c r="B231" s="426">
        <v>0</v>
      </c>
      <c r="C231" s="426">
        <v>6.7780000000000007E-2</v>
      </c>
      <c r="D231" s="427">
        <v>6.7780000000000007E-2</v>
      </c>
      <c r="E231" s="428" t="s">
        <v>271</v>
      </c>
      <c r="F231" s="426">
        <v>0</v>
      </c>
      <c r="G231" s="427">
        <v>0</v>
      </c>
      <c r="H231" s="429">
        <v>0</v>
      </c>
      <c r="I231" s="426">
        <v>0</v>
      </c>
      <c r="J231" s="427">
        <v>0</v>
      </c>
      <c r="K231" s="430" t="s">
        <v>261</v>
      </c>
    </row>
    <row r="232" spans="1:11" ht="14.4" customHeight="1" thickBot="1" x14ac:dyDescent="0.35">
      <c r="A232" s="443" t="s">
        <v>484</v>
      </c>
      <c r="B232" s="421">
        <v>0</v>
      </c>
      <c r="C232" s="421">
        <v>6.7780000000000007E-2</v>
      </c>
      <c r="D232" s="422">
        <v>6.7780000000000007E-2</v>
      </c>
      <c r="E232" s="431" t="s">
        <v>271</v>
      </c>
      <c r="F232" s="421">
        <v>0</v>
      </c>
      <c r="G232" s="422">
        <v>0</v>
      </c>
      <c r="H232" s="424">
        <v>0</v>
      </c>
      <c r="I232" s="421">
        <v>0</v>
      </c>
      <c r="J232" s="422">
        <v>0</v>
      </c>
      <c r="K232" s="432" t="s">
        <v>261</v>
      </c>
    </row>
    <row r="233" spans="1:11" ht="14.4" customHeight="1" thickBot="1" x14ac:dyDescent="0.35">
      <c r="A233" s="440" t="s">
        <v>485</v>
      </c>
      <c r="B233" s="421">
        <v>140.00000000003701</v>
      </c>
      <c r="C233" s="421">
        <v>335.5</v>
      </c>
      <c r="D233" s="422">
        <v>195.49999999996299</v>
      </c>
      <c r="E233" s="423">
        <v>2.3964285714270002</v>
      </c>
      <c r="F233" s="421">
        <v>296.40117250991301</v>
      </c>
      <c r="G233" s="422">
        <v>197.60078167327501</v>
      </c>
      <c r="H233" s="424">
        <v>0</v>
      </c>
      <c r="I233" s="421">
        <v>521.29499999999996</v>
      </c>
      <c r="J233" s="422">
        <v>323.69421832672498</v>
      </c>
      <c r="K233" s="425">
        <v>1.7587481034079999</v>
      </c>
    </row>
    <row r="234" spans="1:11" ht="14.4" customHeight="1" thickBot="1" x14ac:dyDescent="0.35">
      <c r="A234" s="444" t="s">
        <v>486</v>
      </c>
      <c r="B234" s="426">
        <v>140.00000000003701</v>
      </c>
      <c r="C234" s="426">
        <v>335.5</v>
      </c>
      <c r="D234" s="427">
        <v>195.49999999996299</v>
      </c>
      <c r="E234" s="433">
        <v>2.3964285714270002</v>
      </c>
      <c r="F234" s="426">
        <v>296.40117250991301</v>
      </c>
      <c r="G234" s="427">
        <v>197.60078167327501</v>
      </c>
      <c r="H234" s="429">
        <v>0</v>
      </c>
      <c r="I234" s="426">
        <v>521.29499999999996</v>
      </c>
      <c r="J234" s="427">
        <v>323.69421832672498</v>
      </c>
      <c r="K234" s="434">
        <v>1.7587481034079999</v>
      </c>
    </row>
    <row r="235" spans="1:11" ht="14.4" customHeight="1" thickBot="1" x14ac:dyDescent="0.35">
      <c r="A235" s="442" t="s">
        <v>487</v>
      </c>
      <c r="B235" s="426">
        <v>140.00000000003701</v>
      </c>
      <c r="C235" s="426">
        <v>335.5</v>
      </c>
      <c r="D235" s="427">
        <v>195.49999999996299</v>
      </c>
      <c r="E235" s="433">
        <v>2.3964285714270002</v>
      </c>
      <c r="F235" s="426">
        <v>296.40117250991301</v>
      </c>
      <c r="G235" s="427">
        <v>197.60078167327501</v>
      </c>
      <c r="H235" s="429">
        <v>0</v>
      </c>
      <c r="I235" s="426">
        <v>521.29499999999996</v>
      </c>
      <c r="J235" s="427">
        <v>323.69421832672498</v>
      </c>
      <c r="K235" s="434">
        <v>1.7587481034079999</v>
      </c>
    </row>
    <row r="236" spans="1:11" ht="14.4" customHeight="1" thickBot="1" x14ac:dyDescent="0.35">
      <c r="A236" s="443" t="s">
        <v>488</v>
      </c>
      <c r="B236" s="421">
        <v>140.00000000003701</v>
      </c>
      <c r="C236" s="421">
        <v>335.5</v>
      </c>
      <c r="D236" s="422">
        <v>195.49999999996299</v>
      </c>
      <c r="E236" s="423">
        <v>2.3964285714270002</v>
      </c>
      <c r="F236" s="421">
        <v>296.40117250991301</v>
      </c>
      <c r="G236" s="422">
        <v>197.60078167327501</v>
      </c>
      <c r="H236" s="424">
        <v>0</v>
      </c>
      <c r="I236" s="421">
        <v>521.29499999999996</v>
      </c>
      <c r="J236" s="422">
        <v>323.69421832672498</v>
      </c>
      <c r="K236" s="425">
        <v>1.7587481034079999</v>
      </c>
    </row>
    <row r="237" spans="1:11" ht="14.4" customHeight="1" thickBot="1" x14ac:dyDescent="0.35">
      <c r="A237" s="439" t="s">
        <v>489</v>
      </c>
      <c r="B237" s="421">
        <v>5781.2236331171898</v>
      </c>
      <c r="C237" s="421">
        <v>6063.3632700000098</v>
      </c>
      <c r="D237" s="422">
        <v>282.13963688281501</v>
      </c>
      <c r="E237" s="423">
        <v>1.048802754362</v>
      </c>
      <c r="F237" s="421">
        <v>6215.6444748086196</v>
      </c>
      <c r="G237" s="422">
        <v>4143.7629832057501</v>
      </c>
      <c r="H237" s="424">
        <v>490.80085000000003</v>
      </c>
      <c r="I237" s="421">
        <v>3940.1634199999999</v>
      </c>
      <c r="J237" s="422">
        <v>-203.59956320574699</v>
      </c>
      <c r="K237" s="425">
        <v>0.63391068069699996</v>
      </c>
    </row>
    <row r="238" spans="1:11" ht="14.4" customHeight="1" thickBot="1" x14ac:dyDescent="0.35">
      <c r="A238" s="445" t="s">
        <v>490</v>
      </c>
      <c r="B238" s="426">
        <v>5781.2236331171898</v>
      </c>
      <c r="C238" s="426">
        <v>6063.3632700000098</v>
      </c>
      <c r="D238" s="427">
        <v>282.13963688281501</v>
      </c>
      <c r="E238" s="433">
        <v>1.048802754362</v>
      </c>
      <c r="F238" s="426">
        <v>6215.6444748086196</v>
      </c>
      <c r="G238" s="427">
        <v>4143.7629832057501</v>
      </c>
      <c r="H238" s="429">
        <v>490.80085000000003</v>
      </c>
      <c r="I238" s="426">
        <v>3940.1634199999999</v>
      </c>
      <c r="J238" s="427">
        <v>-203.59956320574699</v>
      </c>
      <c r="K238" s="434">
        <v>0.63391068069699996</v>
      </c>
    </row>
    <row r="239" spans="1:11" ht="14.4" customHeight="1" thickBot="1" x14ac:dyDescent="0.35">
      <c r="A239" s="444" t="s">
        <v>54</v>
      </c>
      <c r="B239" s="426">
        <v>5781.2236331171898</v>
      </c>
      <c r="C239" s="426">
        <v>6063.3632700000098</v>
      </c>
      <c r="D239" s="427">
        <v>282.13963688281501</v>
      </c>
      <c r="E239" s="433">
        <v>1.048802754362</v>
      </c>
      <c r="F239" s="426">
        <v>6215.6444748086196</v>
      </c>
      <c r="G239" s="427">
        <v>4143.7629832057501</v>
      </c>
      <c r="H239" s="429">
        <v>490.80085000000003</v>
      </c>
      <c r="I239" s="426">
        <v>3940.1634199999999</v>
      </c>
      <c r="J239" s="427">
        <v>-203.59956320574699</v>
      </c>
      <c r="K239" s="434">
        <v>0.63391068069699996</v>
      </c>
    </row>
    <row r="240" spans="1:11" ht="14.4" customHeight="1" thickBot="1" x14ac:dyDescent="0.35">
      <c r="A240" s="442" t="s">
        <v>491</v>
      </c>
      <c r="B240" s="426">
        <v>58.356994981267</v>
      </c>
      <c r="C240" s="426">
        <v>59.569749999999999</v>
      </c>
      <c r="D240" s="427">
        <v>1.212755018732</v>
      </c>
      <c r="E240" s="433">
        <v>1.0207816564079999</v>
      </c>
      <c r="F240" s="426">
        <v>64.394703401255995</v>
      </c>
      <c r="G240" s="427">
        <v>42.929802267504002</v>
      </c>
      <c r="H240" s="429">
        <v>4.9630000000000001</v>
      </c>
      <c r="I240" s="426">
        <v>39.704000000000001</v>
      </c>
      <c r="J240" s="427">
        <v>-3.2258022675040001</v>
      </c>
      <c r="K240" s="434">
        <v>0.61657244932999999</v>
      </c>
    </row>
    <row r="241" spans="1:11" ht="14.4" customHeight="1" thickBot="1" x14ac:dyDescent="0.35">
      <c r="A241" s="443" t="s">
        <v>492</v>
      </c>
      <c r="B241" s="421">
        <v>58.356994981267</v>
      </c>
      <c r="C241" s="421">
        <v>59.569749999999999</v>
      </c>
      <c r="D241" s="422">
        <v>1.212755018732</v>
      </c>
      <c r="E241" s="423">
        <v>1.0207816564079999</v>
      </c>
      <c r="F241" s="421">
        <v>64.394703401255995</v>
      </c>
      <c r="G241" s="422">
        <v>42.929802267504002</v>
      </c>
      <c r="H241" s="424">
        <v>4.9630000000000001</v>
      </c>
      <c r="I241" s="421">
        <v>39.704000000000001</v>
      </c>
      <c r="J241" s="422">
        <v>-3.2258022675040001</v>
      </c>
      <c r="K241" s="425">
        <v>0.61657244932999999</v>
      </c>
    </row>
    <row r="242" spans="1:11" ht="14.4" customHeight="1" thickBot="1" x14ac:dyDescent="0.35">
      <c r="A242" s="442" t="s">
        <v>493</v>
      </c>
      <c r="B242" s="426">
        <v>424.38287574380098</v>
      </c>
      <c r="C242" s="426">
        <v>489.8252</v>
      </c>
      <c r="D242" s="427">
        <v>65.442324256199001</v>
      </c>
      <c r="E242" s="433">
        <v>1.154205855129</v>
      </c>
      <c r="F242" s="426">
        <v>553.65333810000902</v>
      </c>
      <c r="G242" s="427">
        <v>369.10222540000598</v>
      </c>
      <c r="H242" s="429">
        <v>33.347949999999997</v>
      </c>
      <c r="I242" s="426">
        <v>303.0625</v>
      </c>
      <c r="J242" s="427">
        <v>-66.039725400004997</v>
      </c>
      <c r="K242" s="434">
        <v>0.54738674752600003</v>
      </c>
    </row>
    <row r="243" spans="1:11" ht="14.4" customHeight="1" thickBot="1" x14ac:dyDescent="0.35">
      <c r="A243" s="443" t="s">
        <v>494</v>
      </c>
      <c r="B243" s="421">
        <v>1.2942322681209999</v>
      </c>
      <c r="C243" s="421">
        <v>13.262</v>
      </c>
      <c r="D243" s="422">
        <v>11.967767731878</v>
      </c>
      <c r="E243" s="423">
        <v>10.247001505569999</v>
      </c>
      <c r="F243" s="421">
        <v>0</v>
      </c>
      <c r="G243" s="422">
        <v>0</v>
      </c>
      <c r="H243" s="424">
        <v>0</v>
      </c>
      <c r="I243" s="421">
        <v>0</v>
      </c>
      <c r="J243" s="422">
        <v>0</v>
      </c>
      <c r="K243" s="425">
        <v>8</v>
      </c>
    </row>
    <row r="244" spans="1:11" ht="14.4" customHeight="1" thickBot="1" x14ac:dyDescent="0.35">
      <c r="A244" s="443" t="s">
        <v>495</v>
      </c>
      <c r="B244" s="421">
        <v>29.236520488856002</v>
      </c>
      <c r="C244" s="421">
        <v>16.220800000000001</v>
      </c>
      <c r="D244" s="422">
        <v>-13.015720488855999</v>
      </c>
      <c r="E244" s="423">
        <v>0.55481294383699997</v>
      </c>
      <c r="F244" s="421">
        <v>9.253338498203</v>
      </c>
      <c r="G244" s="422">
        <v>6.168892332135</v>
      </c>
      <c r="H244" s="424">
        <v>0</v>
      </c>
      <c r="I244" s="421">
        <v>4.6241000000000003</v>
      </c>
      <c r="J244" s="422">
        <v>-1.5447923321349999</v>
      </c>
      <c r="K244" s="425">
        <v>0.49972234355099998</v>
      </c>
    </row>
    <row r="245" spans="1:11" ht="14.4" customHeight="1" thickBot="1" x14ac:dyDescent="0.35">
      <c r="A245" s="443" t="s">
        <v>496</v>
      </c>
      <c r="B245" s="421">
        <v>393.85212298682302</v>
      </c>
      <c r="C245" s="421">
        <v>460.3424</v>
      </c>
      <c r="D245" s="422">
        <v>66.490277013177007</v>
      </c>
      <c r="E245" s="423">
        <v>1.168820410333</v>
      </c>
      <c r="F245" s="421">
        <v>544.39999960180603</v>
      </c>
      <c r="G245" s="422">
        <v>362.93333306787002</v>
      </c>
      <c r="H245" s="424">
        <v>33.347949999999997</v>
      </c>
      <c r="I245" s="421">
        <v>298.4384</v>
      </c>
      <c r="J245" s="422">
        <v>-64.494933067869994</v>
      </c>
      <c r="K245" s="425">
        <v>0.54819691443399998</v>
      </c>
    </row>
    <row r="246" spans="1:11" ht="14.4" customHeight="1" thickBot="1" x14ac:dyDescent="0.35">
      <c r="A246" s="442" t="s">
        <v>497</v>
      </c>
      <c r="B246" s="426">
        <v>138.72079401207</v>
      </c>
      <c r="C246" s="426">
        <v>149.92846</v>
      </c>
      <c r="D246" s="427">
        <v>11.207665987928999</v>
      </c>
      <c r="E246" s="433">
        <v>1.0807929774889999</v>
      </c>
      <c r="F246" s="426">
        <v>157.523264374316</v>
      </c>
      <c r="G246" s="427">
        <v>105.015509582877</v>
      </c>
      <c r="H246" s="429">
        <v>14.13289</v>
      </c>
      <c r="I246" s="426">
        <v>108.68847</v>
      </c>
      <c r="J246" s="427">
        <v>3.6729604171219998</v>
      </c>
      <c r="K246" s="434">
        <v>0.68998360611499998</v>
      </c>
    </row>
    <row r="247" spans="1:11" ht="14.4" customHeight="1" thickBot="1" x14ac:dyDescent="0.35">
      <c r="A247" s="443" t="s">
        <v>498</v>
      </c>
      <c r="B247" s="421">
        <v>138.72079401207</v>
      </c>
      <c r="C247" s="421">
        <v>149.92846</v>
      </c>
      <c r="D247" s="422">
        <v>11.207665987928999</v>
      </c>
      <c r="E247" s="423">
        <v>1.0807929774889999</v>
      </c>
      <c r="F247" s="421">
        <v>157.523264374316</v>
      </c>
      <c r="G247" s="422">
        <v>105.015509582877</v>
      </c>
      <c r="H247" s="424">
        <v>14.13289</v>
      </c>
      <c r="I247" s="421">
        <v>108.68847</v>
      </c>
      <c r="J247" s="422">
        <v>3.6729604171219998</v>
      </c>
      <c r="K247" s="425">
        <v>0.68998360611499998</v>
      </c>
    </row>
    <row r="248" spans="1:11" ht="14.4" customHeight="1" thickBot="1" x14ac:dyDescent="0.35">
      <c r="A248" s="442" t="s">
        <v>499</v>
      </c>
      <c r="B248" s="426">
        <v>0</v>
      </c>
      <c r="C248" s="426">
        <v>0.92</v>
      </c>
      <c r="D248" s="427">
        <v>0.92</v>
      </c>
      <c r="E248" s="428" t="s">
        <v>261</v>
      </c>
      <c r="F248" s="426">
        <v>0</v>
      </c>
      <c r="G248" s="427">
        <v>0</v>
      </c>
      <c r="H248" s="429">
        <v>0</v>
      </c>
      <c r="I248" s="426">
        <v>0.56000000000000005</v>
      </c>
      <c r="J248" s="427">
        <v>0.56000000000000005</v>
      </c>
      <c r="K248" s="430" t="s">
        <v>271</v>
      </c>
    </row>
    <row r="249" spans="1:11" ht="14.4" customHeight="1" thickBot="1" x14ac:dyDescent="0.35">
      <c r="A249" s="443" t="s">
        <v>500</v>
      </c>
      <c r="B249" s="421">
        <v>0</v>
      </c>
      <c r="C249" s="421">
        <v>0.92</v>
      </c>
      <c r="D249" s="422">
        <v>0.92</v>
      </c>
      <c r="E249" s="431" t="s">
        <v>261</v>
      </c>
      <c r="F249" s="421">
        <v>0</v>
      </c>
      <c r="G249" s="422">
        <v>0</v>
      </c>
      <c r="H249" s="424">
        <v>0</v>
      </c>
      <c r="I249" s="421">
        <v>0.56000000000000005</v>
      </c>
      <c r="J249" s="422">
        <v>0.56000000000000005</v>
      </c>
      <c r="K249" s="432" t="s">
        <v>271</v>
      </c>
    </row>
    <row r="250" spans="1:11" ht="14.4" customHeight="1" thickBot="1" x14ac:dyDescent="0.35">
      <c r="A250" s="442" t="s">
        <v>501</v>
      </c>
      <c r="B250" s="426">
        <v>1564</v>
      </c>
      <c r="C250" s="426">
        <v>1428.72408</v>
      </c>
      <c r="D250" s="427">
        <v>-135.27591999999899</v>
      </c>
      <c r="E250" s="433">
        <v>0.91350644501199996</v>
      </c>
      <c r="F250" s="426">
        <v>1647.62645181571</v>
      </c>
      <c r="G250" s="427">
        <v>1098.4176345438</v>
      </c>
      <c r="H250" s="429">
        <v>113.66385</v>
      </c>
      <c r="I250" s="426">
        <v>970.77551000000005</v>
      </c>
      <c r="J250" s="427">
        <v>-127.64212454380301</v>
      </c>
      <c r="K250" s="434">
        <v>0.58919636118300001</v>
      </c>
    </row>
    <row r="251" spans="1:11" ht="14.4" customHeight="1" thickBot="1" x14ac:dyDescent="0.35">
      <c r="A251" s="443" t="s">
        <v>502</v>
      </c>
      <c r="B251" s="421">
        <v>1564</v>
      </c>
      <c r="C251" s="421">
        <v>1428.72408</v>
      </c>
      <c r="D251" s="422">
        <v>-135.27591999999899</v>
      </c>
      <c r="E251" s="423">
        <v>0.91350644501199996</v>
      </c>
      <c r="F251" s="421">
        <v>1647.62645181571</v>
      </c>
      <c r="G251" s="422">
        <v>1098.4176345438</v>
      </c>
      <c r="H251" s="424">
        <v>113.66385</v>
      </c>
      <c r="I251" s="421">
        <v>970.77551000000005</v>
      </c>
      <c r="J251" s="422">
        <v>-127.64212454380301</v>
      </c>
      <c r="K251" s="425">
        <v>0.58919636118300001</v>
      </c>
    </row>
    <row r="252" spans="1:11" ht="14.4" customHeight="1" thickBot="1" x14ac:dyDescent="0.35">
      <c r="A252" s="442" t="s">
        <v>503</v>
      </c>
      <c r="B252" s="426">
        <v>0</v>
      </c>
      <c r="C252" s="426">
        <v>398.91899999999998</v>
      </c>
      <c r="D252" s="427">
        <v>398.91899999999998</v>
      </c>
      <c r="E252" s="428" t="s">
        <v>261</v>
      </c>
      <c r="F252" s="426">
        <v>0</v>
      </c>
      <c r="G252" s="427">
        <v>0</v>
      </c>
      <c r="H252" s="429">
        <v>0</v>
      </c>
      <c r="I252" s="426">
        <v>58.866999999999997</v>
      </c>
      <c r="J252" s="427">
        <v>58.866999999999997</v>
      </c>
      <c r="K252" s="430" t="s">
        <v>271</v>
      </c>
    </row>
    <row r="253" spans="1:11" ht="14.4" customHeight="1" thickBot="1" x14ac:dyDescent="0.35">
      <c r="A253" s="443" t="s">
        <v>504</v>
      </c>
      <c r="B253" s="421">
        <v>0</v>
      </c>
      <c r="C253" s="421">
        <v>398.91899999999998</v>
      </c>
      <c r="D253" s="422">
        <v>398.91899999999998</v>
      </c>
      <c r="E253" s="431" t="s">
        <v>261</v>
      </c>
      <c r="F253" s="421">
        <v>0</v>
      </c>
      <c r="G253" s="422">
        <v>0</v>
      </c>
      <c r="H253" s="424">
        <v>0</v>
      </c>
      <c r="I253" s="421">
        <v>58.866999999999997</v>
      </c>
      <c r="J253" s="422">
        <v>58.866999999999997</v>
      </c>
      <c r="K253" s="432" t="s">
        <v>271</v>
      </c>
    </row>
    <row r="254" spans="1:11" ht="14.4" customHeight="1" thickBot="1" x14ac:dyDescent="0.35">
      <c r="A254" s="442" t="s">
        <v>505</v>
      </c>
      <c r="B254" s="426">
        <v>3595.7629683800501</v>
      </c>
      <c r="C254" s="426">
        <v>3535.47678</v>
      </c>
      <c r="D254" s="427">
        <v>-60.286188380047001</v>
      </c>
      <c r="E254" s="433">
        <v>0.98323410388499999</v>
      </c>
      <c r="F254" s="426">
        <v>3792.4467171173301</v>
      </c>
      <c r="G254" s="427">
        <v>2528.2978114115599</v>
      </c>
      <c r="H254" s="429">
        <v>324.69315999999998</v>
      </c>
      <c r="I254" s="426">
        <v>2458.50594</v>
      </c>
      <c r="J254" s="427">
        <v>-69.791871411554993</v>
      </c>
      <c r="K254" s="434">
        <v>0.648263805237</v>
      </c>
    </row>
    <row r="255" spans="1:11" ht="14.4" customHeight="1" thickBot="1" x14ac:dyDescent="0.35">
      <c r="A255" s="443" t="s">
        <v>506</v>
      </c>
      <c r="B255" s="421">
        <v>3595.7629683800501</v>
      </c>
      <c r="C255" s="421">
        <v>3535.47678</v>
      </c>
      <c r="D255" s="422">
        <v>-60.286188380047001</v>
      </c>
      <c r="E255" s="423">
        <v>0.98323410388499999</v>
      </c>
      <c r="F255" s="421">
        <v>3792.4467171173301</v>
      </c>
      <c r="G255" s="422">
        <v>2528.2978114115599</v>
      </c>
      <c r="H255" s="424">
        <v>324.69315999999998</v>
      </c>
      <c r="I255" s="421">
        <v>2458.50594</v>
      </c>
      <c r="J255" s="422">
        <v>-69.791871411554993</v>
      </c>
      <c r="K255" s="425">
        <v>0.648263805237</v>
      </c>
    </row>
    <row r="256" spans="1:11" ht="14.4" customHeight="1" thickBot="1" x14ac:dyDescent="0.35">
      <c r="A256" s="447" t="s">
        <v>507</v>
      </c>
      <c r="B256" s="426">
        <v>0</v>
      </c>
      <c r="C256" s="426">
        <v>703.95624999999995</v>
      </c>
      <c r="D256" s="427">
        <v>703.95624999999995</v>
      </c>
      <c r="E256" s="428" t="s">
        <v>261</v>
      </c>
      <c r="F256" s="426">
        <v>0</v>
      </c>
      <c r="G256" s="427">
        <v>0</v>
      </c>
      <c r="H256" s="429">
        <v>58.65184</v>
      </c>
      <c r="I256" s="426">
        <v>461.23633999999998</v>
      </c>
      <c r="J256" s="427">
        <v>461.23633999999998</v>
      </c>
      <c r="K256" s="430" t="s">
        <v>271</v>
      </c>
    </row>
    <row r="257" spans="1:11" ht="14.4" customHeight="1" thickBot="1" x14ac:dyDescent="0.35">
      <c r="A257" s="445" t="s">
        <v>508</v>
      </c>
      <c r="B257" s="426">
        <v>0</v>
      </c>
      <c r="C257" s="426">
        <v>703.95624999999995</v>
      </c>
      <c r="D257" s="427">
        <v>703.95624999999995</v>
      </c>
      <c r="E257" s="428" t="s">
        <v>261</v>
      </c>
      <c r="F257" s="426">
        <v>0</v>
      </c>
      <c r="G257" s="427">
        <v>0</v>
      </c>
      <c r="H257" s="429">
        <v>58.65184</v>
      </c>
      <c r="I257" s="426">
        <v>461.23633999999998</v>
      </c>
      <c r="J257" s="427">
        <v>461.23633999999998</v>
      </c>
      <c r="K257" s="430" t="s">
        <v>271</v>
      </c>
    </row>
    <row r="258" spans="1:11" ht="14.4" customHeight="1" thickBot="1" x14ac:dyDescent="0.35">
      <c r="A258" s="444" t="s">
        <v>509</v>
      </c>
      <c r="B258" s="426">
        <v>0</v>
      </c>
      <c r="C258" s="426">
        <v>703.95624999999995</v>
      </c>
      <c r="D258" s="427">
        <v>703.95624999999995</v>
      </c>
      <c r="E258" s="428" t="s">
        <v>261</v>
      </c>
      <c r="F258" s="426">
        <v>0</v>
      </c>
      <c r="G258" s="427">
        <v>0</v>
      </c>
      <c r="H258" s="429">
        <v>58.65184</v>
      </c>
      <c r="I258" s="426">
        <v>461.23633999999998</v>
      </c>
      <c r="J258" s="427">
        <v>461.23633999999998</v>
      </c>
      <c r="K258" s="430" t="s">
        <v>271</v>
      </c>
    </row>
    <row r="259" spans="1:11" ht="14.4" customHeight="1" thickBot="1" x14ac:dyDescent="0.35">
      <c r="A259" s="442" t="s">
        <v>510</v>
      </c>
      <c r="B259" s="426">
        <v>0</v>
      </c>
      <c r="C259" s="426">
        <v>703.95624999999995</v>
      </c>
      <c r="D259" s="427">
        <v>703.95624999999995</v>
      </c>
      <c r="E259" s="428" t="s">
        <v>261</v>
      </c>
      <c r="F259" s="426">
        <v>0</v>
      </c>
      <c r="G259" s="427">
        <v>0</v>
      </c>
      <c r="H259" s="429">
        <v>58.65184</v>
      </c>
      <c r="I259" s="426">
        <v>461.23633999999998</v>
      </c>
      <c r="J259" s="427">
        <v>461.23633999999998</v>
      </c>
      <c r="K259" s="430" t="s">
        <v>271</v>
      </c>
    </row>
    <row r="260" spans="1:11" ht="14.4" customHeight="1" thickBot="1" x14ac:dyDescent="0.35">
      <c r="A260" s="443" t="s">
        <v>511</v>
      </c>
      <c r="B260" s="421">
        <v>0</v>
      </c>
      <c r="C260" s="421">
        <v>698.23244999999997</v>
      </c>
      <c r="D260" s="422">
        <v>698.23244999999997</v>
      </c>
      <c r="E260" s="431" t="s">
        <v>261</v>
      </c>
      <c r="F260" s="421">
        <v>0</v>
      </c>
      <c r="G260" s="422">
        <v>0</v>
      </c>
      <c r="H260" s="424">
        <v>58.65184</v>
      </c>
      <c r="I260" s="421">
        <v>461.23633999999998</v>
      </c>
      <c r="J260" s="422">
        <v>461.23633999999998</v>
      </c>
      <c r="K260" s="432" t="s">
        <v>271</v>
      </c>
    </row>
    <row r="261" spans="1:11" ht="14.4" customHeight="1" thickBot="1" x14ac:dyDescent="0.35">
      <c r="A261" s="443" t="s">
        <v>512</v>
      </c>
      <c r="B261" s="421">
        <v>0</v>
      </c>
      <c r="C261" s="421">
        <v>5.7237999999999998</v>
      </c>
      <c r="D261" s="422">
        <v>5.7237999999999998</v>
      </c>
      <c r="E261" s="431" t="s">
        <v>261</v>
      </c>
      <c r="F261" s="421">
        <v>0</v>
      </c>
      <c r="G261" s="422">
        <v>0</v>
      </c>
      <c r="H261" s="424">
        <v>0</v>
      </c>
      <c r="I261" s="421">
        <v>0</v>
      </c>
      <c r="J261" s="422">
        <v>0</v>
      </c>
      <c r="K261" s="425">
        <v>0</v>
      </c>
    </row>
    <row r="262" spans="1:11" ht="14.4" customHeight="1" thickBot="1" x14ac:dyDescent="0.35">
      <c r="A262" s="448"/>
      <c r="B262" s="421">
        <v>47055.078452424801</v>
      </c>
      <c r="C262" s="421">
        <v>50599.606749999999</v>
      </c>
      <c r="D262" s="422">
        <v>3544.5282975751702</v>
      </c>
      <c r="E262" s="423">
        <v>1.0753272210810001</v>
      </c>
      <c r="F262" s="421">
        <v>48191.564251376098</v>
      </c>
      <c r="G262" s="422">
        <v>32127.709500917401</v>
      </c>
      <c r="H262" s="424">
        <v>6052.6362499999996</v>
      </c>
      <c r="I262" s="421">
        <v>36335.194960000001</v>
      </c>
      <c r="J262" s="422">
        <v>4207.4854590826299</v>
      </c>
      <c r="K262" s="425">
        <v>0.75397417627800001</v>
      </c>
    </row>
    <row r="263" spans="1:11" ht="14.4" customHeight="1" thickBot="1" x14ac:dyDescent="0.35">
      <c r="A263" s="449" t="s">
        <v>66</v>
      </c>
      <c r="B263" s="435">
        <v>47055.078452424801</v>
      </c>
      <c r="C263" s="435">
        <v>50599.606749999999</v>
      </c>
      <c r="D263" s="436">
        <v>3544.5282975751702</v>
      </c>
      <c r="E263" s="437" t="s">
        <v>261</v>
      </c>
      <c r="F263" s="435">
        <v>48191.564251376098</v>
      </c>
      <c r="G263" s="436">
        <v>32127.709500917401</v>
      </c>
      <c r="H263" s="435">
        <v>6052.6362499999996</v>
      </c>
      <c r="I263" s="435">
        <v>36335.194960000001</v>
      </c>
      <c r="J263" s="436">
        <v>4207.4854590826299</v>
      </c>
      <c r="K263" s="438">
        <v>0.75397417627800001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513</v>
      </c>
      <c r="B5" s="451" t="s">
        <v>514</v>
      </c>
      <c r="C5" s="452" t="s">
        <v>515</v>
      </c>
      <c r="D5" s="452" t="s">
        <v>515</v>
      </c>
      <c r="E5" s="452"/>
      <c r="F5" s="452" t="s">
        <v>515</v>
      </c>
      <c r="G5" s="452" t="s">
        <v>515</v>
      </c>
      <c r="H5" s="452" t="s">
        <v>515</v>
      </c>
      <c r="I5" s="453" t="s">
        <v>515</v>
      </c>
      <c r="J5" s="454" t="s">
        <v>69</v>
      </c>
    </row>
    <row r="6" spans="1:10" ht="14.4" customHeight="1" x14ac:dyDescent="0.3">
      <c r="A6" s="450" t="s">
        <v>513</v>
      </c>
      <c r="B6" s="451" t="s">
        <v>269</v>
      </c>
      <c r="C6" s="452">
        <v>95.278490000000005</v>
      </c>
      <c r="D6" s="452">
        <v>51.769420000000004</v>
      </c>
      <c r="E6" s="452"/>
      <c r="F6" s="452">
        <v>38.522999999999996</v>
      </c>
      <c r="G6" s="452">
        <v>126.666678102068</v>
      </c>
      <c r="H6" s="452">
        <v>-88.143678102068009</v>
      </c>
      <c r="I6" s="453">
        <v>0.30412891991181901</v>
      </c>
      <c r="J6" s="454" t="s">
        <v>1</v>
      </c>
    </row>
    <row r="7" spans="1:10" ht="14.4" customHeight="1" x14ac:dyDescent="0.3">
      <c r="A7" s="450" t="s">
        <v>513</v>
      </c>
      <c r="B7" s="451" t="s">
        <v>270</v>
      </c>
      <c r="C7" s="452" t="s">
        <v>515</v>
      </c>
      <c r="D7" s="452">
        <v>0</v>
      </c>
      <c r="E7" s="452"/>
      <c r="F7" s="452">
        <v>1.2409999999999997</v>
      </c>
      <c r="G7" s="452">
        <v>0</v>
      </c>
      <c r="H7" s="452">
        <v>1.2409999999999997</v>
      </c>
      <c r="I7" s="453" t="s">
        <v>515</v>
      </c>
      <c r="J7" s="454" t="s">
        <v>1</v>
      </c>
    </row>
    <row r="8" spans="1:10" ht="14.4" customHeight="1" x14ac:dyDescent="0.3">
      <c r="A8" s="450" t="s">
        <v>513</v>
      </c>
      <c r="B8" s="451" t="s">
        <v>516</v>
      </c>
      <c r="C8" s="452">
        <v>95.278490000000005</v>
      </c>
      <c r="D8" s="452">
        <v>51.769420000000004</v>
      </c>
      <c r="E8" s="452"/>
      <c r="F8" s="452">
        <v>39.763999999999996</v>
      </c>
      <c r="G8" s="452">
        <v>126.666678102068</v>
      </c>
      <c r="H8" s="452">
        <v>-86.902678102068009</v>
      </c>
      <c r="I8" s="453">
        <v>0.31392628744837031</v>
      </c>
      <c r="J8" s="454" t="s">
        <v>517</v>
      </c>
    </row>
    <row r="10" spans="1:10" ht="14.4" customHeight="1" x14ac:dyDescent="0.3">
      <c r="A10" s="450" t="s">
        <v>513</v>
      </c>
      <c r="B10" s="451" t="s">
        <v>514</v>
      </c>
      <c r="C10" s="452" t="s">
        <v>515</v>
      </c>
      <c r="D10" s="452" t="s">
        <v>515</v>
      </c>
      <c r="E10" s="452"/>
      <c r="F10" s="452" t="s">
        <v>515</v>
      </c>
      <c r="G10" s="452" t="s">
        <v>515</v>
      </c>
      <c r="H10" s="452" t="s">
        <v>515</v>
      </c>
      <c r="I10" s="453" t="s">
        <v>515</v>
      </c>
      <c r="J10" s="454" t="s">
        <v>69</v>
      </c>
    </row>
    <row r="11" spans="1:10" ht="14.4" customHeight="1" x14ac:dyDescent="0.3">
      <c r="A11" s="450" t="s">
        <v>518</v>
      </c>
      <c r="B11" s="451" t="s">
        <v>519</v>
      </c>
      <c r="C11" s="452" t="s">
        <v>515</v>
      </c>
      <c r="D11" s="452" t="s">
        <v>515</v>
      </c>
      <c r="E11" s="452"/>
      <c r="F11" s="452" t="s">
        <v>515</v>
      </c>
      <c r="G11" s="452" t="s">
        <v>515</v>
      </c>
      <c r="H11" s="452" t="s">
        <v>515</v>
      </c>
      <c r="I11" s="453" t="s">
        <v>515</v>
      </c>
      <c r="J11" s="454" t="s">
        <v>0</v>
      </c>
    </row>
    <row r="12" spans="1:10" ht="14.4" customHeight="1" x14ac:dyDescent="0.3">
      <c r="A12" s="450" t="s">
        <v>518</v>
      </c>
      <c r="B12" s="451" t="s">
        <v>269</v>
      </c>
      <c r="C12" s="452">
        <v>7.8619999999999995E-2</v>
      </c>
      <c r="D12" s="452">
        <v>9.3841999999999999</v>
      </c>
      <c r="E12" s="452"/>
      <c r="F12" s="452">
        <v>5.9788800000000002</v>
      </c>
      <c r="G12" s="452">
        <v>19.719002305150667</v>
      </c>
      <c r="H12" s="452">
        <v>-13.740122305150667</v>
      </c>
      <c r="I12" s="453">
        <v>0.30320398098631479</v>
      </c>
      <c r="J12" s="454" t="s">
        <v>1</v>
      </c>
    </row>
    <row r="13" spans="1:10" ht="14.4" customHeight="1" x14ac:dyDescent="0.3">
      <c r="A13" s="450" t="s">
        <v>518</v>
      </c>
      <c r="B13" s="451" t="s">
        <v>520</v>
      </c>
      <c r="C13" s="452">
        <v>7.8619999999999995E-2</v>
      </c>
      <c r="D13" s="452">
        <v>9.3841999999999999</v>
      </c>
      <c r="E13" s="452"/>
      <c r="F13" s="452">
        <v>5.9788800000000002</v>
      </c>
      <c r="G13" s="452">
        <v>19.719002305150667</v>
      </c>
      <c r="H13" s="452">
        <v>-13.740122305150667</v>
      </c>
      <c r="I13" s="453">
        <v>0.30320398098631479</v>
      </c>
      <c r="J13" s="454" t="s">
        <v>521</v>
      </c>
    </row>
    <row r="14" spans="1:10" ht="14.4" customHeight="1" x14ac:dyDescent="0.3">
      <c r="A14" s="450" t="s">
        <v>515</v>
      </c>
      <c r="B14" s="451" t="s">
        <v>515</v>
      </c>
      <c r="C14" s="452" t="s">
        <v>515</v>
      </c>
      <c r="D14" s="452" t="s">
        <v>515</v>
      </c>
      <c r="E14" s="452"/>
      <c r="F14" s="452" t="s">
        <v>515</v>
      </c>
      <c r="G14" s="452" t="s">
        <v>515</v>
      </c>
      <c r="H14" s="452" t="s">
        <v>515</v>
      </c>
      <c r="I14" s="453" t="s">
        <v>515</v>
      </c>
      <c r="J14" s="454" t="s">
        <v>522</v>
      </c>
    </row>
    <row r="15" spans="1:10" ht="14.4" customHeight="1" x14ac:dyDescent="0.3">
      <c r="A15" s="450" t="s">
        <v>523</v>
      </c>
      <c r="B15" s="451" t="s">
        <v>524</v>
      </c>
      <c r="C15" s="452" t="s">
        <v>515</v>
      </c>
      <c r="D15" s="452" t="s">
        <v>515</v>
      </c>
      <c r="E15" s="452"/>
      <c r="F15" s="452" t="s">
        <v>515</v>
      </c>
      <c r="G15" s="452" t="s">
        <v>515</v>
      </c>
      <c r="H15" s="452" t="s">
        <v>515</v>
      </c>
      <c r="I15" s="453" t="s">
        <v>515</v>
      </c>
      <c r="J15" s="454" t="s">
        <v>0</v>
      </c>
    </row>
    <row r="16" spans="1:10" ht="14.4" customHeight="1" x14ac:dyDescent="0.3">
      <c r="A16" s="450" t="s">
        <v>523</v>
      </c>
      <c r="B16" s="451" t="s">
        <v>269</v>
      </c>
      <c r="C16" s="452">
        <v>95.199870000000004</v>
      </c>
      <c r="D16" s="452">
        <v>42.385220000000004</v>
      </c>
      <c r="E16" s="452"/>
      <c r="F16" s="452">
        <v>32.544119999999999</v>
      </c>
      <c r="G16" s="452">
        <v>106.94767579691734</v>
      </c>
      <c r="H16" s="452">
        <v>-74.403555796917345</v>
      </c>
      <c r="I16" s="453">
        <v>0.30429946006304937</v>
      </c>
      <c r="J16" s="454" t="s">
        <v>1</v>
      </c>
    </row>
    <row r="17" spans="1:10" ht="14.4" customHeight="1" x14ac:dyDescent="0.3">
      <c r="A17" s="450" t="s">
        <v>523</v>
      </c>
      <c r="B17" s="451" t="s">
        <v>270</v>
      </c>
      <c r="C17" s="452" t="s">
        <v>515</v>
      </c>
      <c r="D17" s="452">
        <v>0</v>
      </c>
      <c r="E17" s="452"/>
      <c r="F17" s="452">
        <v>1.2409999999999997</v>
      </c>
      <c r="G17" s="452">
        <v>0</v>
      </c>
      <c r="H17" s="452">
        <v>1.2409999999999997</v>
      </c>
      <c r="I17" s="453" t="s">
        <v>515</v>
      </c>
      <c r="J17" s="454" t="s">
        <v>1</v>
      </c>
    </row>
    <row r="18" spans="1:10" ht="14.4" customHeight="1" x14ac:dyDescent="0.3">
      <c r="A18" s="450" t="s">
        <v>523</v>
      </c>
      <c r="B18" s="451" t="s">
        <v>525</v>
      </c>
      <c r="C18" s="452">
        <v>95.199870000000004</v>
      </c>
      <c r="D18" s="452">
        <v>42.385220000000004</v>
      </c>
      <c r="E18" s="452"/>
      <c r="F18" s="452">
        <v>33.785119999999999</v>
      </c>
      <c r="G18" s="452">
        <v>106.94767579691734</v>
      </c>
      <c r="H18" s="452">
        <v>-73.162555796917331</v>
      </c>
      <c r="I18" s="453">
        <v>0.31590326529539992</v>
      </c>
      <c r="J18" s="454" t="s">
        <v>521</v>
      </c>
    </row>
    <row r="19" spans="1:10" ht="14.4" customHeight="1" x14ac:dyDescent="0.3">
      <c r="A19" s="450" t="s">
        <v>515</v>
      </c>
      <c r="B19" s="451" t="s">
        <v>515</v>
      </c>
      <c r="C19" s="452" t="s">
        <v>515</v>
      </c>
      <c r="D19" s="452" t="s">
        <v>515</v>
      </c>
      <c r="E19" s="452"/>
      <c r="F19" s="452" t="s">
        <v>515</v>
      </c>
      <c r="G19" s="452" t="s">
        <v>515</v>
      </c>
      <c r="H19" s="452" t="s">
        <v>515</v>
      </c>
      <c r="I19" s="453" t="s">
        <v>515</v>
      </c>
      <c r="J19" s="454" t="s">
        <v>522</v>
      </c>
    </row>
    <row r="20" spans="1:10" ht="14.4" customHeight="1" x14ac:dyDescent="0.3">
      <c r="A20" s="450" t="s">
        <v>513</v>
      </c>
      <c r="B20" s="451" t="s">
        <v>516</v>
      </c>
      <c r="C20" s="452">
        <v>95.278490000000005</v>
      </c>
      <c r="D20" s="452">
        <v>51.769420000000004</v>
      </c>
      <c r="E20" s="452"/>
      <c r="F20" s="452">
        <v>39.763999999999996</v>
      </c>
      <c r="G20" s="452">
        <v>126.666678102068</v>
      </c>
      <c r="H20" s="452">
        <v>-86.902678102068009</v>
      </c>
      <c r="I20" s="453">
        <v>0.31392628744837031</v>
      </c>
      <c r="J20" s="454" t="s">
        <v>517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117.01315107363656</v>
      </c>
      <c r="M3" s="98">
        <f>SUBTOTAL(9,M5:M1048576)</f>
        <v>307.52</v>
      </c>
      <c r="N3" s="99">
        <f>SUBTOTAL(9,N5:N1048576)</f>
        <v>35983.884218164712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513</v>
      </c>
      <c r="B5" s="463" t="s">
        <v>635</v>
      </c>
      <c r="C5" s="464" t="s">
        <v>523</v>
      </c>
      <c r="D5" s="465" t="s">
        <v>636</v>
      </c>
      <c r="E5" s="464" t="s">
        <v>526</v>
      </c>
      <c r="F5" s="465" t="s">
        <v>637</v>
      </c>
      <c r="G5" s="464" t="s">
        <v>527</v>
      </c>
      <c r="H5" s="464" t="s">
        <v>528</v>
      </c>
      <c r="I5" s="464" t="s">
        <v>529</v>
      </c>
      <c r="J5" s="464" t="s">
        <v>530</v>
      </c>
      <c r="K5" s="464" t="s">
        <v>531</v>
      </c>
      <c r="L5" s="466">
        <v>87.030000000000044</v>
      </c>
      <c r="M5" s="466">
        <v>1</v>
      </c>
      <c r="N5" s="467">
        <v>87.030000000000044</v>
      </c>
    </row>
    <row r="6" spans="1:14" ht="14.4" customHeight="1" x14ac:dyDescent="0.3">
      <c r="A6" s="468" t="s">
        <v>513</v>
      </c>
      <c r="B6" s="469" t="s">
        <v>635</v>
      </c>
      <c r="C6" s="470" t="s">
        <v>523</v>
      </c>
      <c r="D6" s="471" t="s">
        <v>636</v>
      </c>
      <c r="E6" s="470" t="s">
        <v>526</v>
      </c>
      <c r="F6" s="471" t="s">
        <v>637</v>
      </c>
      <c r="G6" s="470" t="s">
        <v>527</v>
      </c>
      <c r="H6" s="470" t="s">
        <v>532</v>
      </c>
      <c r="I6" s="470" t="s">
        <v>533</v>
      </c>
      <c r="J6" s="470" t="s">
        <v>534</v>
      </c>
      <c r="K6" s="470" t="s">
        <v>535</v>
      </c>
      <c r="L6" s="472">
        <v>76.807059581535569</v>
      </c>
      <c r="M6" s="472">
        <v>4</v>
      </c>
      <c r="N6" s="473">
        <v>307.22823832614228</v>
      </c>
    </row>
    <row r="7" spans="1:14" ht="14.4" customHeight="1" x14ac:dyDescent="0.3">
      <c r="A7" s="468" t="s">
        <v>513</v>
      </c>
      <c r="B7" s="469" t="s">
        <v>635</v>
      </c>
      <c r="C7" s="470" t="s">
        <v>523</v>
      </c>
      <c r="D7" s="471" t="s">
        <v>636</v>
      </c>
      <c r="E7" s="470" t="s">
        <v>526</v>
      </c>
      <c r="F7" s="471" t="s">
        <v>637</v>
      </c>
      <c r="G7" s="470" t="s">
        <v>527</v>
      </c>
      <c r="H7" s="470" t="s">
        <v>536</v>
      </c>
      <c r="I7" s="470" t="s">
        <v>537</v>
      </c>
      <c r="J7" s="470" t="s">
        <v>538</v>
      </c>
      <c r="K7" s="470" t="s">
        <v>539</v>
      </c>
      <c r="L7" s="472">
        <v>66.128999258611231</v>
      </c>
      <c r="M7" s="472">
        <v>52</v>
      </c>
      <c r="N7" s="473">
        <v>3438.7079614477843</v>
      </c>
    </row>
    <row r="8" spans="1:14" ht="14.4" customHeight="1" x14ac:dyDescent="0.3">
      <c r="A8" s="468" t="s">
        <v>513</v>
      </c>
      <c r="B8" s="469" t="s">
        <v>635</v>
      </c>
      <c r="C8" s="470" t="s">
        <v>523</v>
      </c>
      <c r="D8" s="471" t="s">
        <v>636</v>
      </c>
      <c r="E8" s="470" t="s">
        <v>526</v>
      </c>
      <c r="F8" s="471" t="s">
        <v>637</v>
      </c>
      <c r="G8" s="470" t="s">
        <v>527</v>
      </c>
      <c r="H8" s="470" t="s">
        <v>540</v>
      </c>
      <c r="I8" s="470" t="s">
        <v>541</v>
      </c>
      <c r="J8" s="470" t="s">
        <v>542</v>
      </c>
      <c r="K8" s="470" t="s">
        <v>543</v>
      </c>
      <c r="L8" s="472">
        <v>44.9</v>
      </c>
      <c r="M8" s="472">
        <v>1</v>
      </c>
      <c r="N8" s="473">
        <v>44.9</v>
      </c>
    </row>
    <row r="9" spans="1:14" ht="14.4" customHeight="1" x14ac:dyDescent="0.3">
      <c r="A9" s="468" t="s">
        <v>513</v>
      </c>
      <c r="B9" s="469" t="s">
        <v>635</v>
      </c>
      <c r="C9" s="470" t="s">
        <v>523</v>
      </c>
      <c r="D9" s="471" t="s">
        <v>636</v>
      </c>
      <c r="E9" s="470" t="s">
        <v>526</v>
      </c>
      <c r="F9" s="471" t="s">
        <v>637</v>
      </c>
      <c r="G9" s="470" t="s">
        <v>527</v>
      </c>
      <c r="H9" s="470" t="s">
        <v>544</v>
      </c>
      <c r="I9" s="470" t="s">
        <v>545</v>
      </c>
      <c r="J9" s="470" t="s">
        <v>546</v>
      </c>
      <c r="K9" s="470" t="s">
        <v>547</v>
      </c>
      <c r="L9" s="472">
        <v>38.980000000000004</v>
      </c>
      <c r="M9" s="472">
        <v>3</v>
      </c>
      <c r="N9" s="473">
        <v>116.94000000000001</v>
      </c>
    </row>
    <row r="10" spans="1:14" ht="14.4" customHeight="1" x14ac:dyDescent="0.3">
      <c r="A10" s="468" t="s">
        <v>513</v>
      </c>
      <c r="B10" s="469" t="s">
        <v>635</v>
      </c>
      <c r="C10" s="470" t="s">
        <v>523</v>
      </c>
      <c r="D10" s="471" t="s">
        <v>636</v>
      </c>
      <c r="E10" s="470" t="s">
        <v>526</v>
      </c>
      <c r="F10" s="471" t="s">
        <v>637</v>
      </c>
      <c r="G10" s="470" t="s">
        <v>527</v>
      </c>
      <c r="H10" s="470" t="s">
        <v>548</v>
      </c>
      <c r="I10" s="470" t="s">
        <v>549</v>
      </c>
      <c r="J10" s="470" t="s">
        <v>550</v>
      </c>
      <c r="K10" s="470" t="s">
        <v>551</v>
      </c>
      <c r="L10" s="472">
        <v>117.40999999999997</v>
      </c>
      <c r="M10" s="472">
        <v>8</v>
      </c>
      <c r="N10" s="473">
        <v>939.27999999999975</v>
      </c>
    </row>
    <row r="11" spans="1:14" ht="14.4" customHeight="1" x14ac:dyDescent="0.3">
      <c r="A11" s="468" t="s">
        <v>513</v>
      </c>
      <c r="B11" s="469" t="s">
        <v>635</v>
      </c>
      <c r="C11" s="470" t="s">
        <v>523</v>
      </c>
      <c r="D11" s="471" t="s">
        <v>636</v>
      </c>
      <c r="E11" s="470" t="s">
        <v>526</v>
      </c>
      <c r="F11" s="471" t="s">
        <v>637</v>
      </c>
      <c r="G11" s="470" t="s">
        <v>527</v>
      </c>
      <c r="H11" s="470" t="s">
        <v>552</v>
      </c>
      <c r="I11" s="470" t="s">
        <v>553</v>
      </c>
      <c r="J11" s="470" t="s">
        <v>554</v>
      </c>
      <c r="K11" s="470" t="s">
        <v>555</v>
      </c>
      <c r="L11" s="472">
        <v>37.216249999999995</v>
      </c>
      <c r="M11" s="472">
        <v>24</v>
      </c>
      <c r="N11" s="473">
        <v>893.18999999999983</v>
      </c>
    </row>
    <row r="12" spans="1:14" ht="14.4" customHeight="1" x14ac:dyDescent="0.3">
      <c r="A12" s="468" t="s">
        <v>513</v>
      </c>
      <c r="B12" s="469" t="s">
        <v>635</v>
      </c>
      <c r="C12" s="470" t="s">
        <v>523</v>
      </c>
      <c r="D12" s="471" t="s">
        <v>636</v>
      </c>
      <c r="E12" s="470" t="s">
        <v>526</v>
      </c>
      <c r="F12" s="471" t="s">
        <v>637</v>
      </c>
      <c r="G12" s="470" t="s">
        <v>527</v>
      </c>
      <c r="H12" s="470" t="s">
        <v>556</v>
      </c>
      <c r="I12" s="470" t="s">
        <v>557</v>
      </c>
      <c r="J12" s="470" t="s">
        <v>558</v>
      </c>
      <c r="K12" s="470" t="s">
        <v>559</v>
      </c>
      <c r="L12" s="472">
        <v>171.9893350409863</v>
      </c>
      <c r="M12" s="472">
        <v>20</v>
      </c>
      <c r="N12" s="473">
        <v>3439.7867008197263</v>
      </c>
    </row>
    <row r="13" spans="1:14" ht="14.4" customHeight="1" x14ac:dyDescent="0.3">
      <c r="A13" s="468" t="s">
        <v>513</v>
      </c>
      <c r="B13" s="469" t="s">
        <v>635</v>
      </c>
      <c r="C13" s="470" t="s">
        <v>523</v>
      </c>
      <c r="D13" s="471" t="s">
        <v>636</v>
      </c>
      <c r="E13" s="470" t="s">
        <v>526</v>
      </c>
      <c r="F13" s="471" t="s">
        <v>637</v>
      </c>
      <c r="G13" s="470" t="s">
        <v>527</v>
      </c>
      <c r="H13" s="470" t="s">
        <v>560</v>
      </c>
      <c r="I13" s="470" t="s">
        <v>561</v>
      </c>
      <c r="J13" s="470" t="s">
        <v>562</v>
      </c>
      <c r="K13" s="470" t="s">
        <v>563</v>
      </c>
      <c r="L13" s="472">
        <v>27.67</v>
      </c>
      <c r="M13" s="472">
        <v>4</v>
      </c>
      <c r="N13" s="473">
        <v>110.68</v>
      </c>
    </row>
    <row r="14" spans="1:14" ht="14.4" customHeight="1" x14ac:dyDescent="0.3">
      <c r="A14" s="468" t="s">
        <v>513</v>
      </c>
      <c r="B14" s="469" t="s">
        <v>635</v>
      </c>
      <c r="C14" s="470" t="s">
        <v>523</v>
      </c>
      <c r="D14" s="471" t="s">
        <v>636</v>
      </c>
      <c r="E14" s="470" t="s">
        <v>526</v>
      </c>
      <c r="F14" s="471" t="s">
        <v>637</v>
      </c>
      <c r="G14" s="470" t="s">
        <v>527</v>
      </c>
      <c r="H14" s="470" t="s">
        <v>564</v>
      </c>
      <c r="I14" s="470" t="s">
        <v>565</v>
      </c>
      <c r="J14" s="470" t="s">
        <v>566</v>
      </c>
      <c r="K14" s="470"/>
      <c r="L14" s="472">
        <v>191.13199999999998</v>
      </c>
      <c r="M14" s="472">
        <v>2</v>
      </c>
      <c r="N14" s="473">
        <v>382.26399999999995</v>
      </c>
    </row>
    <row r="15" spans="1:14" ht="14.4" customHeight="1" x14ac:dyDescent="0.3">
      <c r="A15" s="468" t="s">
        <v>513</v>
      </c>
      <c r="B15" s="469" t="s">
        <v>635</v>
      </c>
      <c r="C15" s="470" t="s">
        <v>523</v>
      </c>
      <c r="D15" s="471" t="s">
        <v>636</v>
      </c>
      <c r="E15" s="470" t="s">
        <v>526</v>
      </c>
      <c r="F15" s="471" t="s">
        <v>637</v>
      </c>
      <c r="G15" s="470" t="s">
        <v>527</v>
      </c>
      <c r="H15" s="470" t="s">
        <v>567</v>
      </c>
      <c r="I15" s="470" t="s">
        <v>565</v>
      </c>
      <c r="J15" s="470" t="s">
        <v>568</v>
      </c>
      <c r="K15" s="470"/>
      <c r="L15" s="472">
        <v>81.039910963253007</v>
      </c>
      <c r="M15" s="472">
        <v>1</v>
      </c>
      <c r="N15" s="473">
        <v>81.039910963253007</v>
      </c>
    </row>
    <row r="16" spans="1:14" ht="14.4" customHeight="1" x14ac:dyDescent="0.3">
      <c r="A16" s="468" t="s">
        <v>513</v>
      </c>
      <c r="B16" s="469" t="s">
        <v>635</v>
      </c>
      <c r="C16" s="470" t="s">
        <v>523</v>
      </c>
      <c r="D16" s="471" t="s">
        <v>636</v>
      </c>
      <c r="E16" s="470" t="s">
        <v>526</v>
      </c>
      <c r="F16" s="471" t="s">
        <v>637</v>
      </c>
      <c r="G16" s="470" t="s">
        <v>527</v>
      </c>
      <c r="H16" s="470" t="s">
        <v>569</v>
      </c>
      <c r="I16" s="470" t="s">
        <v>570</v>
      </c>
      <c r="J16" s="470" t="s">
        <v>571</v>
      </c>
      <c r="K16" s="470" t="s">
        <v>572</v>
      </c>
      <c r="L16" s="472">
        <v>186.34895265365714</v>
      </c>
      <c r="M16" s="472">
        <v>2</v>
      </c>
      <c r="N16" s="473">
        <v>372.69790530731427</v>
      </c>
    </row>
    <row r="17" spans="1:14" ht="14.4" customHeight="1" x14ac:dyDescent="0.3">
      <c r="A17" s="468" t="s">
        <v>513</v>
      </c>
      <c r="B17" s="469" t="s">
        <v>635</v>
      </c>
      <c r="C17" s="470" t="s">
        <v>523</v>
      </c>
      <c r="D17" s="471" t="s">
        <v>636</v>
      </c>
      <c r="E17" s="470" t="s">
        <v>526</v>
      </c>
      <c r="F17" s="471" t="s">
        <v>637</v>
      </c>
      <c r="G17" s="470" t="s">
        <v>527</v>
      </c>
      <c r="H17" s="470" t="s">
        <v>573</v>
      </c>
      <c r="I17" s="470" t="s">
        <v>574</v>
      </c>
      <c r="J17" s="470" t="s">
        <v>575</v>
      </c>
      <c r="K17" s="470" t="s">
        <v>576</v>
      </c>
      <c r="L17" s="472">
        <v>537.86999999999989</v>
      </c>
      <c r="M17" s="472">
        <v>0.52</v>
      </c>
      <c r="N17" s="473">
        <v>279.69239999999996</v>
      </c>
    </row>
    <row r="18" spans="1:14" ht="14.4" customHeight="1" x14ac:dyDescent="0.3">
      <c r="A18" s="468" t="s">
        <v>513</v>
      </c>
      <c r="B18" s="469" t="s">
        <v>635</v>
      </c>
      <c r="C18" s="470" t="s">
        <v>523</v>
      </c>
      <c r="D18" s="471" t="s">
        <v>636</v>
      </c>
      <c r="E18" s="470" t="s">
        <v>526</v>
      </c>
      <c r="F18" s="471" t="s">
        <v>637</v>
      </c>
      <c r="G18" s="470" t="s">
        <v>527</v>
      </c>
      <c r="H18" s="470" t="s">
        <v>577</v>
      </c>
      <c r="I18" s="470" t="s">
        <v>578</v>
      </c>
      <c r="J18" s="470" t="s">
        <v>579</v>
      </c>
      <c r="K18" s="470" t="s">
        <v>580</v>
      </c>
      <c r="L18" s="472">
        <v>36.93</v>
      </c>
      <c r="M18" s="472">
        <v>1</v>
      </c>
      <c r="N18" s="473">
        <v>36.93</v>
      </c>
    </row>
    <row r="19" spans="1:14" ht="14.4" customHeight="1" x14ac:dyDescent="0.3">
      <c r="A19" s="468" t="s">
        <v>513</v>
      </c>
      <c r="B19" s="469" t="s">
        <v>635</v>
      </c>
      <c r="C19" s="470" t="s">
        <v>523</v>
      </c>
      <c r="D19" s="471" t="s">
        <v>636</v>
      </c>
      <c r="E19" s="470" t="s">
        <v>526</v>
      </c>
      <c r="F19" s="471" t="s">
        <v>637</v>
      </c>
      <c r="G19" s="470" t="s">
        <v>527</v>
      </c>
      <c r="H19" s="470" t="s">
        <v>581</v>
      </c>
      <c r="I19" s="470" t="s">
        <v>565</v>
      </c>
      <c r="J19" s="470" t="s">
        <v>582</v>
      </c>
      <c r="K19" s="470" t="s">
        <v>583</v>
      </c>
      <c r="L19" s="472">
        <v>206.99000000000009</v>
      </c>
      <c r="M19" s="472">
        <v>3</v>
      </c>
      <c r="N19" s="473">
        <v>620.97000000000025</v>
      </c>
    </row>
    <row r="20" spans="1:14" ht="14.4" customHeight="1" x14ac:dyDescent="0.3">
      <c r="A20" s="468" t="s">
        <v>513</v>
      </c>
      <c r="B20" s="469" t="s">
        <v>635</v>
      </c>
      <c r="C20" s="470" t="s">
        <v>523</v>
      </c>
      <c r="D20" s="471" t="s">
        <v>636</v>
      </c>
      <c r="E20" s="470" t="s">
        <v>526</v>
      </c>
      <c r="F20" s="471" t="s">
        <v>637</v>
      </c>
      <c r="G20" s="470" t="s">
        <v>527</v>
      </c>
      <c r="H20" s="470" t="s">
        <v>584</v>
      </c>
      <c r="I20" s="470" t="s">
        <v>565</v>
      </c>
      <c r="J20" s="470" t="s">
        <v>585</v>
      </c>
      <c r="K20" s="470" t="s">
        <v>586</v>
      </c>
      <c r="L20" s="472">
        <v>75.019850820361015</v>
      </c>
      <c r="M20" s="472">
        <v>1</v>
      </c>
      <c r="N20" s="473">
        <v>75.019850820361015</v>
      </c>
    </row>
    <row r="21" spans="1:14" ht="14.4" customHeight="1" x14ac:dyDescent="0.3">
      <c r="A21" s="468" t="s">
        <v>513</v>
      </c>
      <c r="B21" s="469" t="s">
        <v>635</v>
      </c>
      <c r="C21" s="470" t="s">
        <v>523</v>
      </c>
      <c r="D21" s="471" t="s">
        <v>636</v>
      </c>
      <c r="E21" s="470" t="s">
        <v>526</v>
      </c>
      <c r="F21" s="471" t="s">
        <v>637</v>
      </c>
      <c r="G21" s="470" t="s">
        <v>527</v>
      </c>
      <c r="H21" s="470" t="s">
        <v>587</v>
      </c>
      <c r="I21" s="470" t="s">
        <v>565</v>
      </c>
      <c r="J21" s="470" t="s">
        <v>588</v>
      </c>
      <c r="K21" s="470" t="s">
        <v>589</v>
      </c>
      <c r="L21" s="472">
        <v>75.020024909183206</v>
      </c>
      <c r="M21" s="472">
        <v>1</v>
      </c>
      <c r="N21" s="473">
        <v>75.020024909183206</v>
      </c>
    </row>
    <row r="22" spans="1:14" ht="14.4" customHeight="1" x14ac:dyDescent="0.3">
      <c r="A22" s="468" t="s">
        <v>513</v>
      </c>
      <c r="B22" s="469" t="s">
        <v>635</v>
      </c>
      <c r="C22" s="470" t="s">
        <v>523</v>
      </c>
      <c r="D22" s="471" t="s">
        <v>636</v>
      </c>
      <c r="E22" s="470" t="s">
        <v>526</v>
      </c>
      <c r="F22" s="471" t="s">
        <v>637</v>
      </c>
      <c r="G22" s="470" t="s">
        <v>527</v>
      </c>
      <c r="H22" s="470" t="s">
        <v>590</v>
      </c>
      <c r="I22" s="470" t="s">
        <v>565</v>
      </c>
      <c r="J22" s="470" t="s">
        <v>591</v>
      </c>
      <c r="K22" s="470"/>
      <c r="L22" s="472">
        <v>31.87134881429871</v>
      </c>
      <c r="M22" s="472">
        <v>41</v>
      </c>
      <c r="N22" s="473">
        <v>1306.7253013862471</v>
      </c>
    </row>
    <row r="23" spans="1:14" ht="14.4" customHeight="1" x14ac:dyDescent="0.3">
      <c r="A23" s="468" t="s">
        <v>513</v>
      </c>
      <c r="B23" s="469" t="s">
        <v>635</v>
      </c>
      <c r="C23" s="470" t="s">
        <v>523</v>
      </c>
      <c r="D23" s="471" t="s">
        <v>636</v>
      </c>
      <c r="E23" s="470" t="s">
        <v>526</v>
      </c>
      <c r="F23" s="471" t="s">
        <v>637</v>
      </c>
      <c r="G23" s="470" t="s">
        <v>527</v>
      </c>
      <c r="H23" s="470" t="s">
        <v>592</v>
      </c>
      <c r="I23" s="470" t="s">
        <v>533</v>
      </c>
      <c r="J23" s="470" t="s">
        <v>593</v>
      </c>
      <c r="K23" s="470"/>
      <c r="L23" s="472">
        <v>105.53488360993192</v>
      </c>
      <c r="M23" s="472">
        <v>10</v>
      </c>
      <c r="N23" s="473">
        <v>1055.3488360993192</v>
      </c>
    </row>
    <row r="24" spans="1:14" ht="14.4" customHeight="1" x14ac:dyDescent="0.3">
      <c r="A24" s="468" t="s">
        <v>513</v>
      </c>
      <c r="B24" s="469" t="s">
        <v>635</v>
      </c>
      <c r="C24" s="470" t="s">
        <v>523</v>
      </c>
      <c r="D24" s="471" t="s">
        <v>636</v>
      </c>
      <c r="E24" s="470" t="s">
        <v>526</v>
      </c>
      <c r="F24" s="471" t="s">
        <v>637</v>
      </c>
      <c r="G24" s="470" t="s">
        <v>527</v>
      </c>
      <c r="H24" s="470" t="s">
        <v>594</v>
      </c>
      <c r="I24" s="470" t="s">
        <v>565</v>
      </c>
      <c r="J24" s="470" t="s">
        <v>595</v>
      </c>
      <c r="K24" s="470"/>
      <c r="L24" s="472">
        <v>255.15109597650653</v>
      </c>
      <c r="M24" s="472">
        <v>1</v>
      </c>
      <c r="N24" s="473">
        <v>255.15109597650653</v>
      </c>
    </row>
    <row r="25" spans="1:14" ht="14.4" customHeight="1" x14ac:dyDescent="0.3">
      <c r="A25" s="468" t="s">
        <v>513</v>
      </c>
      <c r="B25" s="469" t="s">
        <v>635</v>
      </c>
      <c r="C25" s="470" t="s">
        <v>523</v>
      </c>
      <c r="D25" s="471" t="s">
        <v>636</v>
      </c>
      <c r="E25" s="470" t="s">
        <v>526</v>
      </c>
      <c r="F25" s="471" t="s">
        <v>637</v>
      </c>
      <c r="G25" s="470" t="s">
        <v>527</v>
      </c>
      <c r="H25" s="470" t="s">
        <v>596</v>
      </c>
      <c r="I25" s="470" t="s">
        <v>565</v>
      </c>
      <c r="J25" s="470" t="s">
        <v>597</v>
      </c>
      <c r="K25" s="470"/>
      <c r="L25" s="472">
        <v>581.26447483130448</v>
      </c>
      <c r="M25" s="472">
        <v>1</v>
      </c>
      <c r="N25" s="473">
        <v>581.26447483130448</v>
      </c>
    </row>
    <row r="26" spans="1:14" ht="14.4" customHeight="1" x14ac:dyDescent="0.3">
      <c r="A26" s="468" t="s">
        <v>513</v>
      </c>
      <c r="B26" s="469" t="s">
        <v>635</v>
      </c>
      <c r="C26" s="470" t="s">
        <v>523</v>
      </c>
      <c r="D26" s="471" t="s">
        <v>636</v>
      </c>
      <c r="E26" s="470" t="s">
        <v>526</v>
      </c>
      <c r="F26" s="471" t="s">
        <v>637</v>
      </c>
      <c r="G26" s="470" t="s">
        <v>527</v>
      </c>
      <c r="H26" s="470" t="s">
        <v>598</v>
      </c>
      <c r="I26" s="470" t="s">
        <v>599</v>
      </c>
      <c r="J26" s="470" t="s">
        <v>600</v>
      </c>
      <c r="K26" s="470" t="s">
        <v>601</v>
      </c>
      <c r="L26" s="472">
        <v>2145</v>
      </c>
      <c r="M26" s="472">
        <v>3</v>
      </c>
      <c r="N26" s="473">
        <v>6435</v>
      </c>
    </row>
    <row r="27" spans="1:14" ht="14.4" customHeight="1" x14ac:dyDescent="0.3">
      <c r="A27" s="468" t="s">
        <v>513</v>
      </c>
      <c r="B27" s="469" t="s">
        <v>635</v>
      </c>
      <c r="C27" s="470" t="s">
        <v>523</v>
      </c>
      <c r="D27" s="471" t="s">
        <v>636</v>
      </c>
      <c r="E27" s="470" t="s">
        <v>526</v>
      </c>
      <c r="F27" s="471" t="s">
        <v>637</v>
      </c>
      <c r="G27" s="470" t="s">
        <v>527</v>
      </c>
      <c r="H27" s="470" t="s">
        <v>602</v>
      </c>
      <c r="I27" s="470" t="s">
        <v>603</v>
      </c>
      <c r="J27" s="470" t="s">
        <v>604</v>
      </c>
      <c r="K27" s="470"/>
      <c r="L27" s="472">
        <v>48.319999999999979</v>
      </c>
      <c r="M27" s="472">
        <v>2</v>
      </c>
      <c r="N27" s="473">
        <v>96.639999999999958</v>
      </c>
    </row>
    <row r="28" spans="1:14" ht="14.4" customHeight="1" x14ac:dyDescent="0.3">
      <c r="A28" s="468" t="s">
        <v>513</v>
      </c>
      <c r="B28" s="469" t="s">
        <v>635</v>
      </c>
      <c r="C28" s="470" t="s">
        <v>523</v>
      </c>
      <c r="D28" s="471" t="s">
        <v>636</v>
      </c>
      <c r="E28" s="470" t="s">
        <v>526</v>
      </c>
      <c r="F28" s="471" t="s">
        <v>637</v>
      </c>
      <c r="G28" s="470" t="s">
        <v>527</v>
      </c>
      <c r="H28" s="470" t="s">
        <v>605</v>
      </c>
      <c r="I28" s="470" t="s">
        <v>606</v>
      </c>
      <c r="J28" s="470" t="s">
        <v>607</v>
      </c>
      <c r="K28" s="470" t="s">
        <v>608</v>
      </c>
      <c r="L28" s="472">
        <v>33.889999999999993</v>
      </c>
      <c r="M28" s="472">
        <v>1</v>
      </c>
      <c r="N28" s="473">
        <v>33.889999999999993</v>
      </c>
    </row>
    <row r="29" spans="1:14" ht="14.4" customHeight="1" x14ac:dyDescent="0.3">
      <c r="A29" s="468" t="s">
        <v>513</v>
      </c>
      <c r="B29" s="469" t="s">
        <v>635</v>
      </c>
      <c r="C29" s="470" t="s">
        <v>523</v>
      </c>
      <c r="D29" s="471" t="s">
        <v>636</v>
      </c>
      <c r="E29" s="470" t="s">
        <v>526</v>
      </c>
      <c r="F29" s="471" t="s">
        <v>637</v>
      </c>
      <c r="G29" s="470" t="s">
        <v>527</v>
      </c>
      <c r="H29" s="470" t="s">
        <v>609</v>
      </c>
      <c r="I29" s="470" t="s">
        <v>565</v>
      </c>
      <c r="J29" s="470" t="s">
        <v>610</v>
      </c>
      <c r="K29" s="470" t="s">
        <v>611</v>
      </c>
      <c r="L29" s="472">
        <v>75.02</v>
      </c>
      <c r="M29" s="472">
        <v>1</v>
      </c>
      <c r="N29" s="473">
        <v>75.02</v>
      </c>
    </row>
    <row r="30" spans="1:14" ht="14.4" customHeight="1" x14ac:dyDescent="0.3">
      <c r="A30" s="468" t="s">
        <v>513</v>
      </c>
      <c r="B30" s="469" t="s">
        <v>635</v>
      </c>
      <c r="C30" s="470" t="s">
        <v>523</v>
      </c>
      <c r="D30" s="471" t="s">
        <v>636</v>
      </c>
      <c r="E30" s="470" t="s">
        <v>526</v>
      </c>
      <c r="F30" s="471" t="s">
        <v>637</v>
      </c>
      <c r="G30" s="470" t="s">
        <v>527</v>
      </c>
      <c r="H30" s="470" t="s">
        <v>612</v>
      </c>
      <c r="I30" s="470" t="s">
        <v>612</v>
      </c>
      <c r="J30" s="470" t="s">
        <v>613</v>
      </c>
      <c r="K30" s="470" t="s">
        <v>614</v>
      </c>
      <c r="L30" s="472">
        <v>95.890022071381566</v>
      </c>
      <c r="M30" s="472">
        <v>2</v>
      </c>
      <c r="N30" s="473">
        <v>191.78004414276313</v>
      </c>
    </row>
    <row r="31" spans="1:14" ht="14.4" customHeight="1" x14ac:dyDescent="0.3">
      <c r="A31" s="468" t="s">
        <v>513</v>
      </c>
      <c r="B31" s="469" t="s">
        <v>635</v>
      </c>
      <c r="C31" s="470" t="s">
        <v>523</v>
      </c>
      <c r="D31" s="471" t="s">
        <v>636</v>
      </c>
      <c r="E31" s="470" t="s">
        <v>526</v>
      </c>
      <c r="F31" s="471" t="s">
        <v>637</v>
      </c>
      <c r="G31" s="470" t="s">
        <v>527</v>
      </c>
      <c r="H31" s="470" t="s">
        <v>615</v>
      </c>
      <c r="I31" s="470" t="s">
        <v>565</v>
      </c>
      <c r="J31" s="470" t="s">
        <v>616</v>
      </c>
      <c r="K31" s="470" t="s">
        <v>617</v>
      </c>
      <c r="L31" s="472">
        <v>57.481710761773002</v>
      </c>
      <c r="M31" s="472">
        <v>1</v>
      </c>
      <c r="N31" s="473">
        <v>57.481710761773002</v>
      </c>
    </row>
    <row r="32" spans="1:14" ht="14.4" customHeight="1" x14ac:dyDescent="0.3">
      <c r="A32" s="468" t="s">
        <v>513</v>
      </c>
      <c r="B32" s="469" t="s">
        <v>635</v>
      </c>
      <c r="C32" s="470" t="s">
        <v>523</v>
      </c>
      <c r="D32" s="471" t="s">
        <v>636</v>
      </c>
      <c r="E32" s="470" t="s">
        <v>526</v>
      </c>
      <c r="F32" s="471" t="s">
        <v>637</v>
      </c>
      <c r="G32" s="470" t="s">
        <v>527</v>
      </c>
      <c r="H32" s="470" t="s">
        <v>618</v>
      </c>
      <c r="I32" s="470" t="s">
        <v>618</v>
      </c>
      <c r="J32" s="470" t="s">
        <v>619</v>
      </c>
      <c r="K32" s="470" t="s">
        <v>620</v>
      </c>
      <c r="L32" s="472">
        <v>61.065555555555562</v>
      </c>
      <c r="M32" s="472">
        <v>45</v>
      </c>
      <c r="N32" s="473">
        <v>2747.9500000000003</v>
      </c>
    </row>
    <row r="33" spans="1:14" ht="14.4" customHeight="1" x14ac:dyDescent="0.3">
      <c r="A33" s="468" t="s">
        <v>513</v>
      </c>
      <c r="B33" s="469" t="s">
        <v>635</v>
      </c>
      <c r="C33" s="470" t="s">
        <v>523</v>
      </c>
      <c r="D33" s="471" t="s">
        <v>636</v>
      </c>
      <c r="E33" s="470" t="s">
        <v>526</v>
      </c>
      <c r="F33" s="471" t="s">
        <v>637</v>
      </c>
      <c r="G33" s="470" t="s">
        <v>527</v>
      </c>
      <c r="H33" s="470" t="s">
        <v>621</v>
      </c>
      <c r="I33" s="470" t="s">
        <v>565</v>
      </c>
      <c r="J33" s="470" t="s">
        <v>622</v>
      </c>
      <c r="K33" s="470" t="s">
        <v>623</v>
      </c>
      <c r="L33" s="472">
        <v>206.98925167897139</v>
      </c>
      <c r="M33" s="472">
        <v>12</v>
      </c>
      <c r="N33" s="473">
        <v>2483.8710201476565</v>
      </c>
    </row>
    <row r="34" spans="1:14" ht="14.4" customHeight="1" x14ac:dyDescent="0.3">
      <c r="A34" s="468" t="s">
        <v>513</v>
      </c>
      <c r="B34" s="469" t="s">
        <v>635</v>
      </c>
      <c r="C34" s="470" t="s">
        <v>523</v>
      </c>
      <c r="D34" s="471" t="s">
        <v>636</v>
      </c>
      <c r="E34" s="470" t="s">
        <v>526</v>
      </c>
      <c r="F34" s="471" t="s">
        <v>637</v>
      </c>
      <c r="G34" s="470" t="s">
        <v>527</v>
      </c>
      <c r="H34" s="470" t="s">
        <v>624</v>
      </c>
      <c r="I34" s="470" t="s">
        <v>625</v>
      </c>
      <c r="J34" s="470" t="s">
        <v>626</v>
      </c>
      <c r="K34" s="470" t="s">
        <v>627</v>
      </c>
      <c r="L34" s="472">
        <v>176.28679877246023</v>
      </c>
      <c r="M34" s="472">
        <v>8</v>
      </c>
      <c r="N34" s="473">
        <v>1410.2943901796818</v>
      </c>
    </row>
    <row r="35" spans="1:14" ht="14.4" customHeight="1" x14ac:dyDescent="0.3">
      <c r="A35" s="468" t="s">
        <v>513</v>
      </c>
      <c r="B35" s="469" t="s">
        <v>635</v>
      </c>
      <c r="C35" s="470" t="s">
        <v>523</v>
      </c>
      <c r="D35" s="471" t="s">
        <v>636</v>
      </c>
      <c r="E35" s="470" t="s">
        <v>526</v>
      </c>
      <c r="F35" s="471" t="s">
        <v>637</v>
      </c>
      <c r="G35" s="470" t="s">
        <v>527</v>
      </c>
      <c r="H35" s="470" t="s">
        <v>628</v>
      </c>
      <c r="I35" s="470" t="s">
        <v>565</v>
      </c>
      <c r="J35" s="470" t="s">
        <v>629</v>
      </c>
      <c r="K35" s="470"/>
      <c r="L35" s="472">
        <v>247.84794317398945</v>
      </c>
      <c r="M35" s="472">
        <v>29</v>
      </c>
      <c r="N35" s="473">
        <v>7187.5903520456941</v>
      </c>
    </row>
    <row r="36" spans="1:14" ht="14.4" customHeight="1" thickBot="1" x14ac:dyDescent="0.35">
      <c r="A36" s="474" t="s">
        <v>513</v>
      </c>
      <c r="B36" s="475" t="s">
        <v>635</v>
      </c>
      <c r="C36" s="476" t="s">
        <v>523</v>
      </c>
      <c r="D36" s="477" t="s">
        <v>636</v>
      </c>
      <c r="E36" s="476" t="s">
        <v>526</v>
      </c>
      <c r="F36" s="477" t="s">
        <v>637</v>
      </c>
      <c r="G36" s="476" t="s">
        <v>630</v>
      </c>
      <c r="H36" s="476" t="s">
        <v>631</v>
      </c>
      <c r="I36" s="476" t="s">
        <v>632</v>
      </c>
      <c r="J36" s="476" t="s">
        <v>633</v>
      </c>
      <c r="K36" s="476" t="s">
        <v>634</v>
      </c>
      <c r="L36" s="478">
        <v>34.75</v>
      </c>
      <c r="M36" s="478">
        <v>22</v>
      </c>
      <c r="N36" s="479">
        <v>764.5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638</v>
      </c>
      <c r="B5" s="460"/>
      <c r="C5" s="484">
        <v>0</v>
      </c>
      <c r="D5" s="460">
        <v>556</v>
      </c>
      <c r="E5" s="484">
        <v>1</v>
      </c>
      <c r="F5" s="461">
        <v>556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556</v>
      </c>
      <c r="E6" s="492">
        <v>1</v>
      </c>
      <c r="F6" s="493">
        <v>556</v>
      </c>
    </row>
    <row r="7" spans="1:6" ht="14.4" customHeight="1" thickBot="1" x14ac:dyDescent="0.35"/>
    <row r="8" spans="1:6" ht="14.4" customHeight="1" thickBot="1" x14ac:dyDescent="0.35">
      <c r="A8" s="494" t="s">
        <v>639</v>
      </c>
      <c r="B8" s="460"/>
      <c r="C8" s="484">
        <v>0</v>
      </c>
      <c r="D8" s="460">
        <v>556</v>
      </c>
      <c r="E8" s="484">
        <v>1</v>
      </c>
      <c r="F8" s="461">
        <v>556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556</v>
      </c>
      <c r="E9" s="492">
        <v>1</v>
      </c>
      <c r="F9" s="493">
        <v>556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2016-09-20T14:17:50Z</dcterms:modified>
</cp:coreProperties>
</file>