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N20" i="419" l="1"/>
  <c r="M20" i="419"/>
  <c r="L20" i="419"/>
  <c r="K20" i="419"/>
  <c r="J20" i="419"/>
  <c r="I20" i="419"/>
  <c r="H20" i="419"/>
  <c r="G20" i="419"/>
  <c r="F20" i="419"/>
  <c r="E20" i="419"/>
  <c r="D20" i="419"/>
  <c r="C20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C18" i="419" s="1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M18" i="419" l="1"/>
  <c r="I18" i="419"/>
  <c r="J18" i="419"/>
  <c r="F18" i="419"/>
  <c r="D18" i="419"/>
  <c r="G18" i="419"/>
  <c r="L18" i="419"/>
  <c r="E18" i="419"/>
  <c r="H18" i="419"/>
  <c r="K18" i="419"/>
  <c r="N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M21" i="419" l="1"/>
  <c r="L21" i="419"/>
  <c r="K21" i="419"/>
  <c r="J21" i="419"/>
  <c r="J22" i="419" s="1"/>
  <c r="I21" i="419"/>
  <c r="I22" i="419" s="1"/>
  <c r="H21" i="419"/>
  <c r="G21" i="419"/>
  <c r="L23" i="419" l="1"/>
  <c r="I23" i="419"/>
  <c r="G23" i="419"/>
  <c r="K23" i="419"/>
  <c r="L22" i="419"/>
  <c r="H23" i="419"/>
  <c r="M23" i="419"/>
  <c r="J23" i="419"/>
  <c r="G22" i="419"/>
  <c r="K22" i="419"/>
  <c r="H22" i="419"/>
  <c r="M22" i="419"/>
  <c r="N3" i="418"/>
  <c r="F21" i="419" l="1"/>
  <c r="F22" i="419" s="1"/>
  <c r="E21" i="419"/>
  <c r="C21" i="419"/>
  <c r="C22" i="419" s="1"/>
  <c r="E23" i="419" l="1"/>
  <c r="F23" i="419"/>
  <c r="E22" i="419"/>
  <c r="C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C6" i="419" l="1"/>
  <c r="E6" i="419"/>
  <c r="M6" i="419"/>
  <c r="J6" i="419"/>
  <c r="I6" i="419"/>
  <c r="N6" i="419"/>
  <c r="K6" i="419"/>
  <c r="H6" i="419"/>
  <c r="L6" i="419"/>
  <c r="G6" i="419"/>
  <c r="D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15" i="414"/>
  <c r="D4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7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<sst xmlns="http://schemas.openxmlformats.org/spreadsheetml/2006/main" count="6716" uniqueCount="1288">
  <si>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</si>
  <si>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</si>
  <si>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</si>
  <si>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</si>
  <si>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</si>
  <si>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</si>
  <si>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</si>
  <si>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</si>
  <si>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</si>
  <si>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</si>
  <si>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</si>
  <si>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</si>
  <si>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</si>
  <si>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</si>
  <si>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</si>
  <si>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</si>
  <si>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</si>
  <si>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</si>
  <si>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</si>
  <si>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</si>
  <si>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</si>
  <si>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</si>
  <si>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</si>
  <si>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</si>
  <si>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</si>
  <si>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</si>
  <si>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</si>
  <si>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</si>
  <si>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</si>
  <si>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</si>
  <si>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</si>
  <si>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</si>
  <si>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</si>
  <si>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</si>
  <si>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</si>
  <si>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</si>
  <si>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</si>
  <si>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</si>
  <si>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</si>
  <si>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</si>
  <si>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</si>
  <si>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</si>
  <si>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</si>
  <si>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</si>
  <si>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</si>
  <si>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</si>
  <si>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</si>
  <si>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</si>
  <si>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</si>
  <si>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</si>
  <si>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</si>
  <si>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</si>
  <si>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</si>
  <si>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</si>
  <si>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</si>
  <si>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</si>
  <si>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</si>
  <si>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</si>
  <si>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</si>
  <si>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</si>
  <si>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</si>
  <si>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</si>
  <si>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</si>
  <si>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</si>
  <si>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</si>
  <si>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</si>
  <si>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</si>
  <si>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</si>
  <si>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</si>
  <si>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</si>
  <si>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</si>
  <si>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</si>
  <si>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</si>
  <si>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</si>
  <si>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</si>
  <si>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</si>
  <si>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</si>
  <si>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</si>
  <si>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</si>
  <si>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</si>
  <si>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</si>
  <si>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</si>
  <si>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</si>
  <si>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</si>
  <si>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</si>
  <si>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</si>
  <si>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</si>
  <si>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</si>
  <si>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</si>
  <si>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</si>
  <si>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</si>
  <si>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</si>
  <si>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</si>
  <si>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</si>
  <si>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</si>
  <si>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</si>
  <si>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</si>
  <si>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</si>
  <si>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</si>
  <si>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</si>
  <si>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</si>
  <si>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</si>
  <si>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</si>
  <si>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</si>
  <si>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</si>
  <si>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</si>
  <si>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</si>
  <si>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</si>
  <si>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</si>
  <si>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</si>
  <si>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</si>
  <si>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</si>
  <si>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</si>
  <si>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</si>
  <si>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</si>
  <si>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</si>
  <si>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</si>
  <si>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</si>
  <si>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</si>
  <si>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</si>
  <si>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</si>
  <si>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</si>
  <si>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</si>
  <si>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</si>
  <si>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</si>
  <si>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</si>
  <si>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</si>
  <si>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</si>
  <si>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</si>
  <si>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</si>
  <si>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</si>
  <si>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</si>
  <si>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</si>
  <si>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</si>
  <si>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</si>
  <si>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</si>
  <si>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</si>
  <si>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</si>
  <si>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</si>
  <si>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</si>
  <si>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</si>
  <si>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</si>
  <si>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</si>
  <si>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</si>
  <si>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</si>
  <si>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</si>
  <si>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</si>
  <si>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</si>
  <si>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</si>
  <si>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</si>
  <si>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</si>
  <si>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</si>
  <si>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</si>
  <si>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</si>
  <si>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</si>
  <si>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</si>
  <si>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</si>
  <si>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</si>
  <si>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</si>
  <si>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</si>
  <si>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</si>
  <si>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</si>
  <si>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</si>
  <si>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</si>
  <si>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</si>
  <si>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</si>
  <si>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</si>
  <si>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</si>
  <si>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</si>
  <si>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</si>
  <si>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</si>
  <si>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</si>
  <si>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</si>
  <si>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</si>
  <si>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</si>
  <si>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</si>
  <si>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</si>
  <si>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</si>
  <si>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</si>
  <si>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</si>
  <si>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</si>
  <si>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</si>
  <si>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</si>
  <si>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</si>
  <si>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</si>
  <si>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</si>
  <si>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</si>
  <si>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</si>
  <si>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</si>
  <si>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</si>
  <si>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</si>
  <si>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</si>
  <si>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</si>
  <si>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</si>
  <si>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</si>
  <si>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</si>
  <si>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</si>
  <si>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</si>
  <si>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</si>
  <si>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</si>
  <si>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</si>
  <si>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</si>
  <si>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</si>
  <si>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</si>
  <si>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</si>
  <si>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</si>
  <si>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</si>
  <si>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</si>
  <si>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</si>
  <si>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</si>
  <si>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</si>
  <si>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</si>
  <si>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</si>
  <si>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</si>
  <si>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</si>
  <si>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</si>
  <si>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</si>
  <si>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</si>
  <si>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</si>
  <si>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</si>
  <si>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</si>
  <si>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</si>
  <si>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</si>
  <si>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</si>
  <si>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</si>
  <si>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</si>
  <si>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</si>
  <si>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</si>
  <si>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</si>
  <si>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</si>
  <si>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</si>
  <si>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</si>
  <si>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</si>
  <si>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</si>
  <si>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</si>
  <si>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</si>
  <si>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</si>
  <si>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</si>
  <si>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</si>
  <si>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</si>
  <si>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</si>
  <si>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</si>
  <si>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</si>
  <si>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</si>
  <si>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</si>
  <si>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</si>
  <si>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</si>
  <si>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</si>
  <si>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</si>
  <si>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</si>
  <si>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</si>
  <si>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</si>
  <si>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</si>
  <si>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</si>
  <si>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</si>
  <si>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</si>
  <si>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</si>
  <si>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</si>
  <si>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</si>
  <si>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</si>
  <si>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</si>
  <si>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</si>
  <si>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</si>
  <si>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</si>
  <si>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</si>
  <si>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</si>
  <si>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</si>
  <si>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</si>
  <si>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</si>
  <si>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</si>
  <si>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</si>
  <si>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</si>
  <si>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</si>
  <si>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</si>
  <si>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</si>
  <si>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</si>
  <si>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</si>
  <si>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</si>
  <si>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</si>
  <si>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</si>
  <si>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</si>
  <si>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</si>
  <si>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</si>
  <si>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</si>
  <si>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</si>
  <si>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</si>
  <si>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</si>
  <si>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</si>
  <si>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</si>
  <si>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</si>
  <si>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</si>
  <si>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</si>
  <si>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</si>
  <si>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</si>
  <si>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</si>
  <si>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</si>
  <si>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</si>
  <si>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</si>
  <si>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</si>
  <si>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</si>
  <si>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</si>
  <si>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</si>
  <si>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</si>
  <si>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</si>
  <si>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</si>
  <si>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</si>
  <si>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</si>
  <si>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</si>
  <si>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</si>
  <si>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</si>
  <si>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</si>
  <si>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</si>
  <si>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</si>
  <si>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</si>
  <si>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</si>
  <si>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</si>
  <si>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</si>
  <si>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</si>
  <si>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</si>
  <si>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</si>
  <si>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</si>
  <si>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</si>
  <si>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</si>
  <si>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</si>
  <si>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</si>
  <si>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</si>
  <si>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</si>
  <si>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</si>
  <si>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</si>
  <si>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</si>
  <si>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</si>
  <si>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</si>
  <si>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</si>
  <si>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</si>
  <si>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</si>
  <si>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</si>
  <si>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</si>
  <si>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</si>
  <si>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</si>
  <si>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</si>
  <si>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</si>
  <si>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</si>
  <si>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</si>
  <si>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</si>
  <si>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</si>
  <si>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</si>
  <si>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</si>
  <si>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</si>
  <si>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</si>
  <si>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</si>
  <si>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</si>
  <si>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</si>
  <si>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</si>
  <si>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</si>
  <si>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</si>
  <si>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</si>
  <si>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</si>
  <si>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</si>
  <si>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</si>
  <si>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</si>
  <si>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</si>
  <si>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</si>
  <si>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</si>
  <si>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</si>
  <si>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</si>
  <si>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</si>
  <si>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</si>
  <si>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</si>
  <si>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</si>
  <si>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</si>
  <si>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</si>
  <si>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</si>
  <si>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</si>
  <si>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</si>
  <si>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</si>
  <si>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</si>
  <si>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</si>
  <si>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</si>
  <si>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</si>
  <si>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</si>
  <si>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</si>
  <si>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</si>
  <si>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</si>
  <si>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</si>
  <si>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</si>
  <si>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</si>
  <si>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</si>
  <si>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</si>
  <si>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</si>
  <si>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</si>
  <si>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</si>
  <si>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</si>
  <si>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</si>
  <si>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</si>
  <si>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</si>
  <si>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</si>
  <si>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</si>
  <si>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</si>
  <si>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</si>
  <si>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</si>
  <si>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</si>
  <si>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</si>
  <si>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</si>
  <si>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</si>
  <si>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</si>
  <si>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</si>
  <si>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</si>
  <si>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</si>
  <si>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</si>
  <si>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</si>
  <si>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</si>
  <si>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</si>
  <si>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</si>
  <si>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</si>
  <si>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</si>
  <si>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</si>
  <si>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</si>
  <si>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</si>
  <si>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</si>
  <si>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</si>
  <si>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</si>
  <si>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</si>
  <si>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</si>
  <si>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</si>
  <si>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</si>
  <si>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</si>
  <si>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</si>
  <si>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</si>
  <si>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</si>
  <si>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</si>
  <si>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</si>
  <si>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</si>
  <si>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</si>
  <si>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</si>
  <si>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</si>
  <si>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</si>
  <si>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</si>
  <si>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</si>
  <si>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</si>
  <si>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</si>
  <si>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</si>
  <si>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</si>
  <si>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</si>
  <si>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</si>
  <si>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</si>
  <si>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</si>
  <si>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</si>
  <si>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</si>
  <si>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</si>
  <si>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</si>
  <si>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</si>
  <si>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</si>
  <si>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</si>
  <si>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</si>
  <si>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</si>
  <si>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</si>
  <si>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</si>
  <si>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</si>
  <si>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</si>
  <si>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</si>
  <si>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</si>
  <si>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</si>
  <si>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</si>
  <si>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</si>
  <si>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</si>
  <si>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</si>
  <si>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</si>
  <si>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</si>
  <si>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</si>
  <si>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</si>
  <si>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</si>
  <si>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</si>
  <si>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</si>
  <si>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</si>
  <si>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</si>
  <si>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</si>
  <si>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</si>
  <si>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</si>
  <si>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</si>
  <si>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</si>
  <si>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</si>
  <si>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</si>
  <si>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</si>
  <si>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</si>
  <si>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</si>
  <si>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</si>
  <si>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</si>
  <si>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</si>
  <si>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</si>
  <si>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</si>
  <si>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</si>
  <si>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</si>
  <si>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</si>
  <si>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</si>
  <si>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</si>
  <si>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</si>
  <si>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</si>
  <si>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</si>
  <si>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</si>
  <si>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</si>
  <si>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</si>
  <si>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</si>
  <si>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</si>
  <si>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</si>
  <si>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</si>
  <si>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</si>
  <si>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</si>
  <si>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</si>
  <si>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</si>
  <si>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</si>
  <si>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</si>
  <si>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</si>
  <si>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</si>
  <si>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</si>
  <si>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</si>
  <si>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</si>
  <si>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</si>
  <si>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</si>
  <si>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</si>
  <si>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</si>
  <si>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</si>
  <si>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</si>
  <si>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</si>
  <si>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</si>
  <si>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</si>
  <si>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</si>
  <si>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</si>
  <si>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</si>
  <si>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</si>
  <si>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</si>
  <si>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</si>
  <si>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</si>
  <si>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</si>
  <si>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</si>
  <si>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krev.deriváty ZUL (TO)</t>
  </si>
  <si>
    <t>HUMAN ALBUMIN GRIFOLS 20%</t>
  </si>
  <si>
    <t>200MG/ML INF SOL 1X10ML</t>
  </si>
  <si>
    <t>léky - paušál (LEK)</t>
  </si>
  <si>
    <t>O</t>
  </si>
  <si>
    <t>CALCIUM-SANDOZ FORTE 500 MG</t>
  </si>
  <si>
    <t>POR TBL EFF 20X500MG</t>
  </si>
  <si>
    <t>Carbocit tbl.20</t>
  </si>
  <si>
    <t>DZ TRIXO 100 ML</t>
  </si>
  <si>
    <t>DZ TRIXO LIND 100 ml</t>
  </si>
  <si>
    <t>FERRO-FOLGAMMA</t>
  </si>
  <si>
    <t>CPS 50</t>
  </si>
  <si>
    <t>FYZIOLOGICKÝ ROZTOK VIAFLO</t>
  </si>
  <si>
    <t>INF SOL 50X100ML</t>
  </si>
  <si>
    <t>INF SOL 20X500ML</t>
  </si>
  <si>
    <t>GUTRON 2.5MG</t>
  </si>
  <si>
    <t>TBL 20X2.5MG</t>
  </si>
  <si>
    <t>TBL 50X2.5MG</t>
  </si>
  <si>
    <t>HEPAROID LECIVA</t>
  </si>
  <si>
    <t>UNG 1X30GM</t>
  </si>
  <si>
    <t>IBALGIN 400 TBL 24</t>
  </si>
  <si>
    <t xml:space="preserve">POR TBL FLM 24X400MG </t>
  </si>
  <si>
    <t>INFADOLAN</t>
  </si>
  <si>
    <t>DRM UNG 1X30GM</t>
  </si>
  <si>
    <t>IR  0.9%SOD.CHLOR.FOR IRR. 6X1000 ML</t>
  </si>
  <si>
    <t>IR-Fres. 6X1000 ML 15%</t>
  </si>
  <si>
    <t>IR AC.BORICI AQ.OPHTAL.50 ML</t>
  </si>
  <si>
    <t>IR OČNI VODA 50 ml</t>
  </si>
  <si>
    <t>IR NATRII CITRAS DIH. 46,7 % 40 ml</t>
  </si>
  <si>
    <t>IR OG. OPHTHALMO-SEPTONEX</t>
  </si>
  <si>
    <t>GTT OPH 1X10ML</t>
  </si>
  <si>
    <t>MO LAHEV NA OXIPER 1 l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</si>
  <si>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</si>
  <si>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</si>
  <si>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</si>
  <si>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</si>
  <si>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</si>
  <si>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</si>
  <si>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</si>
  <si>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</si>
  <si>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</si>
  <si>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</si>
  <si>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</si>
  <si>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</si>
  <si>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</si>
  <si>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</si>
  <si>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Šnyrychová Lucie</t>
  </si>
  <si>
    <t>ALOPURINOL</t>
  </si>
  <si>
    <t>2592</t>
  </si>
  <si>
    <t>MILURIT 100</t>
  </si>
  <si>
    <t>100MG TBL NOB 50</t>
  </si>
  <si>
    <t>BETAMETHASON A ANTIBIOTIKA</t>
  </si>
  <si>
    <t>83973</t>
  </si>
  <si>
    <t>FUCICORT</t>
  </si>
  <si>
    <t>20MG/G+1MG/1G CRM 15G</t>
  </si>
  <si>
    <t>Cefuroxim</t>
  </si>
  <si>
    <t>47728</t>
  </si>
  <si>
    <t>ZINNAT</t>
  </si>
  <si>
    <t>500MG TBL FLM 14</t>
  </si>
  <si>
    <t>DIOSMIN, KOMBINACE</t>
  </si>
  <si>
    <t>201992</t>
  </si>
  <si>
    <t>DETRALEX</t>
  </si>
  <si>
    <t>500MG TBL FLM 120</t>
  </si>
  <si>
    <t>Jiná antibiotika pro lokální aplikaci</t>
  </si>
  <si>
    <t>201970</t>
  </si>
  <si>
    <t>PAMYCON NA PŘÍPRAVU KAPEK</t>
  </si>
  <si>
    <t>33000IU/2500IU DRM PLV SOL 1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</si>
  <si>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</si>
  <si>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</si>
  <si>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</si>
  <si>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</si>
  <si>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</si>
  <si>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</si>
  <si>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</si>
  <si>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</si>
  <si>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ROSUVASTATIN</t>
  </si>
  <si>
    <t>148074</t>
  </si>
  <si>
    <t>ROSUCARD</t>
  </si>
  <si>
    <t>20MG TBL FLM 90</t>
  </si>
  <si>
    <t>Itopridum</t>
  </si>
  <si>
    <t>166759</t>
  </si>
  <si>
    <t>KINITO</t>
  </si>
  <si>
    <t>50MG TBL FLM 40</t>
  </si>
  <si>
    <t>ANTIBIOTIKA V KOMBINACI S OSTATNÍMI LÉČIVY</t>
  </si>
  <si>
    <t>1077</t>
  </si>
  <si>
    <t>OPHTHALMO-FRAMYKOIN COMP.</t>
  </si>
  <si>
    <t>OPH UNG 5G</t>
  </si>
  <si>
    <t>Gestoden a ethinylestradiol</t>
  </si>
  <si>
    <t>212516</t>
  </si>
  <si>
    <t>LOGEST</t>
  </si>
  <si>
    <t>0,075MG/0,02MG TBL OBD 3X21</t>
  </si>
  <si>
    <t>115716</t>
  </si>
  <si>
    <t>LINDYNETTE 20</t>
  </si>
  <si>
    <t>75MCG/20MCG TBL OBD 3X21</t>
  </si>
  <si>
    <t>1066</t>
  </si>
  <si>
    <t>FRAMYKOIN</t>
  </si>
  <si>
    <t>250IU/G+5,2MG/G UNG 10G</t>
  </si>
  <si>
    <t>ATORVASTATIN</t>
  </si>
  <si>
    <t>93018</t>
  </si>
  <si>
    <t>SORTIS</t>
  </si>
  <si>
    <t>20MG TBL FLM 100</t>
  </si>
  <si>
    <t>DESOGESTREL A ETHINYLESTRADIOL</t>
  </si>
  <si>
    <t>96549</t>
  </si>
  <si>
    <t>MARVELON</t>
  </si>
  <si>
    <t>0,15MG/0,03MG TBL NOB 3X21</t>
  </si>
  <si>
    <t>132565</t>
  </si>
  <si>
    <t>Flutikason-furoát</t>
  </si>
  <si>
    <t>29816</t>
  </si>
  <si>
    <t>AVAMYS 27,5 MIKROGRAMŮ</t>
  </si>
  <si>
    <t>27,5MCG/DÁV NAS SPR SUS 1X120D</t>
  </si>
  <si>
    <t>Guajfenesin</t>
  </si>
  <si>
    <t>94234</t>
  </si>
  <si>
    <t>GUAJACURAN</t>
  </si>
  <si>
    <t>200MG TBL OBD 30</t>
  </si>
  <si>
    <t>46692</t>
  </si>
  <si>
    <t>75MCG TBL NOB 100</t>
  </si>
  <si>
    <t>Nitrofurantoin</t>
  </si>
  <si>
    <t>207280</t>
  </si>
  <si>
    <t>FUROLIN</t>
  </si>
  <si>
    <t>100MG TBL NOB 30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</si>
  <si>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</si>
  <si>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</si>
  <si>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</si>
  <si>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</si>
  <si>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</si>
  <si>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</si>
  <si>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</si>
  <si>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</si>
  <si>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Simvastatin</t>
  </si>
  <si>
    <t>125086</t>
  </si>
  <si>
    <t>APO-SIMVA 20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</si>
  <si>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</si>
  <si>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</si>
  <si>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</si>
  <si>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</si>
  <si>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</si>
  <si>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</si>
  <si>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</si>
  <si>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</si>
  <si>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</si>
  <si>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</si>
  <si>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</si>
  <si>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</si>
  <si>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Erdostein</t>
  </si>
  <si>
    <t>87076</t>
  </si>
  <si>
    <t>ERDOMED</t>
  </si>
  <si>
    <t>300MG CPS DUR 20</t>
  </si>
  <si>
    <t>132681</t>
  </si>
  <si>
    <t>HOŘČÍK (RŮZNÉ SOLE V KOMBINACI)</t>
  </si>
  <si>
    <t>66555</t>
  </si>
  <si>
    <t>MAGNOSOLV</t>
  </si>
  <si>
    <t>365MG POR GRA SOL SCC 30</t>
  </si>
  <si>
    <t>KODEIN</t>
  </si>
  <si>
    <t>56993</t>
  </si>
  <si>
    <t>CODEIN SLOVAKOFARMA</t>
  </si>
  <si>
    <t>30MG TBL NOB 10</t>
  </si>
  <si>
    <t>KYSELINA ACETYLSALICYLOVÁ</t>
  </si>
  <si>
    <t>188849</t>
  </si>
  <si>
    <t>STACYL</t>
  </si>
  <si>
    <t>100MG TBL ENT 90 I</t>
  </si>
  <si>
    <t>Nystatin, kombinace</t>
  </si>
  <si>
    <t>41146</t>
  </si>
  <si>
    <t>MACMIROR COMPLEX 500</t>
  </si>
  <si>
    <t>500MG/200000IU VAG CPS MOL 12</t>
  </si>
  <si>
    <t>PANTOPRAZOL</t>
  </si>
  <si>
    <t>49115</t>
  </si>
  <si>
    <t>CONTROLOC</t>
  </si>
  <si>
    <t>20MG TBL ENT 100</t>
  </si>
  <si>
    <t>Pseudoefedrin, kombinace</t>
  </si>
  <si>
    <t>202893</t>
  </si>
  <si>
    <t>CLARINASE REPETABS</t>
  </si>
  <si>
    <t>120MG/5MG TBL PRO 14 II</t>
  </si>
  <si>
    <t>Thiethylperazin</t>
  </si>
  <si>
    <t>9847</t>
  </si>
  <si>
    <t>TORECAN</t>
  </si>
  <si>
    <t>6,5MG SUP 6</t>
  </si>
  <si>
    <t>CYPROTERON A ESTROGEN</t>
  </si>
  <si>
    <t>40416</t>
  </si>
  <si>
    <t>MINERVA</t>
  </si>
  <si>
    <t>0,035MG/2MG TBL OBD 63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</si>
  <si>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</si>
  <si>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</si>
  <si>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</si>
  <si>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</si>
  <si>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</si>
  <si>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M04AA01 - ALOPURINOL</t>
  </si>
  <si>
    <t>A03FA07 - ITOPRIDUM</t>
  </si>
  <si>
    <t>C10AA01 - SIMVASTATIN</t>
  </si>
  <si>
    <t>J01FA10 - AZITHROMYCIN</t>
  </si>
  <si>
    <t>C10AA05 - ATORVASTATIN</t>
  </si>
  <si>
    <t>R06AE07 - CETIRIZIN</t>
  </si>
  <si>
    <t>C10AA07 - ROSUVASTATIN</t>
  </si>
  <si>
    <t>A02BC02 - PANTOPRAZOL</t>
  </si>
  <si>
    <t>H03AA01 - LEVOTHYROXIN, SODNÁ SŮL</t>
  </si>
  <si>
    <t>C10AA07</t>
  </si>
  <si>
    <t>H03AA01</t>
  </si>
  <si>
    <t>J01DC02</t>
  </si>
  <si>
    <t>M04AA01</t>
  </si>
  <si>
    <t>A03FA07</t>
  </si>
  <si>
    <t>A02BC02</t>
  </si>
  <si>
    <t>J01FA10</t>
  </si>
  <si>
    <t>R06AE07</t>
  </si>
  <si>
    <t>C10AA01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</si>
  <si>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</si>
  <si>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</si>
  <si>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</si>
  <si>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</si>
  <si>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</si>
  <si>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</si>
  <si>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</si>
  <si>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</si>
  <si>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</si>
  <si>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</si>
  <si>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</si>
  <si>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</si>
  <si>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50115020</t>
  </si>
  <si>
    <t>laboratorní diagnostika-LEK (Z501)</t>
  </si>
  <si>
    <t>DB479</t>
  </si>
  <si>
    <t>AHG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</si>
  <si>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</si>
  <si>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</si>
  <si>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</si>
  <si>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</si>
  <si>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</si>
  <si>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</si>
  <si>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</si>
  <si>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</si>
  <si>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</si>
  <si>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</si>
  <si>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DA064</t>
  </si>
  <si>
    <t>ARC HBSAG QUALITATIVE II Reagent 2000t</t>
  </si>
  <si>
    <t>DC842</t>
  </si>
  <si>
    <t>ARC HIV COMBO RGT</t>
  </si>
  <si>
    <t>DB247</t>
  </si>
  <si>
    <t>ARC Syphlis TP Reagent Kit</t>
  </si>
  <si>
    <t>DF014</t>
  </si>
  <si>
    <t>COMPLEMENT CONTROL CELLS 3ml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</si>
  <si>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</si>
  <si>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</si>
  <si>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</si>
  <si>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</si>
  <si>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</si>
  <si>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</si>
  <si>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</si>
  <si>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</si>
  <si>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</si>
  <si>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</si>
  <si>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</si>
  <si>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</si>
  <si>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</si>
  <si>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</si>
  <si>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DB538</t>
  </si>
  <si>
    <t>DIAGN.ANTI-A MON. 10X10ML</t>
  </si>
  <si>
    <t>DC804</t>
  </si>
  <si>
    <t>Diagn.anti-AB mon.10x10ml</t>
  </si>
  <si>
    <t>DB545</t>
  </si>
  <si>
    <t>DIAGN.ANTI-B MON. 10X10 ML</t>
  </si>
  <si>
    <t>DB548</t>
  </si>
  <si>
    <t>DIAGN.ANTI-D IgM MON. 10x10ML</t>
  </si>
  <si>
    <t>DE314</t>
  </si>
  <si>
    <t>DIAGN.ANTI-k MON. 2 ML</t>
  </si>
  <si>
    <t>DC700</t>
  </si>
  <si>
    <t>DIAGN.ANTI-KELL MON. 5 ML</t>
  </si>
  <si>
    <t>DC226</t>
  </si>
  <si>
    <t>DIAGN.ANTI-LUA POL.</t>
  </si>
  <si>
    <t>DC227</t>
  </si>
  <si>
    <t>DIAGN.ANTI-LUB POL., 3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</si>
  <si>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</si>
  <si>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</si>
  <si>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</si>
  <si>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</si>
  <si>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</si>
  <si>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</si>
  <si>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</si>
  <si>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</si>
  <si>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DG542</t>
  </si>
  <si>
    <t>Diagnostické sérum anti-s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</si>
  <si>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</si>
  <si>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</si>
  <si>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</si>
  <si>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</si>
  <si>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</si>
  <si>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</si>
  <si>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</si>
  <si>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</si>
  <si>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DD495</t>
  </si>
  <si>
    <t>GAMMA EGA</t>
  </si>
  <si>
    <t>DB853</t>
  </si>
  <si>
    <t>GAMMA QUIN</t>
  </si>
  <si>
    <t>DH186</t>
  </si>
  <si>
    <t>GammaZyme-F, 10 ml</t>
  </si>
  <si>
    <t>DC791</t>
  </si>
  <si>
    <t>CheckcellWeak 10 ml</t>
  </si>
  <si>
    <t>DE090</t>
  </si>
  <si>
    <t>ID-Card Anti-Cw</t>
  </si>
  <si>
    <t>DC915</t>
  </si>
  <si>
    <t>ID-Card Anti-IgG-Dilution, 1x12</t>
  </si>
  <si>
    <t>DB622</t>
  </si>
  <si>
    <t>ID-Card DC-Screening II, 1x12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</si>
  <si>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</si>
  <si>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</si>
  <si>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</si>
  <si>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</si>
  <si>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</si>
  <si>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</si>
  <si>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</si>
  <si>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</si>
  <si>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</si>
  <si>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</si>
  <si>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</si>
  <si>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</si>
  <si>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</si>
  <si>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</si>
  <si>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</si>
  <si>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</si>
  <si>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</si>
  <si>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</si>
  <si>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</si>
  <si>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</si>
  <si>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</si>
  <si>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</si>
  <si>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</si>
  <si>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</si>
  <si>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</si>
  <si>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</si>
  <si>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</si>
  <si>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</si>
  <si>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</si>
  <si>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</si>
  <si>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</si>
  <si>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</si>
  <si>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</si>
  <si>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</si>
  <si>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DB620</t>
  </si>
  <si>
    <t>ID-Panel P , 11x4ml</t>
  </si>
  <si>
    <t>DB619</t>
  </si>
  <si>
    <t>ID-Panel, 11x 4ml</t>
  </si>
  <si>
    <t>DC098</t>
  </si>
  <si>
    <t>ID-PAPAIN 1X10 ML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</si>
  <si>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</si>
  <si>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</si>
  <si>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</si>
  <si>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</si>
  <si>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</si>
  <si>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</si>
  <si>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</si>
  <si>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</si>
  <si>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</si>
  <si>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</si>
  <si>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</si>
  <si>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</si>
  <si>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</si>
  <si>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</si>
  <si>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</si>
  <si>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</si>
  <si>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</si>
  <si>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</si>
  <si>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DB823</t>
  </si>
  <si>
    <t>P1 BLOOD GROUP SUBSTANCE 2 ML</t>
  </si>
  <si>
    <t>DB395</t>
  </si>
  <si>
    <t>PANOSCREEN I.II.III. Cw 3x10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</si>
  <si>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</si>
  <si>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</si>
  <si>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</si>
  <si>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</si>
  <si>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</si>
  <si>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</si>
  <si>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</si>
  <si>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</si>
  <si>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</si>
  <si>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</si>
  <si>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</si>
  <si>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</si>
  <si>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</si>
  <si>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</si>
  <si>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</si>
  <si>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</si>
  <si>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</si>
  <si>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</si>
  <si>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ZB628</t>
  </si>
  <si>
    <t>Špička pipetovací bílá nester. 10-200ul bal. á 1000 ks 1121</t>
  </si>
  <si>
    <t>ZC716</t>
  </si>
  <si>
    <t>Špička žlutá pipetovací dlouhá manžeta bal. á 1000 ks 1123</t>
  </si>
  <si>
    <t>ZB640</t>
  </si>
  <si>
    <t>Zkumavka Kep ARC reaction vessels 8 x 500 á 4000 ks 7C1503</t>
  </si>
  <si>
    <t>50115050</t>
  </si>
  <si>
    <t>obvazový materiál (Z502)</t>
  </si>
  <si>
    <t>ZA446</t>
  </si>
  <si>
    <t>Vata buničitá přířezy 20 x 30 cm 1230200129</t>
  </si>
  <si>
    <t>50115060</t>
  </si>
  <si>
    <t>ZPr - ostatní (Z503)</t>
  </si>
  <si>
    <t>ZB521</t>
  </si>
  <si>
    <t>Dispenser 100 Magnete 009893V</t>
  </si>
  <si>
    <t>ZB965</t>
  </si>
  <si>
    <t>Nůžky chirurgické rovné hrotnaté 130 mm B397113920003</t>
  </si>
  <si>
    <t>ZA855</t>
  </si>
  <si>
    <t>Pipeta pasteurova P 223 6,5 ml 204523</t>
  </si>
  <si>
    <t>ZF091</t>
  </si>
  <si>
    <t>Zátka k plast. zkumavkám FLME21301</t>
  </si>
  <si>
    <t>ZE091</t>
  </si>
  <si>
    <t>Zátka k plast. zkumavkám FLME21341</t>
  </si>
  <si>
    <t>ZB967</t>
  </si>
  <si>
    <t>Zkumavka 3 ml PP 13 x 75 mm 1058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</si>
  <si>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</si>
  <si>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</si>
  <si>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</si>
  <si>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</si>
  <si>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</si>
  <si>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</si>
  <si>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ZM292</t>
  </si>
  <si>
    <t>Rukavice nitril sempercare bez p. M bal. á 200 ks 30803</t>
  </si>
  <si>
    <t>ZM291</t>
  </si>
  <si>
    <t>Rukavice nitril sempercare bez p. S bal. á 200 ks 30802</t>
  </si>
  <si>
    <t>DC533</t>
  </si>
  <si>
    <t>ACCURUN 1 Series 2700 6x3,5 ml</t>
  </si>
  <si>
    <t>DC871</t>
  </si>
  <si>
    <t>ARC ANTI HCV CALIBRA</t>
  </si>
  <si>
    <t>DD058</t>
  </si>
  <si>
    <t>ARC ANTI HCV CONTROL</t>
  </si>
  <si>
    <t>DA066</t>
  </si>
  <si>
    <t>ARC HBSAG QUALITATIVE  II CTL</t>
  </si>
  <si>
    <t>DA065</t>
  </si>
  <si>
    <t>ARC HBSAG QUALITATIVE II CAL</t>
  </si>
  <si>
    <t>DD424</t>
  </si>
  <si>
    <t>ARC HIV COMBO CALIBR.</t>
  </si>
  <si>
    <t>DC694</t>
  </si>
  <si>
    <t>ARC HIV COMBO CONTROL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</si>
  <si>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</si>
  <si>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</si>
  <si>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</si>
  <si>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</si>
  <si>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</si>
  <si>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</si>
  <si>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</si>
  <si>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</si>
  <si>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DC689</t>
  </si>
  <si>
    <t>ARC TRIGGER SOL 4PAC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</si>
  <si>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</si>
  <si>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</si>
  <si>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</si>
  <si>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</si>
  <si>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</si>
  <si>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</si>
  <si>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</si>
  <si>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</si>
  <si>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</si>
  <si>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</si>
  <si>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</si>
  <si>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</si>
  <si>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DE736</t>
  </si>
  <si>
    <t>DiaCell MP ABO A1-B</t>
  </si>
  <si>
    <t>DE868</t>
  </si>
  <si>
    <t>EIGHTCHECK-3WP (N) 12x1,5 ml</t>
  </si>
  <si>
    <t>DE734</t>
  </si>
  <si>
    <t>ID-DIACELL Pool 3X10 ml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</si>
  <si>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</si>
  <si>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</si>
  <si>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</si>
  <si>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</si>
  <si>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</si>
  <si>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</si>
  <si>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</si>
  <si>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</si>
  <si>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</si>
  <si>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</si>
  <si>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</si>
  <si>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</si>
  <si>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</si>
  <si>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</si>
  <si>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</si>
  <si>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</si>
  <si>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ZB500</t>
  </si>
  <si>
    <t>Zkumavka vacutainer BD 3 ml Est 75 x 13 H bal . á 100 ks čirá 362725</t>
  </si>
  <si>
    <t>ZD104</t>
  </si>
  <si>
    <t>Náplast omniplast 10,0 cm x 10,0 m 9004472 (900535)</t>
  </si>
  <si>
    <t>ZB084</t>
  </si>
  <si>
    <t>Náplast transpore 2,50 cm x 9,14 m 1527-1</t>
  </si>
  <si>
    <t>ZA330</t>
  </si>
  <si>
    <t>Obinadlo fixa crep   8 cm x 4 m 1323100103</t>
  </si>
  <si>
    <t>ZA314</t>
  </si>
  <si>
    <t>Obinadlo idealast-haft 8 cm x   4 m 9311113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</si>
  <si>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</si>
  <si>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</si>
  <si>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</si>
  <si>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</si>
  <si>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</si>
  <si>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</si>
  <si>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</si>
  <si>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</si>
  <si>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ZB844</t>
  </si>
  <si>
    <t>Esmarch 60 x 1250 KVS 06125</t>
  </si>
  <si>
    <t>ZB513</t>
  </si>
  <si>
    <t>Fonendoskop dvoustranný standard P00903</t>
  </si>
  <si>
    <t>ZF192</t>
  </si>
  <si>
    <t>Nádoba na kontaminovaný odpad 4 l 15-0004</t>
  </si>
  <si>
    <t>ZF599</t>
  </si>
  <si>
    <t>Replacement Caps 4D1901</t>
  </si>
  <si>
    <t>ZC742</t>
  </si>
  <si>
    <t>Septum ARC 4D1803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</si>
  <si>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</si>
  <si>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</si>
  <si>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</si>
  <si>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</si>
  <si>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</si>
  <si>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</si>
  <si>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</si>
  <si>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</si>
  <si>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</si>
  <si>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</si>
  <si>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</si>
  <si>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</si>
  <si>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</si>
  <si>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</si>
  <si>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</si>
  <si>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</si>
  <si>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</si>
  <si>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</si>
  <si>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</si>
  <si>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</si>
  <si>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</si>
  <si>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</si>
  <si>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</si>
  <si>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60.550.100</t>
  </si>
  <si>
    <t>ZI179</t>
  </si>
  <si>
    <t>Zkumavka s mediem+ flovakovaný tampon eSwab růžový 490CE.A</t>
  </si>
  <si>
    <t>50115063</t>
  </si>
  <si>
    <t>ZPr - vaky, sety (Z528)</t>
  </si>
  <si>
    <t>ZH309</t>
  </si>
  <si>
    <t>Čtyřvak CPD-SAGM 811-8435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</si>
  <si>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</si>
  <si>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</si>
  <si>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</si>
  <si>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</si>
  <si>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</si>
  <si>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</si>
  <si>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</si>
  <si>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</si>
  <si>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</si>
  <si>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</si>
  <si>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</si>
  <si>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</si>
  <si>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</si>
  <si>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</si>
  <si>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</si>
  <si>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antiko. na citr. 4% 250 ml 0420C-00</t>
  </si>
  <si>
    <t>ZL460</t>
  </si>
  <si>
    <t>Roztok antiko. na citr. 4% 250 ml 400945</t>
  </si>
  <si>
    <t>ZB137</t>
  </si>
  <si>
    <t>Roztok antikoag. CPD50, 150 ml bal. á 40 ks 0415C-00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</si>
  <si>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</si>
  <si>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</si>
  <si>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</si>
  <si>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</si>
  <si>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</si>
  <si>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</si>
  <si>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</si>
  <si>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</si>
  <si>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</si>
  <si>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</si>
  <si>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</si>
  <si>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</si>
  <si>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</si>
  <si>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</si>
  <si>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</si>
  <si>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</si>
  <si>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</si>
  <si>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</si>
  <si>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</si>
  <si>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</si>
  <si>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</si>
  <si>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</si>
  <si>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</si>
  <si>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</si>
  <si>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</si>
  <si>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</si>
  <si>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ZA881</t>
  </si>
  <si>
    <t>Vak odběrový Leukotrap - filtr WBT434CCL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</si>
  <si>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</si>
  <si>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</si>
  <si>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</si>
  <si>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</si>
  <si>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</si>
  <si>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</si>
  <si>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</si>
  <si>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</si>
  <si>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</si>
  <si>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</si>
  <si>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</si>
  <si>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</si>
  <si>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</si>
  <si>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</si>
  <si>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</si>
  <si>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</si>
  <si>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</si>
  <si>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</si>
  <si>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</si>
  <si>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</si>
  <si>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ZM293</t>
  </si>
  <si>
    <t>Rukavice nitril sempercare bez p. L bal. á 200 ks 30804</t>
  </si>
  <si>
    <t>Spotřeba zdravotnického materiálu - orientační přehled</t>
  </si>
  <si>
    <t>ON Data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</si>
  <si>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</si>
  <si>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</si>
  <si>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</si>
  <si>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</si>
  <si>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</si>
  <si>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</si>
  <si>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</si>
  <si>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</si>
  <si>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</si>
  <si>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</si>
  <si>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</si>
  <si>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</si>
  <si>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</si>
  <si>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</si>
  <si>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</si>
  <si>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</si>
  <si>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</si>
  <si>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</si>
  <si>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</si>
  <si>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</si>
  <si>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</si>
  <si>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</si>
  <si>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</si>
  <si>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</si>
  <si>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</si>
  <si>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</si>
  <si>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</si>
  <si>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</si>
  <si>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</si>
  <si>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</si>
  <si>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</si>
  <si>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</si>
  <si>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</si>
  <si>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</si>
  <si>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</si>
  <si>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</si>
  <si>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</si>
  <si>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</si>
  <si>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</si>
  <si>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</si>
  <si>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</si>
  <si>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</si>
  <si>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</si>
  <si>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</si>
  <si>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</si>
  <si>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</si>
  <si>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</si>
  <si>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</si>
  <si>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</si>
  <si>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</si>
  <si>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</si>
  <si>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</si>
  <si>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</si>
  <si>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</si>
  <si>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</si>
  <si>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</si>
  <si>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</si>
  <si>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</si>
  <si>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</si>
  <si>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</si>
  <si>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</si>
  <si>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</si>
  <si>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</si>
  <si>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</si>
  <si>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</si>
  <si>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</si>
  <si>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</si>
  <si>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</si>
  <si>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</si>
  <si>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</si>
  <si>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</si>
  <si>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</si>
  <si>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</si>
  <si>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</si>
  <si>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</si>
  <si>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</si>
  <si>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</si>
  <si>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</si>
  <si>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</si>
  <si>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</si>
  <si>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</si>
  <si>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</si>
  <si>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</si>
  <si>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</si>
  <si>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</si>
  <si>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</si>
  <si>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</si>
  <si>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</si>
  <si>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</si>
  <si>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</si>
  <si>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</si>
  <si>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</si>
  <si>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</si>
  <si>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</si>
  <si>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</si>
  <si>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</si>
  <si>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</si>
  <si>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</si>
  <si>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</si>
  <si>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</si>
  <si>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</si>
  <si>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</si>
  <si>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</si>
  <si>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</si>
  <si>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</si>
  <si>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</si>
  <si>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</si>
  <si>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</si>
  <si>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</si>
  <si>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</si>
  <si>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</si>
  <si>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</si>
  <si>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</si>
  <si>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</si>
  <si>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</si>
  <si>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</si>
  <si>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</si>
  <si>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</si>
  <si>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</si>
  <si>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</si>
  <si>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</si>
  <si>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</si>
  <si>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</si>
  <si>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</si>
  <si>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</si>
  <si>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</si>
  <si>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</si>
  <si>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</si>
  <si>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</si>
  <si>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</si>
  <si>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</si>
  <si>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</si>
  <si>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</si>
  <si>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</si>
  <si>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</si>
  <si>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</si>
  <si>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</si>
  <si>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</si>
  <si>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</si>
  <si>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</si>
  <si>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</si>
  <si>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</si>
  <si>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</si>
  <si>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</si>
  <si>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</si>
  <si>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</si>
  <si>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</si>
  <si>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</si>
  <si>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22351</t>
  </si>
  <si>
    <t>OPIS KREVNÍ SKUPINY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</si>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</sst>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2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3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2" xfId="0" applyNumberFormat="1" applyFont="1" applyFill="1" applyBorder="1"/>
    <xf numFmtId="9" fontId="33" fillId="0" borderId="130" xfId="0" applyNumberFormat="1" applyFont="1" applyFill="1" applyBorder="1"/>
    <xf numFmtId="9" fontId="33" fillId="0" borderId="131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89" xfId="0" applyNumberFormat="1" applyFont="1" applyFill="1" applyBorder="1"/>
    <xf numFmtId="3" fontId="33" fillId="0" borderId="130" xfId="0" applyNumberFormat="1" applyFont="1" applyFill="1" applyBorder="1"/>
    <xf numFmtId="3" fontId="33" fillId="0" borderId="104" xfId="0" applyNumberFormat="1" applyFont="1" applyFill="1" applyBorder="1"/>
    <xf numFmtId="3" fontId="33" fillId="0" borderId="13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4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-1.1296686260008399</c:v>
                </c:pt>
                <c:pt idx="1">
                  <c:v>1.1637048032939876</c:v>
                </c:pt>
                <c:pt idx="2">
                  <c:v>0.9126608427179641</c:v>
                </c:pt>
                <c:pt idx="3">
                  <c:v>1.0898196917538272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5310752"/>
        <c:axId val="-18253161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0.81672035110335039</c:v>
                </c:pt>
                <c:pt idx="1">
                  <c:v>0.81672035110335039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25315648"/>
        <c:axId val="-1479088960"/>
      </c:scatterChart>
      <c:catAx>
        <c:axId val="-18253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2531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25316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25310752"/>
        <c:crosses val="autoZero"/>
        <c:crossBetween val="between"/>
      </c:valAx>
      <c:valAx>
        <c:axId val="-18253156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79088960"/>
        <c:crosses val="max"/>
        <c:crossBetween val="midCat"/>
      </c:valAx>
      <c:valAx>
        <c:axId val="-1479088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253156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3" t="s">
        <v>108</v>
      </c>
      <c r="B1" s="343"/>
    </row>
    <row r="2" spans="1:3" ht="14.4" customHeight="1" thickBot="1" x14ac:dyDescent="0.35">
      <c r="A2" s="235" t="s">
        <v>260</v>
      </c>
      <c r="B2" s="46"/>
    </row>
    <row r="3" spans="1:3" ht="14.4" customHeight="1" thickBot="1" x14ac:dyDescent="0.35">
      <c r="A3" s="339" t="s">
        <v>140</v>
      </c>
      <c r="B3" s="340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1" t="s">
        <v>109</v>
      </c>
      <c r="B10" s="340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295" t="s">
        <v>207</v>
      </c>
      <c r="C13" s="47" t="s">
        <v>217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716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2" t="s">
        <v>717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738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1133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2" t="s">
        <v>110</v>
      </c>
      <c r="B23" s="340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1139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1148</v>
      </c>
      <c r="C25" s="47" t="s">
        <v>220</v>
      </c>
    </row>
    <row r="26" spans="1:3" ht="14.4" customHeight="1" x14ac:dyDescent="0.3">
      <c r="A26" s="146" t="str">
        <f t="shared" si="4"/>
        <v>ZV Vykáz.-A Detail</v>
      </c>
      <c r="B26" s="90" t="s">
        <v>1231</v>
      </c>
      <c r="C26" s="47" t="s">
        <v>124</v>
      </c>
    </row>
    <row r="27" spans="1:3" ht="14.4" customHeight="1" x14ac:dyDescent="0.3">
      <c r="A27" s="309" t="str">
        <f>HYPERLINK("#'"&amp;C27&amp;"'!A1",C27)</f>
        <v>ZV Vykáz.-A Det.Lék.</v>
      </c>
      <c r="B27" s="90" t="s">
        <v>1232</v>
      </c>
      <c r="C27" s="47" t="s">
        <v>249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1287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2" t="s">
        <v>138</v>
      </c>
      <c r="B1" s="382"/>
      <c r="C1" s="382"/>
      <c r="D1" s="382"/>
      <c r="E1" s="382"/>
      <c r="F1" s="382"/>
      <c r="G1" s="382"/>
      <c r="H1" s="382"/>
      <c r="I1" s="344"/>
      <c r="J1" s="344"/>
      <c r="K1" s="344"/>
      <c r="L1" s="344"/>
    </row>
    <row r="2" spans="1:14" ht="14.4" customHeight="1" thickBot="1" x14ac:dyDescent="0.35">
      <c r="A2" s="235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9" t="s">
        <v>15</v>
      </c>
      <c r="D3" s="398"/>
      <c r="E3" s="398" t="s">
        <v>16</v>
      </c>
      <c r="F3" s="398"/>
      <c r="G3" s="398"/>
      <c r="H3" s="398"/>
      <c r="I3" s="398" t="s">
        <v>145</v>
      </c>
      <c r="J3" s="398"/>
      <c r="K3" s="398"/>
      <c r="L3" s="40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6">
        <v>35</v>
      </c>
      <c r="B5" s="467" t="s">
        <v>568</v>
      </c>
      <c r="C5" s="470">
        <v>4820.13</v>
      </c>
      <c r="D5" s="470">
        <v>37</v>
      </c>
      <c r="E5" s="470">
        <v>4556.17</v>
      </c>
      <c r="F5" s="516">
        <v>0.94523799150645316</v>
      </c>
      <c r="G5" s="470">
        <v>32</v>
      </c>
      <c r="H5" s="516">
        <v>0.86486486486486491</v>
      </c>
      <c r="I5" s="470">
        <v>263.96000000000004</v>
      </c>
      <c r="J5" s="516">
        <v>5.4762008493546864E-2</v>
      </c>
      <c r="K5" s="470">
        <v>5</v>
      </c>
      <c r="L5" s="516">
        <v>0.13513513513513514</v>
      </c>
      <c r="M5" s="470" t="s">
        <v>69</v>
      </c>
      <c r="N5" s="150"/>
    </row>
    <row r="6" spans="1:14" ht="14.4" customHeight="1" x14ac:dyDescent="0.3">
      <c r="A6" s="466">
        <v>35</v>
      </c>
      <c r="B6" s="467" t="s">
        <v>569</v>
      </c>
      <c r="C6" s="470">
        <v>4820.13</v>
      </c>
      <c r="D6" s="470">
        <v>37</v>
      </c>
      <c r="E6" s="470">
        <v>4556.17</v>
      </c>
      <c r="F6" s="516">
        <v>0.94523799150645316</v>
      </c>
      <c r="G6" s="470">
        <v>32</v>
      </c>
      <c r="H6" s="516">
        <v>0.86486486486486491</v>
      </c>
      <c r="I6" s="470">
        <v>263.96000000000004</v>
      </c>
      <c r="J6" s="516">
        <v>5.4762008493546864E-2</v>
      </c>
      <c r="K6" s="470">
        <v>5</v>
      </c>
      <c r="L6" s="516">
        <v>0.13513513513513514</v>
      </c>
      <c r="M6" s="470" t="s">
        <v>1</v>
      </c>
      <c r="N6" s="150"/>
    </row>
    <row r="7" spans="1:14" ht="14.4" customHeight="1" x14ac:dyDescent="0.3">
      <c r="A7" s="466" t="s">
        <v>519</v>
      </c>
      <c r="B7" s="467" t="s">
        <v>3</v>
      </c>
      <c r="C7" s="470">
        <v>4820.13</v>
      </c>
      <c r="D7" s="470">
        <v>37</v>
      </c>
      <c r="E7" s="470">
        <v>4556.17</v>
      </c>
      <c r="F7" s="516">
        <v>0.94523799150645316</v>
      </c>
      <c r="G7" s="470">
        <v>32</v>
      </c>
      <c r="H7" s="516">
        <v>0.86486486486486491</v>
      </c>
      <c r="I7" s="470">
        <v>263.96000000000004</v>
      </c>
      <c r="J7" s="516">
        <v>5.4762008493546864E-2</v>
      </c>
      <c r="K7" s="470">
        <v>5</v>
      </c>
      <c r="L7" s="516">
        <v>0.13513513513513514</v>
      </c>
      <c r="M7" s="470" t="s">
        <v>525</v>
      </c>
      <c r="N7" s="150"/>
    </row>
    <row r="9" spans="1:14" ht="14.4" customHeight="1" x14ac:dyDescent="0.3">
      <c r="A9" s="466">
        <v>35</v>
      </c>
      <c r="B9" s="467" t="s">
        <v>568</v>
      </c>
      <c r="C9" s="470" t="s">
        <v>521</v>
      </c>
      <c r="D9" s="470" t="s">
        <v>521</v>
      </c>
      <c r="E9" s="470" t="s">
        <v>521</v>
      </c>
      <c r="F9" s="516" t="s">
        <v>521</v>
      </c>
      <c r="G9" s="470" t="s">
        <v>521</v>
      </c>
      <c r="H9" s="516" t="s">
        <v>521</v>
      </c>
      <c r="I9" s="470" t="s">
        <v>521</v>
      </c>
      <c r="J9" s="516" t="s">
        <v>521</v>
      </c>
      <c r="K9" s="470" t="s">
        <v>521</v>
      </c>
      <c r="L9" s="516" t="s">
        <v>521</v>
      </c>
      <c r="M9" s="470" t="s">
        <v>69</v>
      </c>
      <c r="N9" s="150"/>
    </row>
    <row r="10" spans="1:14" ht="14.4" customHeight="1" x14ac:dyDescent="0.3">
      <c r="A10" s="466" t="s">
        <v>570</v>
      </c>
      <c r="B10" s="467" t="s">
        <v>569</v>
      </c>
      <c r="C10" s="470">
        <v>4820.13</v>
      </c>
      <c r="D10" s="470">
        <v>37</v>
      </c>
      <c r="E10" s="470">
        <v>4556.17</v>
      </c>
      <c r="F10" s="516">
        <v>0.94523799150645316</v>
      </c>
      <c r="G10" s="470">
        <v>32</v>
      </c>
      <c r="H10" s="516">
        <v>0.86486486486486491</v>
      </c>
      <c r="I10" s="470">
        <v>263.96000000000004</v>
      </c>
      <c r="J10" s="516">
        <v>5.4762008493546864E-2</v>
      </c>
      <c r="K10" s="470">
        <v>5</v>
      </c>
      <c r="L10" s="516">
        <v>0.13513513513513514</v>
      </c>
      <c r="M10" s="470" t="s">
        <v>1</v>
      </c>
      <c r="N10" s="150"/>
    </row>
    <row r="11" spans="1:14" ht="14.4" customHeight="1" x14ac:dyDescent="0.3">
      <c r="A11" s="466" t="s">
        <v>570</v>
      </c>
      <c r="B11" s="467" t="s">
        <v>571</v>
      </c>
      <c r="C11" s="470">
        <v>4820.13</v>
      </c>
      <c r="D11" s="470">
        <v>37</v>
      </c>
      <c r="E11" s="470">
        <v>4556.17</v>
      </c>
      <c r="F11" s="516">
        <v>0.94523799150645316</v>
      </c>
      <c r="G11" s="470">
        <v>32</v>
      </c>
      <c r="H11" s="516">
        <v>0.86486486486486491</v>
      </c>
      <c r="I11" s="470">
        <v>263.96000000000004</v>
      </c>
      <c r="J11" s="516">
        <v>5.4762008493546864E-2</v>
      </c>
      <c r="K11" s="470">
        <v>5</v>
      </c>
      <c r="L11" s="516">
        <v>0.13513513513513514</v>
      </c>
      <c r="M11" s="470" t="s">
        <v>529</v>
      </c>
      <c r="N11" s="150"/>
    </row>
    <row r="12" spans="1:14" ht="14.4" customHeight="1" x14ac:dyDescent="0.3">
      <c r="A12" s="466" t="s">
        <v>521</v>
      </c>
      <c r="B12" s="467" t="s">
        <v>521</v>
      </c>
      <c r="C12" s="470" t="s">
        <v>521</v>
      </c>
      <c r="D12" s="470" t="s">
        <v>521</v>
      </c>
      <c r="E12" s="470" t="s">
        <v>521</v>
      </c>
      <c r="F12" s="516" t="s">
        <v>521</v>
      </c>
      <c r="G12" s="470" t="s">
        <v>521</v>
      </c>
      <c r="H12" s="516" t="s">
        <v>521</v>
      </c>
      <c r="I12" s="470" t="s">
        <v>521</v>
      </c>
      <c r="J12" s="516" t="s">
        <v>521</v>
      </c>
      <c r="K12" s="470" t="s">
        <v>521</v>
      </c>
      <c r="L12" s="516" t="s">
        <v>521</v>
      </c>
      <c r="M12" s="470" t="s">
        <v>530</v>
      </c>
      <c r="N12" s="150"/>
    </row>
    <row r="13" spans="1:14" ht="14.4" customHeight="1" x14ac:dyDescent="0.3">
      <c r="A13" s="466" t="s">
        <v>519</v>
      </c>
      <c r="B13" s="467" t="s">
        <v>572</v>
      </c>
      <c r="C13" s="470">
        <v>4820.13</v>
      </c>
      <c r="D13" s="470">
        <v>37</v>
      </c>
      <c r="E13" s="470">
        <v>4556.17</v>
      </c>
      <c r="F13" s="516">
        <v>0.94523799150645316</v>
      </c>
      <c r="G13" s="470">
        <v>32</v>
      </c>
      <c r="H13" s="516">
        <v>0.86486486486486491</v>
      </c>
      <c r="I13" s="470">
        <v>263.96000000000004</v>
      </c>
      <c r="J13" s="516">
        <v>5.4762008493546864E-2</v>
      </c>
      <c r="K13" s="470">
        <v>5</v>
      </c>
      <c r="L13" s="516">
        <v>0.13513513513513514</v>
      </c>
      <c r="M13" s="470" t="s">
        <v>525</v>
      </c>
      <c r="N13" s="150"/>
    </row>
    <row r="14" spans="1:14" ht="14.4" customHeight="1" x14ac:dyDescent="0.3">
      <c r="A14" s="517" t="s">
        <v>573</v>
      </c>
    </row>
    <row r="15" spans="1:14" ht="14.4" customHeight="1" x14ac:dyDescent="0.3">
      <c r="A15" s="518" t="s">
        <v>574</v>
      </c>
    </row>
    <row r="16" spans="1:14" ht="14.4" customHeight="1" x14ac:dyDescent="0.3">
      <c r="A16" s="517" t="s">
        <v>575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2" t="s">
        <v>146</v>
      </c>
      <c r="B1" s="382"/>
      <c r="C1" s="382"/>
      <c r="D1" s="382"/>
      <c r="E1" s="382"/>
      <c r="F1" s="382"/>
      <c r="G1" s="382"/>
      <c r="H1" s="382"/>
      <c r="I1" s="382"/>
      <c r="J1" s="344"/>
      <c r="K1" s="344"/>
      <c r="L1" s="344"/>
      <c r="M1" s="344"/>
    </row>
    <row r="2" spans="1:13" ht="14.4" customHeight="1" thickBot="1" x14ac:dyDescent="0.35">
      <c r="A2" s="235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9" t="s">
        <v>15</v>
      </c>
      <c r="C3" s="401"/>
      <c r="D3" s="398"/>
      <c r="E3" s="142"/>
      <c r="F3" s="398" t="s">
        <v>16</v>
      </c>
      <c r="G3" s="398"/>
      <c r="H3" s="398"/>
      <c r="I3" s="398"/>
      <c r="J3" s="398" t="s">
        <v>145</v>
      </c>
      <c r="K3" s="398"/>
      <c r="L3" s="398"/>
      <c r="M3" s="400"/>
    </row>
    <row r="4" spans="1:13" ht="14.4" customHeight="1" thickBot="1" x14ac:dyDescent="0.35">
      <c r="A4" s="498" t="s">
        <v>135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9" t="s">
        <v>576</v>
      </c>
      <c r="B5" s="512">
        <v>1365.11</v>
      </c>
      <c r="C5" s="478">
        <v>1</v>
      </c>
      <c r="D5" s="524">
        <v>7</v>
      </c>
      <c r="E5" s="529" t="s">
        <v>576</v>
      </c>
      <c r="F5" s="512">
        <v>1226.8499999999999</v>
      </c>
      <c r="G5" s="504">
        <v>0.89871878456681142</v>
      </c>
      <c r="H5" s="482">
        <v>5</v>
      </c>
      <c r="I5" s="505">
        <v>0.7142857142857143</v>
      </c>
      <c r="J5" s="532">
        <v>138.26000000000002</v>
      </c>
      <c r="K5" s="504">
        <v>0.10128121543318856</v>
      </c>
      <c r="L5" s="482">
        <v>2</v>
      </c>
      <c r="M5" s="505">
        <v>0.2857142857142857</v>
      </c>
    </row>
    <row r="6" spans="1:13" ht="14.4" customHeight="1" x14ac:dyDescent="0.3">
      <c r="A6" s="520" t="s">
        <v>577</v>
      </c>
      <c r="B6" s="523">
        <v>352.82000000000005</v>
      </c>
      <c r="C6" s="485">
        <v>1</v>
      </c>
      <c r="D6" s="525">
        <v>4</v>
      </c>
      <c r="E6" s="530" t="s">
        <v>577</v>
      </c>
      <c r="F6" s="523">
        <v>352.82000000000005</v>
      </c>
      <c r="G6" s="527">
        <v>1</v>
      </c>
      <c r="H6" s="489">
        <v>4</v>
      </c>
      <c r="I6" s="528">
        <v>1</v>
      </c>
      <c r="J6" s="533"/>
      <c r="K6" s="527">
        <v>0</v>
      </c>
      <c r="L6" s="489"/>
      <c r="M6" s="528">
        <v>0</v>
      </c>
    </row>
    <row r="7" spans="1:13" ht="14.4" customHeight="1" x14ac:dyDescent="0.3">
      <c r="A7" s="520" t="s">
        <v>578</v>
      </c>
      <c r="B7" s="523">
        <v>1586.88</v>
      </c>
      <c r="C7" s="485">
        <v>1</v>
      </c>
      <c r="D7" s="525">
        <v>15</v>
      </c>
      <c r="E7" s="530" t="s">
        <v>578</v>
      </c>
      <c r="F7" s="523">
        <v>1461.18</v>
      </c>
      <c r="G7" s="527">
        <v>0.92078796128251661</v>
      </c>
      <c r="H7" s="489">
        <v>13</v>
      </c>
      <c r="I7" s="528">
        <v>0.8666666666666667</v>
      </c>
      <c r="J7" s="533">
        <v>125.7</v>
      </c>
      <c r="K7" s="527">
        <v>7.9212038717483363E-2</v>
      </c>
      <c r="L7" s="489">
        <v>2</v>
      </c>
      <c r="M7" s="528">
        <v>0.13333333333333333</v>
      </c>
    </row>
    <row r="8" spans="1:13" ht="14.4" customHeight="1" x14ac:dyDescent="0.3">
      <c r="A8" s="520" t="s">
        <v>579</v>
      </c>
      <c r="B8" s="523">
        <v>1515.3200000000002</v>
      </c>
      <c r="C8" s="485">
        <v>1</v>
      </c>
      <c r="D8" s="525">
        <v>10</v>
      </c>
      <c r="E8" s="530" t="s">
        <v>579</v>
      </c>
      <c r="F8" s="523">
        <v>1515.3200000000002</v>
      </c>
      <c r="G8" s="527">
        <v>1</v>
      </c>
      <c r="H8" s="489">
        <v>10</v>
      </c>
      <c r="I8" s="528">
        <v>1</v>
      </c>
      <c r="J8" s="533"/>
      <c r="K8" s="527">
        <v>0</v>
      </c>
      <c r="L8" s="489"/>
      <c r="M8" s="528">
        <v>0</v>
      </c>
    </row>
    <row r="9" spans="1:13" ht="14.4" customHeight="1" thickBot="1" x14ac:dyDescent="0.35">
      <c r="A9" s="521" t="s">
        <v>580</v>
      </c>
      <c r="B9" s="513">
        <v>0</v>
      </c>
      <c r="C9" s="492"/>
      <c r="D9" s="526">
        <v>1</v>
      </c>
      <c r="E9" s="531" t="s">
        <v>580</v>
      </c>
      <c r="F9" s="513"/>
      <c r="G9" s="506"/>
      <c r="H9" s="496"/>
      <c r="I9" s="507">
        <v>0</v>
      </c>
      <c r="J9" s="534">
        <v>0</v>
      </c>
      <c r="K9" s="506"/>
      <c r="L9" s="496">
        <v>1</v>
      </c>
      <c r="M9" s="507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3" t="s">
        <v>716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35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7" t="s">
        <v>128</v>
      </c>
      <c r="L3" s="408"/>
      <c r="M3" s="66">
        <f>SUBTOTAL(9,M7:M1048576)</f>
        <v>4820.1299999999992</v>
      </c>
      <c r="N3" s="66">
        <f>SUBTOTAL(9,N7:N1048576)</f>
        <v>50</v>
      </c>
      <c r="O3" s="66">
        <f>SUBTOTAL(9,O7:O1048576)</f>
        <v>37</v>
      </c>
      <c r="P3" s="66">
        <f>SUBTOTAL(9,P7:P1048576)</f>
        <v>4556.1699999999992</v>
      </c>
      <c r="Q3" s="67">
        <f>IF(M3=0,0,P3/M3)</f>
        <v>0.94523799150645316</v>
      </c>
      <c r="R3" s="66">
        <f>SUBTOTAL(9,R7:R1048576)</f>
        <v>44</v>
      </c>
      <c r="S3" s="67">
        <f>IF(N3=0,0,R3/N3)</f>
        <v>0.88</v>
      </c>
      <c r="T3" s="66">
        <f>SUBTOTAL(9,T7:T1048576)</f>
        <v>32</v>
      </c>
      <c r="U3" s="68">
        <f>IF(O3=0,0,T3/O3)</f>
        <v>0.86486486486486491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9" t="s">
        <v>15</v>
      </c>
      <c r="N4" s="410"/>
      <c r="O4" s="410"/>
      <c r="P4" s="411" t="s">
        <v>21</v>
      </c>
      <c r="Q4" s="410"/>
      <c r="R4" s="410"/>
      <c r="S4" s="410"/>
      <c r="T4" s="410"/>
      <c r="U4" s="412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2" t="s">
        <v>22</v>
      </c>
      <c r="Q5" s="403"/>
      <c r="R5" s="402" t="s">
        <v>13</v>
      </c>
      <c r="S5" s="403"/>
      <c r="T5" s="402" t="s">
        <v>20</v>
      </c>
      <c r="U5" s="404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148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568</v>
      </c>
      <c r="C7" s="541" t="s">
        <v>570</v>
      </c>
      <c r="D7" s="542" t="s">
        <v>714</v>
      </c>
      <c r="E7" s="543" t="s">
        <v>576</v>
      </c>
      <c r="F7" s="541" t="s">
        <v>569</v>
      </c>
      <c r="G7" s="541" t="s">
        <v>581</v>
      </c>
      <c r="H7" s="541" t="s">
        <v>521</v>
      </c>
      <c r="I7" s="541" t="s">
        <v>582</v>
      </c>
      <c r="J7" s="541" t="s">
        <v>583</v>
      </c>
      <c r="K7" s="541" t="s">
        <v>584</v>
      </c>
      <c r="L7" s="544">
        <v>36.270000000000003</v>
      </c>
      <c r="M7" s="544">
        <v>36.270000000000003</v>
      </c>
      <c r="N7" s="541">
        <v>1</v>
      </c>
      <c r="O7" s="545">
        <v>1</v>
      </c>
      <c r="P7" s="544"/>
      <c r="Q7" s="546">
        <v>0</v>
      </c>
      <c r="R7" s="541"/>
      <c r="S7" s="546">
        <v>0</v>
      </c>
      <c r="T7" s="545"/>
      <c r="U7" s="122">
        <v>0</v>
      </c>
    </row>
    <row r="8" spans="1:21" ht="14.4" customHeight="1" x14ac:dyDescent="0.3">
      <c r="A8" s="547">
        <v>35</v>
      </c>
      <c r="B8" s="548" t="s">
        <v>568</v>
      </c>
      <c r="C8" s="548" t="s">
        <v>570</v>
      </c>
      <c r="D8" s="549" t="s">
        <v>714</v>
      </c>
      <c r="E8" s="550" t="s">
        <v>576</v>
      </c>
      <c r="F8" s="548" t="s">
        <v>569</v>
      </c>
      <c r="G8" s="548" t="s">
        <v>585</v>
      </c>
      <c r="H8" s="548" t="s">
        <v>521</v>
      </c>
      <c r="I8" s="548" t="s">
        <v>586</v>
      </c>
      <c r="J8" s="548" t="s">
        <v>587</v>
      </c>
      <c r="K8" s="548" t="s">
        <v>588</v>
      </c>
      <c r="L8" s="551">
        <v>126.57</v>
      </c>
      <c r="M8" s="551">
        <v>126.57</v>
      </c>
      <c r="N8" s="548">
        <v>1</v>
      </c>
      <c r="O8" s="552">
        <v>1</v>
      </c>
      <c r="P8" s="551">
        <v>126.57</v>
      </c>
      <c r="Q8" s="553">
        <v>1</v>
      </c>
      <c r="R8" s="548">
        <v>1</v>
      </c>
      <c r="S8" s="553">
        <v>1</v>
      </c>
      <c r="T8" s="552">
        <v>1</v>
      </c>
      <c r="U8" s="554">
        <v>1</v>
      </c>
    </row>
    <row r="9" spans="1:21" ht="14.4" customHeight="1" x14ac:dyDescent="0.3">
      <c r="A9" s="547">
        <v>35</v>
      </c>
      <c r="B9" s="548" t="s">
        <v>568</v>
      </c>
      <c r="C9" s="548" t="s">
        <v>570</v>
      </c>
      <c r="D9" s="549" t="s">
        <v>714</v>
      </c>
      <c r="E9" s="550" t="s">
        <v>576</v>
      </c>
      <c r="F9" s="548" t="s">
        <v>569</v>
      </c>
      <c r="G9" s="548" t="s">
        <v>589</v>
      </c>
      <c r="H9" s="548" t="s">
        <v>521</v>
      </c>
      <c r="I9" s="548" t="s">
        <v>590</v>
      </c>
      <c r="J9" s="548" t="s">
        <v>591</v>
      </c>
      <c r="K9" s="548" t="s">
        <v>592</v>
      </c>
      <c r="L9" s="551">
        <v>238.72</v>
      </c>
      <c r="M9" s="551">
        <v>238.72</v>
      </c>
      <c r="N9" s="548">
        <v>1</v>
      </c>
      <c r="O9" s="552">
        <v>1</v>
      </c>
      <c r="P9" s="551">
        <v>238.72</v>
      </c>
      <c r="Q9" s="553">
        <v>1</v>
      </c>
      <c r="R9" s="548">
        <v>1</v>
      </c>
      <c r="S9" s="553">
        <v>1</v>
      </c>
      <c r="T9" s="552">
        <v>1</v>
      </c>
      <c r="U9" s="554">
        <v>1</v>
      </c>
    </row>
    <row r="10" spans="1:21" ht="14.4" customHeight="1" x14ac:dyDescent="0.3">
      <c r="A10" s="547">
        <v>35</v>
      </c>
      <c r="B10" s="548" t="s">
        <v>568</v>
      </c>
      <c r="C10" s="548" t="s">
        <v>570</v>
      </c>
      <c r="D10" s="549" t="s">
        <v>714</v>
      </c>
      <c r="E10" s="550" t="s">
        <v>576</v>
      </c>
      <c r="F10" s="548" t="s">
        <v>569</v>
      </c>
      <c r="G10" s="548" t="s">
        <v>593</v>
      </c>
      <c r="H10" s="548" t="s">
        <v>521</v>
      </c>
      <c r="I10" s="548" t="s">
        <v>594</v>
      </c>
      <c r="J10" s="548" t="s">
        <v>595</v>
      </c>
      <c r="K10" s="548" t="s">
        <v>596</v>
      </c>
      <c r="L10" s="551">
        <v>182.22</v>
      </c>
      <c r="M10" s="551">
        <v>182.22</v>
      </c>
      <c r="N10" s="548">
        <v>1</v>
      </c>
      <c r="O10" s="552">
        <v>1</v>
      </c>
      <c r="P10" s="551">
        <v>182.22</v>
      </c>
      <c r="Q10" s="553">
        <v>1</v>
      </c>
      <c r="R10" s="548">
        <v>1</v>
      </c>
      <c r="S10" s="553">
        <v>1</v>
      </c>
      <c r="T10" s="552">
        <v>1</v>
      </c>
      <c r="U10" s="554">
        <v>1</v>
      </c>
    </row>
    <row r="11" spans="1:21" ht="14.4" customHeight="1" x14ac:dyDescent="0.3">
      <c r="A11" s="547">
        <v>35</v>
      </c>
      <c r="B11" s="548" t="s">
        <v>568</v>
      </c>
      <c r="C11" s="548" t="s">
        <v>570</v>
      </c>
      <c r="D11" s="549" t="s">
        <v>714</v>
      </c>
      <c r="E11" s="550" t="s">
        <v>576</v>
      </c>
      <c r="F11" s="548" t="s">
        <v>569</v>
      </c>
      <c r="G11" s="548" t="s">
        <v>597</v>
      </c>
      <c r="H11" s="548" t="s">
        <v>521</v>
      </c>
      <c r="I11" s="548" t="s">
        <v>598</v>
      </c>
      <c r="J11" s="548" t="s">
        <v>599</v>
      </c>
      <c r="K11" s="548" t="s">
        <v>600</v>
      </c>
      <c r="L11" s="551">
        <v>89.91</v>
      </c>
      <c r="M11" s="551">
        <v>89.91</v>
      </c>
      <c r="N11" s="548">
        <v>1</v>
      </c>
      <c r="O11" s="552">
        <v>1</v>
      </c>
      <c r="P11" s="551">
        <v>89.91</v>
      </c>
      <c r="Q11" s="553">
        <v>1</v>
      </c>
      <c r="R11" s="548">
        <v>1</v>
      </c>
      <c r="S11" s="553">
        <v>1</v>
      </c>
      <c r="T11" s="552">
        <v>1</v>
      </c>
      <c r="U11" s="554">
        <v>1</v>
      </c>
    </row>
    <row r="12" spans="1:21" ht="14.4" customHeight="1" x14ac:dyDescent="0.3">
      <c r="A12" s="547">
        <v>35</v>
      </c>
      <c r="B12" s="548" t="s">
        <v>568</v>
      </c>
      <c r="C12" s="548" t="s">
        <v>570</v>
      </c>
      <c r="D12" s="549" t="s">
        <v>714</v>
      </c>
      <c r="E12" s="550" t="s">
        <v>576</v>
      </c>
      <c r="F12" s="548" t="s">
        <v>569</v>
      </c>
      <c r="G12" s="548" t="s">
        <v>601</v>
      </c>
      <c r="H12" s="548" t="s">
        <v>715</v>
      </c>
      <c r="I12" s="548" t="s">
        <v>602</v>
      </c>
      <c r="J12" s="548" t="s">
        <v>603</v>
      </c>
      <c r="K12" s="548" t="s">
        <v>604</v>
      </c>
      <c r="L12" s="551">
        <v>46.07</v>
      </c>
      <c r="M12" s="551">
        <v>46.07</v>
      </c>
      <c r="N12" s="548">
        <v>1</v>
      </c>
      <c r="O12" s="552">
        <v>0.5</v>
      </c>
      <c r="P12" s="551">
        <v>46.07</v>
      </c>
      <c r="Q12" s="553">
        <v>1</v>
      </c>
      <c r="R12" s="548">
        <v>1</v>
      </c>
      <c r="S12" s="553">
        <v>1</v>
      </c>
      <c r="T12" s="552">
        <v>0.5</v>
      </c>
      <c r="U12" s="554">
        <v>1</v>
      </c>
    </row>
    <row r="13" spans="1:21" ht="14.4" customHeight="1" x14ac:dyDescent="0.3">
      <c r="A13" s="547">
        <v>35</v>
      </c>
      <c r="B13" s="548" t="s">
        <v>568</v>
      </c>
      <c r="C13" s="548" t="s">
        <v>570</v>
      </c>
      <c r="D13" s="549" t="s">
        <v>714</v>
      </c>
      <c r="E13" s="550" t="s">
        <v>576</v>
      </c>
      <c r="F13" s="548" t="s">
        <v>569</v>
      </c>
      <c r="G13" s="548" t="s">
        <v>605</v>
      </c>
      <c r="H13" s="548" t="s">
        <v>521</v>
      </c>
      <c r="I13" s="548" t="s">
        <v>606</v>
      </c>
      <c r="J13" s="548" t="s">
        <v>607</v>
      </c>
      <c r="K13" s="548" t="s">
        <v>608</v>
      </c>
      <c r="L13" s="551">
        <v>48.42</v>
      </c>
      <c r="M13" s="551">
        <v>48.42</v>
      </c>
      <c r="N13" s="548">
        <v>1</v>
      </c>
      <c r="O13" s="552">
        <v>0.5</v>
      </c>
      <c r="P13" s="551"/>
      <c r="Q13" s="553">
        <v>0</v>
      </c>
      <c r="R13" s="548"/>
      <c r="S13" s="553">
        <v>0</v>
      </c>
      <c r="T13" s="552"/>
      <c r="U13" s="554">
        <v>0</v>
      </c>
    </row>
    <row r="14" spans="1:21" ht="14.4" customHeight="1" x14ac:dyDescent="0.3">
      <c r="A14" s="547">
        <v>35</v>
      </c>
      <c r="B14" s="548" t="s">
        <v>568</v>
      </c>
      <c r="C14" s="548" t="s">
        <v>570</v>
      </c>
      <c r="D14" s="549" t="s">
        <v>714</v>
      </c>
      <c r="E14" s="550" t="s">
        <v>576</v>
      </c>
      <c r="F14" s="548" t="s">
        <v>569</v>
      </c>
      <c r="G14" s="548" t="s">
        <v>609</v>
      </c>
      <c r="H14" s="548" t="s">
        <v>715</v>
      </c>
      <c r="I14" s="548" t="s">
        <v>610</v>
      </c>
      <c r="J14" s="548" t="s">
        <v>611</v>
      </c>
      <c r="K14" s="548" t="s">
        <v>612</v>
      </c>
      <c r="L14" s="551">
        <v>543.36</v>
      </c>
      <c r="M14" s="551">
        <v>543.36</v>
      </c>
      <c r="N14" s="548">
        <v>1</v>
      </c>
      <c r="O14" s="552">
        <v>0.5</v>
      </c>
      <c r="P14" s="551">
        <v>543.36</v>
      </c>
      <c r="Q14" s="553">
        <v>1</v>
      </c>
      <c r="R14" s="548">
        <v>1</v>
      </c>
      <c r="S14" s="553">
        <v>1</v>
      </c>
      <c r="T14" s="552">
        <v>0.5</v>
      </c>
      <c r="U14" s="554">
        <v>1</v>
      </c>
    </row>
    <row r="15" spans="1:21" ht="14.4" customHeight="1" x14ac:dyDescent="0.3">
      <c r="A15" s="547">
        <v>35</v>
      </c>
      <c r="B15" s="548" t="s">
        <v>568</v>
      </c>
      <c r="C15" s="548" t="s">
        <v>570</v>
      </c>
      <c r="D15" s="549" t="s">
        <v>714</v>
      </c>
      <c r="E15" s="550" t="s">
        <v>576</v>
      </c>
      <c r="F15" s="548" t="s">
        <v>569</v>
      </c>
      <c r="G15" s="548" t="s">
        <v>613</v>
      </c>
      <c r="H15" s="548" t="s">
        <v>715</v>
      </c>
      <c r="I15" s="548" t="s">
        <v>614</v>
      </c>
      <c r="J15" s="548" t="s">
        <v>615</v>
      </c>
      <c r="K15" s="548" t="s">
        <v>616</v>
      </c>
      <c r="L15" s="551">
        <v>53.57</v>
      </c>
      <c r="M15" s="551">
        <v>53.57</v>
      </c>
      <c r="N15" s="548">
        <v>1</v>
      </c>
      <c r="O15" s="552">
        <v>0.5</v>
      </c>
      <c r="P15" s="551"/>
      <c r="Q15" s="553">
        <v>0</v>
      </c>
      <c r="R15" s="548"/>
      <c r="S15" s="553">
        <v>0</v>
      </c>
      <c r="T15" s="552"/>
      <c r="U15" s="554">
        <v>0</v>
      </c>
    </row>
    <row r="16" spans="1:21" ht="14.4" customHeight="1" x14ac:dyDescent="0.3">
      <c r="A16" s="547">
        <v>35</v>
      </c>
      <c r="B16" s="548" t="s">
        <v>568</v>
      </c>
      <c r="C16" s="548" t="s">
        <v>570</v>
      </c>
      <c r="D16" s="549" t="s">
        <v>714</v>
      </c>
      <c r="E16" s="550" t="s">
        <v>577</v>
      </c>
      <c r="F16" s="548" t="s">
        <v>569</v>
      </c>
      <c r="G16" s="548" t="s">
        <v>617</v>
      </c>
      <c r="H16" s="548" t="s">
        <v>521</v>
      </c>
      <c r="I16" s="548" t="s">
        <v>618</v>
      </c>
      <c r="J16" s="548" t="s">
        <v>619</v>
      </c>
      <c r="K16" s="548" t="s">
        <v>620</v>
      </c>
      <c r="L16" s="551">
        <v>80.23</v>
      </c>
      <c r="M16" s="551">
        <v>160.46</v>
      </c>
      <c r="N16" s="548">
        <v>2</v>
      </c>
      <c r="O16" s="552">
        <v>0.5</v>
      </c>
      <c r="P16" s="551">
        <v>160.46</v>
      </c>
      <c r="Q16" s="553">
        <v>1</v>
      </c>
      <c r="R16" s="548">
        <v>2</v>
      </c>
      <c r="S16" s="553">
        <v>1</v>
      </c>
      <c r="T16" s="552">
        <v>0.5</v>
      </c>
      <c r="U16" s="554">
        <v>1</v>
      </c>
    </row>
    <row r="17" spans="1:21" ht="14.4" customHeight="1" x14ac:dyDescent="0.3">
      <c r="A17" s="547">
        <v>35</v>
      </c>
      <c r="B17" s="548" t="s">
        <v>568</v>
      </c>
      <c r="C17" s="548" t="s">
        <v>570</v>
      </c>
      <c r="D17" s="549" t="s">
        <v>714</v>
      </c>
      <c r="E17" s="550" t="s">
        <v>577</v>
      </c>
      <c r="F17" s="548" t="s">
        <v>569</v>
      </c>
      <c r="G17" s="548" t="s">
        <v>621</v>
      </c>
      <c r="H17" s="548" t="s">
        <v>521</v>
      </c>
      <c r="I17" s="548" t="s">
        <v>622</v>
      </c>
      <c r="J17" s="548" t="s">
        <v>623</v>
      </c>
      <c r="K17" s="548" t="s">
        <v>624</v>
      </c>
      <c r="L17" s="551">
        <v>0</v>
      </c>
      <c r="M17" s="551">
        <v>0</v>
      </c>
      <c r="N17" s="548">
        <v>1</v>
      </c>
      <c r="O17" s="552">
        <v>1</v>
      </c>
      <c r="P17" s="551">
        <v>0</v>
      </c>
      <c r="Q17" s="553"/>
      <c r="R17" s="548">
        <v>1</v>
      </c>
      <c r="S17" s="553">
        <v>1</v>
      </c>
      <c r="T17" s="552">
        <v>1</v>
      </c>
      <c r="U17" s="554">
        <v>1</v>
      </c>
    </row>
    <row r="18" spans="1:21" ht="14.4" customHeight="1" x14ac:dyDescent="0.3">
      <c r="A18" s="547">
        <v>35</v>
      </c>
      <c r="B18" s="548" t="s">
        <v>568</v>
      </c>
      <c r="C18" s="548" t="s">
        <v>570</v>
      </c>
      <c r="D18" s="549" t="s">
        <v>714</v>
      </c>
      <c r="E18" s="550" t="s">
        <v>577</v>
      </c>
      <c r="F18" s="548" t="s">
        <v>569</v>
      </c>
      <c r="G18" s="548" t="s">
        <v>621</v>
      </c>
      <c r="H18" s="548" t="s">
        <v>521</v>
      </c>
      <c r="I18" s="548" t="s">
        <v>625</v>
      </c>
      <c r="J18" s="548" t="s">
        <v>626</v>
      </c>
      <c r="K18" s="548" t="s">
        <v>627</v>
      </c>
      <c r="L18" s="551">
        <v>0</v>
      </c>
      <c r="M18" s="551">
        <v>0</v>
      </c>
      <c r="N18" s="548">
        <v>1</v>
      </c>
      <c r="O18" s="552">
        <v>1</v>
      </c>
      <c r="P18" s="551">
        <v>0</v>
      </c>
      <c r="Q18" s="553"/>
      <c r="R18" s="548">
        <v>1</v>
      </c>
      <c r="S18" s="553">
        <v>1</v>
      </c>
      <c r="T18" s="552">
        <v>1</v>
      </c>
      <c r="U18" s="554">
        <v>1</v>
      </c>
    </row>
    <row r="19" spans="1:21" ht="14.4" customHeight="1" x14ac:dyDescent="0.3">
      <c r="A19" s="547">
        <v>35</v>
      </c>
      <c r="B19" s="548" t="s">
        <v>568</v>
      </c>
      <c r="C19" s="548" t="s">
        <v>570</v>
      </c>
      <c r="D19" s="549" t="s">
        <v>714</v>
      </c>
      <c r="E19" s="550" t="s">
        <v>577</v>
      </c>
      <c r="F19" s="548" t="s">
        <v>569</v>
      </c>
      <c r="G19" s="548" t="s">
        <v>597</v>
      </c>
      <c r="H19" s="548" t="s">
        <v>521</v>
      </c>
      <c r="I19" s="548" t="s">
        <v>628</v>
      </c>
      <c r="J19" s="548" t="s">
        <v>629</v>
      </c>
      <c r="K19" s="548" t="s">
        <v>630</v>
      </c>
      <c r="L19" s="551">
        <v>48.09</v>
      </c>
      <c r="M19" s="551">
        <v>192.36</v>
      </c>
      <c r="N19" s="548">
        <v>4</v>
      </c>
      <c r="O19" s="552">
        <v>1.5</v>
      </c>
      <c r="P19" s="551">
        <v>192.36</v>
      </c>
      <c r="Q19" s="553">
        <v>1</v>
      </c>
      <c r="R19" s="548">
        <v>4</v>
      </c>
      <c r="S19" s="553">
        <v>1</v>
      </c>
      <c r="T19" s="552">
        <v>1.5</v>
      </c>
      <c r="U19" s="554">
        <v>1</v>
      </c>
    </row>
    <row r="20" spans="1:21" ht="14.4" customHeight="1" x14ac:dyDescent="0.3">
      <c r="A20" s="547">
        <v>35</v>
      </c>
      <c r="B20" s="548" t="s">
        <v>568</v>
      </c>
      <c r="C20" s="548" t="s">
        <v>570</v>
      </c>
      <c r="D20" s="549" t="s">
        <v>714</v>
      </c>
      <c r="E20" s="550" t="s">
        <v>579</v>
      </c>
      <c r="F20" s="548" t="s">
        <v>569</v>
      </c>
      <c r="G20" s="548" t="s">
        <v>631</v>
      </c>
      <c r="H20" s="548" t="s">
        <v>715</v>
      </c>
      <c r="I20" s="548" t="s">
        <v>632</v>
      </c>
      <c r="J20" s="548" t="s">
        <v>633</v>
      </c>
      <c r="K20" s="548" t="s">
        <v>634</v>
      </c>
      <c r="L20" s="551">
        <v>392.42</v>
      </c>
      <c r="M20" s="551">
        <v>392.42</v>
      </c>
      <c r="N20" s="548">
        <v>1</v>
      </c>
      <c r="O20" s="552">
        <v>1</v>
      </c>
      <c r="P20" s="551">
        <v>392.42</v>
      </c>
      <c r="Q20" s="553">
        <v>1</v>
      </c>
      <c r="R20" s="548">
        <v>1</v>
      </c>
      <c r="S20" s="553">
        <v>1</v>
      </c>
      <c r="T20" s="552">
        <v>1</v>
      </c>
      <c r="U20" s="554">
        <v>1</v>
      </c>
    </row>
    <row r="21" spans="1:21" ht="14.4" customHeight="1" x14ac:dyDescent="0.3">
      <c r="A21" s="547">
        <v>35</v>
      </c>
      <c r="B21" s="548" t="s">
        <v>568</v>
      </c>
      <c r="C21" s="548" t="s">
        <v>570</v>
      </c>
      <c r="D21" s="549" t="s">
        <v>714</v>
      </c>
      <c r="E21" s="550" t="s">
        <v>579</v>
      </c>
      <c r="F21" s="548" t="s">
        <v>569</v>
      </c>
      <c r="G21" s="548" t="s">
        <v>635</v>
      </c>
      <c r="H21" s="548" t="s">
        <v>521</v>
      </c>
      <c r="I21" s="548" t="s">
        <v>636</v>
      </c>
      <c r="J21" s="548" t="s">
        <v>637</v>
      </c>
      <c r="K21" s="548" t="s">
        <v>638</v>
      </c>
      <c r="L21" s="551">
        <v>0</v>
      </c>
      <c r="M21" s="551">
        <v>0</v>
      </c>
      <c r="N21" s="548">
        <v>1</v>
      </c>
      <c r="O21" s="552">
        <v>0.5</v>
      </c>
      <c r="P21" s="551">
        <v>0</v>
      </c>
      <c r="Q21" s="553"/>
      <c r="R21" s="548">
        <v>1</v>
      </c>
      <c r="S21" s="553">
        <v>1</v>
      </c>
      <c r="T21" s="552">
        <v>0.5</v>
      </c>
      <c r="U21" s="554">
        <v>1</v>
      </c>
    </row>
    <row r="22" spans="1:21" ht="14.4" customHeight="1" x14ac:dyDescent="0.3">
      <c r="A22" s="547">
        <v>35</v>
      </c>
      <c r="B22" s="548" t="s">
        <v>568</v>
      </c>
      <c r="C22" s="548" t="s">
        <v>570</v>
      </c>
      <c r="D22" s="549" t="s">
        <v>714</v>
      </c>
      <c r="E22" s="550" t="s">
        <v>579</v>
      </c>
      <c r="F22" s="548" t="s">
        <v>569</v>
      </c>
      <c r="G22" s="548" t="s">
        <v>635</v>
      </c>
      <c r="H22" s="548" t="s">
        <v>521</v>
      </c>
      <c r="I22" s="548" t="s">
        <v>639</v>
      </c>
      <c r="J22" s="548" t="s">
        <v>637</v>
      </c>
      <c r="K22" s="548" t="s">
        <v>638</v>
      </c>
      <c r="L22" s="551">
        <v>0</v>
      </c>
      <c r="M22" s="551">
        <v>0</v>
      </c>
      <c r="N22" s="548">
        <v>1</v>
      </c>
      <c r="O22" s="552">
        <v>1</v>
      </c>
      <c r="P22" s="551">
        <v>0</v>
      </c>
      <c r="Q22" s="553"/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568</v>
      </c>
      <c r="C23" s="548" t="s">
        <v>570</v>
      </c>
      <c r="D23" s="549" t="s">
        <v>714</v>
      </c>
      <c r="E23" s="550" t="s">
        <v>579</v>
      </c>
      <c r="F23" s="548" t="s">
        <v>569</v>
      </c>
      <c r="G23" s="548" t="s">
        <v>640</v>
      </c>
      <c r="H23" s="548" t="s">
        <v>521</v>
      </c>
      <c r="I23" s="548" t="s">
        <v>641</v>
      </c>
      <c r="J23" s="548" t="s">
        <v>642</v>
      </c>
      <c r="K23" s="548" t="s">
        <v>643</v>
      </c>
      <c r="L23" s="551">
        <v>121.07</v>
      </c>
      <c r="M23" s="551">
        <v>121.07</v>
      </c>
      <c r="N23" s="548">
        <v>1</v>
      </c>
      <c r="O23" s="552">
        <v>1</v>
      </c>
      <c r="P23" s="551">
        <v>121.07</v>
      </c>
      <c r="Q23" s="553">
        <v>1</v>
      </c>
      <c r="R23" s="548">
        <v>1</v>
      </c>
      <c r="S23" s="553">
        <v>1</v>
      </c>
      <c r="T23" s="552">
        <v>1</v>
      </c>
      <c r="U23" s="554">
        <v>1</v>
      </c>
    </row>
    <row r="24" spans="1:21" ht="14.4" customHeight="1" x14ac:dyDescent="0.3">
      <c r="A24" s="547">
        <v>35</v>
      </c>
      <c r="B24" s="548" t="s">
        <v>568</v>
      </c>
      <c r="C24" s="548" t="s">
        <v>570</v>
      </c>
      <c r="D24" s="549" t="s">
        <v>714</v>
      </c>
      <c r="E24" s="550" t="s">
        <v>579</v>
      </c>
      <c r="F24" s="548" t="s">
        <v>569</v>
      </c>
      <c r="G24" s="548" t="s">
        <v>644</v>
      </c>
      <c r="H24" s="548" t="s">
        <v>521</v>
      </c>
      <c r="I24" s="548" t="s">
        <v>645</v>
      </c>
      <c r="J24" s="548" t="s">
        <v>646</v>
      </c>
      <c r="K24" s="548" t="s">
        <v>647</v>
      </c>
      <c r="L24" s="551">
        <v>0</v>
      </c>
      <c r="M24" s="551">
        <v>0</v>
      </c>
      <c r="N24" s="548">
        <v>1</v>
      </c>
      <c r="O24" s="552">
        <v>0.5</v>
      </c>
      <c r="P24" s="551">
        <v>0</v>
      </c>
      <c r="Q24" s="553"/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35</v>
      </c>
      <c r="B25" s="548" t="s">
        <v>568</v>
      </c>
      <c r="C25" s="548" t="s">
        <v>570</v>
      </c>
      <c r="D25" s="549" t="s">
        <v>714</v>
      </c>
      <c r="E25" s="550" t="s">
        <v>579</v>
      </c>
      <c r="F25" s="548" t="s">
        <v>569</v>
      </c>
      <c r="G25" s="548" t="s">
        <v>597</v>
      </c>
      <c r="H25" s="548" t="s">
        <v>521</v>
      </c>
      <c r="I25" s="548" t="s">
        <v>598</v>
      </c>
      <c r="J25" s="548" t="s">
        <v>599</v>
      </c>
      <c r="K25" s="548" t="s">
        <v>600</v>
      </c>
      <c r="L25" s="551">
        <v>89.91</v>
      </c>
      <c r="M25" s="551">
        <v>89.91</v>
      </c>
      <c r="N25" s="548">
        <v>1</v>
      </c>
      <c r="O25" s="552">
        <v>1</v>
      </c>
      <c r="P25" s="551">
        <v>89.91</v>
      </c>
      <c r="Q25" s="553">
        <v>1</v>
      </c>
      <c r="R25" s="548">
        <v>1</v>
      </c>
      <c r="S25" s="553">
        <v>1</v>
      </c>
      <c r="T25" s="552">
        <v>1</v>
      </c>
      <c r="U25" s="554">
        <v>1</v>
      </c>
    </row>
    <row r="26" spans="1:21" ht="14.4" customHeight="1" x14ac:dyDescent="0.3">
      <c r="A26" s="547">
        <v>35</v>
      </c>
      <c r="B26" s="548" t="s">
        <v>568</v>
      </c>
      <c r="C26" s="548" t="s">
        <v>570</v>
      </c>
      <c r="D26" s="549" t="s">
        <v>714</v>
      </c>
      <c r="E26" s="550" t="s">
        <v>579</v>
      </c>
      <c r="F26" s="548" t="s">
        <v>569</v>
      </c>
      <c r="G26" s="548" t="s">
        <v>601</v>
      </c>
      <c r="H26" s="548" t="s">
        <v>715</v>
      </c>
      <c r="I26" s="548" t="s">
        <v>648</v>
      </c>
      <c r="J26" s="548" t="s">
        <v>603</v>
      </c>
      <c r="K26" s="548" t="s">
        <v>649</v>
      </c>
      <c r="L26" s="551">
        <v>59.27</v>
      </c>
      <c r="M26" s="551">
        <v>59.27</v>
      </c>
      <c r="N26" s="548">
        <v>1</v>
      </c>
      <c r="O26" s="552">
        <v>1</v>
      </c>
      <c r="P26" s="551">
        <v>59.27</v>
      </c>
      <c r="Q26" s="553">
        <v>1</v>
      </c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568</v>
      </c>
      <c r="C27" s="548" t="s">
        <v>570</v>
      </c>
      <c r="D27" s="549" t="s">
        <v>714</v>
      </c>
      <c r="E27" s="550" t="s">
        <v>579</v>
      </c>
      <c r="F27" s="548" t="s">
        <v>569</v>
      </c>
      <c r="G27" s="548" t="s">
        <v>650</v>
      </c>
      <c r="H27" s="548" t="s">
        <v>521</v>
      </c>
      <c r="I27" s="548" t="s">
        <v>651</v>
      </c>
      <c r="J27" s="548" t="s">
        <v>652</v>
      </c>
      <c r="K27" s="548" t="s">
        <v>653</v>
      </c>
      <c r="L27" s="551">
        <v>88.1</v>
      </c>
      <c r="M27" s="551">
        <v>88.1</v>
      </c>
      <c r="N27" s="548">
        <v>1</v>
      </c>
      <c r="O27" s="552">
        <v>1</v>
      </c>
      <c r="P27" s="551">
        <v>88.1</v>
      </c>
      <c r="Q27" s="553">
        <v>1</v>
      </c>
      <c r="R27" s="548">
        <v>1</v>
      </c>
      <c r="S27" s="553">
        <v>1</v>
      </c>
      <c r="T27" s="552">
        <v>1</v>
      </c>
      <c r="U27" s="554">
        <v>1</v>
      </c>
    </row>
    <row r="28" spans="1:21" ht="14.4" customHeight="1" x14ac:dyDescent="0.3">
      <c r="A28" s="547">
        <v>35</v>
      </c>
      <c r="B28" s="548" t="s">
        <v>568</v>
      </c>
      <c r="C28" s="548" t="s">
        <v>570</v>
      </c>
      <c r="D28" s="549" t="s">
        <v>714</v>
      </c>
      <c r="E28" s="550" t="s">
        <v>579</v>
      </c>
      <c r="F28" s="548" t="s">
        <v>569</v>
      </c>
      <c r="G28" s="548" t="s">
        <v>654</v>
      </c>
      <c r="H28" s="548" t="s">
        <v>521</v>
      </c>
      <c r="I28" s="548" t="s">
        <v>655</v>
      </c>
      <c r="J28" s="548" t="s">
        <v>656</v>
      </c>
      <c r="K28" s="548" t="s">
        <v>657</v>
      </c>
      <c r="L28" s="551">
        <v>78.33</v>
      </c>
      <c r="M28" s="551">
        <v>156.66</v>
      </c>
      <c r="N28" s="548">
        <v>2</v>
      </c>
      <c r="O28" s="552">
        <v>1</v>
      </c>
      <c r="P28" s="551">
        <v>156.66</v>
      </c>
      <c r="Q28" s="553">
        <v>1</v>
      </c>
      <c r="R28" s="548">
        <v>2</v>
      </c>
      <c r="S28" s="553">
        <v>1</v>
      </c>
      <c r="T28" s="552">
        <v>1</v>
      </c>
      <c r="U28" s="554">
        <v>1</v>
      </c>
    </row>
    <row r="29" spans="1:21" ht="14.4" customHeight="1" x14ac:dyDescent="0.3">
      <c r="A29" s="547">
        <v>35</v>
      </c>
      <c r="B29" s="548" t="s">
        <v>568</v>
      </c>
      <c r="C29" s="548" t="s">
        <v>570</v>
      </c>
      <c r="D29" s="549" t="s">
        <v>714</v>
      </c>
      <c r="E29" s="550" t="s">
        <v>579</v>
      </c>
      <c r="F29" s="548" t="s">
        <v>569</v>
      </c>
      <c r="G29" s="548" t="s">
        <v>658</v>
      </c>
      <c r="H29" s="548" t="s">
        <v>521</v>
      </c>
      <c r="I29" s="548" t="s">
        <v>659</v>
      </c>
      <c r="J29" s="548" t="s">
        <v>660</v>
      </c>
      <c r="K29" s="548" t="s">
        <v>661</v>
      </c>
      <c r="L29" s="551">
        <v>205.84</v>
      </c>
      <c r="M29" s="551">
        <v>411.68</v>
      </c>
      <c r="N29" s="548">
        <v>2</v>
      </c>
      <c r="O29" s="552">
        <v>1</v>
      </c>
      <c r="P29" s="551">
        <v>411.68</v>
      </c>
      <c r="Q29" s="553">
        <v>1</v>
      </c>
      <c r="R29" s="548">
        <v>2</v>
      </c>
      <c r="S29" s="553">
        <v>1</v>
      </c>
      <c r="T29" s="552">
        <v>1</v>
      </c>
      <c r="U29" s="554">
        <v>1</v>
      </c>
    </row>
    <row r="30" spans="1:21" ht="14.4" customHeight="1" x14ac:dyDescent="0.3">
      <c r="A30" s="547">
        <v>35</v>
      </c>
      <c r="B30" s="548" t="s">
        <v>568</v>
      </c>
      <c r="C30" s="548" t="s">
        <v>570</v>
      </c>
      <c r="D30" s="549" t="s">
        <v>714</v>
      </c>
      <c r="E30" s="550" t="s">
        <v>579</v>
      </c>
      <c r="F30" s="548" t="s">
        <v>569</v>
      </c>
      <c r="G30" s="548" t="s">
        <v>662</v>
      </c>
      <c r="H30" s="548" t="s">
        <v>715</v>
      </c>
      <c r="I30" s="548" t="s">
        <v>663</v>
      </c>
      <c r="J30" s="548" t="s">
        <v>664</v>
      </c>
      <c r="K30" s="548" t="s">
        <v>634</v>
      </c>
      <c r="L30" s="551">
        <v>196.21</v>
      </c>
      <c r="M30" s="551">
        <v>196.21</v>
      </c>
      <c r="N30" s="548">
        <v>1</v>
      </c>
      <c r="O30" s="552">
        <v>1</v>
      </c>
      <c r="P30" s="551">
        <v>196.21</v>
      </c>
      <c r="Q30" s="553">
        <v>1</v>
      </c>
      <c r="R30" s="548">
        <v>1</v>
      </c>
      <c r="S30" s="553">
        <v>1</v>
      </c>
      <c r="T30" s="552">
        <v>1</v>
      </c>
      <c r="U30" s="554">
        <v>1</v>
      </c>
    </row>
    <row r="31" spans="1:21" ht="14.4" customHeight="1" x14ac:dyDescent="0.3">
      <c r="A31" s="547">
        <v>35</v>
      </c>
      <c r="B31" s="548" t="s">
        <v>568</v>
      </c>
      <c r="C31" s="548" t="s">
        <v>570</v>
      </c>
      <c r="D31" s="549" t="s">
        <v>714</v>
      </c>
      <c r="E31" s="550" t="s">
        <v>578</v>
      </c>
      <c r="F31" s="548" t="s">
        <v>569</v>
      </c>
      <c r="G31" s="548" t="s">
        <v>665</v>
      </c>
      <c r="H31" s="548" t="s">
        <v>521</v>
      </c>
      <c r="I31" s="548" t="s">
        <v>666</v>
      </c>
      <c r="J31" s="548" t="s">
        <v>667</v>
      </c>
      <c r="K31" s="548" t="s">
        <v>668</v>
      </c>
      <c r="L31" s="551">
        <v>57.76</v>
      </c>
      <c r="M31" s="551">
        <v>57.76</v>
      </c>
      <c r="N31" s="548">
        <v>1</v>
      </c>
      <c r="O31" s="552">
        <v>1</v>
      </c>
      <c r="P31" s="551">
        <v>57.76</v>
      </c>
      <c r="Q31" s="553">
        <v>1</v>
      </c>
      <c r="R31" s="548">
        <v>1</v>
      </c>
      <c r="S31" s="553">
        <v>1</v>
      </c>
      <c r="T31" s="552">
        <v>1</v>
      </c>
      <c r="U31" s="554">
        <v>1</v>
      </c>
    </row>
    <row r="32" spans="1:21" ht="14.4" customHeight="1" x14ac:dyDescent="0.3">
      <c r="A32" s="547">
        <v>35</v>
      </c>
      <c r="B32" s="548" t="s">
        <v>568</v>
      </c>
      <c r="C32" s="548" t="s">
        <v>570</v>
      </c>
      <c r="D32" s="549" t="s">
        <v>714</v>
      </c>
      <c r="E32" s="550" t="s">
        <v>578</v>
      </c>
      <c r="F32" s="548" t="s">
        <v>569</v>
      </c>
      <c r="G32" s="548" t="s">
        <v>669</v>
      </c>
      <c r="H32" s="548" t="s">
        <v>715</v>
      </c>
      <c r="I32" s="548" t="s">
        <v>670</v>
      </c>
      <c r="J32" s="548" t="s">
        <v>671</v>
      </c>
      <c r="K32" s="548" t="s">
        <v>672</v>
      </c>
      <c r="L32" s="551">
        <v>70.540000000000006</v>
      </c>
      <c r="M32" s="551">
        <v>70.540000000000006</v>
      </c>
      <c r="N32" s="548">
        <v>1</v>
      </c>
      <c r="O32" s="552">
        <v>1</v>
      </c>
      <c r="P32" s="551"/>
      <c r="Q32" s="553">
        <v>0</v>
      </c>
      <c r="R32" s="548"/>
      <c r="S32" s="553">
        <v>0</v>
      </c>
      <c r="T32" s="552"/>
      <c r="U32" s="554">
        <v>0</v>
      </c>
    </row>
    <row r="33" spans="1:21" ht="14.4" customHeight="1" x14ac:dyDescent="0.3">
      <c r="A33" s="547">
        <v>35</v>
      </c>
      <c r="B33" s="548" t="s">
        <v>568</v>
      </c>
      <c r="C33" s="548" t="s">
        <v>570</v>
      </c>
      <c r="D33" s="549" t="s">
        <v>714</v>
      </c>
      <c r="E33" s="550" t="s">
        <v>578</v>
      </c>
      <c r="F33" s="548" t="s">
        <v>569</v>
      </c>
      <c r="G33" s="548" t="s">
        <v>673</v>
      </c>
      <c r="H33" s="548" t="s">
        <v>715</v>
      </c>
      <c r="I33" s="548" t="s">
        <v>674</v>
      </c>
      <c r="J33" s="548" t="s">
        <v>675</v>
      </c>
      <c r="K33" s="548" t="s">
        <v>676</v>
      </c>
      <c r="L33" s="551">
        <v>207.45</v>
      </c>
      <c r="M33" s="551">
        <v>207.45</v>
      </c>
      <c r="N33" s="548">
        <v>1</v>
      </c>
      <c r="O33" s="552">
        <v>1</v>
      </c>
      <c r="P33" s="551">
        <v>207.45</v>
      </c>
      <c r="Q33" s="553">
        <v>1</v>
      </c>
      <c r="R33" s="548">
        <v>1</v>
      </c>
      <c r="S33" s="553">
        <v>1</v>
      </c>
      <c r="T33" s="552">
        <v>1</v>
      </c>
      <c r="U33" s="554">
        <v>1</v>
      </c>
    </row>
    <row r="34" spans="1:21" ht="14.4" customHeight="1" x14ac:dyDescent="0.3">
      <c r="A34" s="547">
        <v>35</v>
      </c>
      <c r="B34" s="548" t="s">
        <v>568</v>
      </c>
      <c r="C34" s="548" t="s">
        <v>570</v>
      </c>
      <c r="D34" s="549" t="s">
        <v>714</v>
      </c>
      <c r="E34" s="550" t="s">
        <v>578</v>
      </c>
      <c r="F34" s="548" t="s">
        <v>569</v>
      </c>
      <c r="G34" s="548" t="s">
        <v>677</v>
      </c>
      <c r="H34" s="548" t="s">
        <v>521</v>
      </c>
      <c r="I34" s="548" t="s">
        <v>678</v>
      </c>
      <c r="J34" s="548" t="s">
        <v>679</v>
      </c>
      <c r="K34" s="548" t="s">
        <v>680</v>
      </c>
      <c r="L34" s="551">
        <v>159.16999999999999</v>
      </c>
      <c r="M34" s="551">
        <v>159.16999999999999</v>
      </c>
      <c r="N34" s="548">
        <v>1</v>
      </c>
      <c r="O34" s="552">
        <v>1</v>
      </c>
      <c r="P34" s="551">
        <v>159.16999999999999</v>
      </c>
      <c r="Q34" s="553">
        <v>1</v>
      </c>
      <c r="R34" s="548">
        <v>1</v>
      </c>
      <c r="S34" s="553">
        <v>1</v>
      </c>
      <c r="T34" s="552">
        <v>1</v>
      </c>
      <c r="U34" s="554">
        <v>1</v>
      </c>
    </row>
    <row r="35" spans="1:21" ht="14.4" customHeight="1" x14ac:dyDescent="0.3">
      <c r="A35" s="547">
        <v>35</v>
      </c>
      <c r="B35" s="548" t="s">
        <v>568</v>
      </c>
      <c r="C35" s="548" t="s">
        <v>570</v>
      </c>
      <c r="D35" s="549" t="s">
        <v>714</v>
      </c>
      <c r="E35" s="550" t="s">
        <v>578</v>
      </c>
      <c r="F35" s="548" t="s">
        <v>569</v>
      </c>
      <c r="G35" s="548" t="s">
        <v>621</v>
      </c>
      <c r="H35" s="548" t="s">
        <v>521</v>
      </c>
      <c r="I35" s="548" t="s">
        <v>681</v>
      </c>
      <c r="J35" s="548" t="s">
        <v>623</v>
      </c>
      <c r="K35" s="548" t="s">
        <v>624</v>
      </c>
      <c r="L35" s="551">
        <v>0</v>
      </c>
      <c r="M35" s="551">
        <v>0</v>
      </c>
      <c r="N35" s="548">
        <v>1</v>
      </c>
      <c r="O35" s="552">
        <v>0.5</v>
      </c>
      <c r="P35" s="551">
        <v>0</v>
      </c>
      <c r="Q35" s="553"/>
      <c r="R35" s="548">
        <v>1</v>
      </c>
      <c r="S35" s="553">
        <v>1</v>
      </c>
      <c r="T35" s="552">
        <v>0.5</v>
      </c>
      <c r="U35" s="554">
        <v>1</v>
      </c>
    </row>
    <row r="36" spans="1:21" ht="14.4" customHeight="1" x14ac:dyDescent="0.3">
      <c r="A36" s="547">
        <v>35</v>
      </c>
      <c r="B36" s="548" t="s">
        <v>568</v>
      </c>
      <c r="C36" s="548" t="s">
        <v>570</v>
      </c>
      <c r="D36" s="549" t="s">
        <v>714</v>
      </c>
      <c r="E36" s="550" t="s">
        <v>578</v>
      </c>
      <c r="F36" s="548" t="s">
        <v>569</v>
      </c>
      <c r="G36" s="548" t="s">
        <v>682</v>
      </c>
      <c r="H36" s="548" t="s">
        <v>521</v>
      </c>
      <c r="I36" s="548" t="s">
        <v>683</v>
      </c>
      <c r="J36" s="548" t="s">
        <v>684</v>
      </c>
      <c r="K36" s="548" t="s">
        <v>685</v>
      </c>
      <c r="L36" s="551">
        <v>107.27</v>
      </c>
      <c r="M36" s="551">
        <v>107.27</v>
      </c>
      <c r="N36" s="548">
        <v>1</v>
      </c>
      <c r="O36" s="552">
        <v>1</v>
      </c>
      <c r="P36" s="551">
        <v>107.27</v>
      </c>
      <c r="Q36" s="553">
        <v>1</v>
      </c>
      <c r="R36" s="548">
        <v>1</v>
      </c>
      <c r="S36" s="553">
        <v>1</v>
      </c>
      <c r="T36" s="552">
        <v>1</v>
      </c>
      <c r="U36" s="554">
        <v>1</v>
      </c>
    </row>
    <row r="37" spans="1:21" ht="14.4" customHeight="1" x14ac:dyDescent="0.3">
      <c r="A37" s="547">
        <v>35</v>
      </c>
      <c r="B37" s="548" t="s">
        <v>568</v>
      </c>
      <c r="C37" s="548" t="s">
        <v>570</v>
      </c>
      <c r="D37" s="549" t="s">
        <v>714</v>
      </c>
      <c r="E37" s="550" t="s">
        <v>578</v>
      </c>
      <c r="F37" s="548" t="s">
        <v>569</v>
      </c>
      <c r="G37" s="548" t="s">
        <v>597</v>
      </c>
      <c r="H37" s="548" t="s">
        <v>521</v>
      </c>
      <c r="I37" s="548" t="s">
        <v>598</v>
      </c>
      <c r="J37" s="548" t="s">
        <v>599</v>
      </c>
      <c r="K37" s="548" t="s">
        <v>600</v>
      </c>
      <c r="L37" s="551">
        <v>89.91</v>
      </c>
      <c r="M37" s="551">
        <v>89.91</v>
      </c>
      <c r="N37" s="548">
        <v>1</v>
      </c>
      <c r="O37" s="552">
        <v>0.5</v>
      </c>
      <c r="P37" s="551">
        <v>89.91</v>
      </c>
      <c r="Q37" s="553">
        <v>1</v>
      </c>
      <c r="R37" s="548">
        <v>1</v>
      </c>
      <c r="S37" s="553">
        <v>1</v>
      </c>
      <c r="T37" s="552">
        <v>0.5</v>
      </c>
      <c r="U37" s="554">
        <v>1</v>
      </c>
    </row>
    <row r="38" spans="1:21" ht="14.4" customHeight="1" x14ac:dyDescent="0.3">
      <c r="A38" s="547">
        <v>35</v>
      </c>
      <c r="B38" s="548" t="s">
        <v>568</v>
      </c>
      <c r="C38" s="548" t="s">
        <v>570</v>
      </c>
      <c r="D38" s="549" t="s">
        <v>714</v>
      </c>
      <c r="E38" s="550" t="s">
        <v>578</v>
      </c>
      <c r="F38" s="548" t="s">
        <v>569</v>
      </c>
      <c r="G38" s="548" t="s">
        <v>686</v>
      </c>
      <c r="H38" s="548" t="s">
        <v>521</v>
      </c>
      <c r="I38" s="548" t="s">
        <v>687</v>
      </c>
      <c r="J38" s="548" t="s">
        <v>688</v>
      </c>
      <c r="K38" s="548" t="s">
        <v>689</v>
      </c>
      <c r="L38" s="551">
        <v>73.989999999999995</v>
      </c>
      <c r="M38" s="551">
        <v>295.95999999999998</v>
      </c>
      <c r="N38" s="548">
        <v>4</v>
      </c>
      <c r="O38" s="552">
        <v>2.5</v>
      </c>
      <c r="P38" s="551">
        <v>295.95999999999998</v>
      </c>
      <c r="Q38" s="553">
        <v>1</v>
      </c>
      <c r="R38" s="548">
        <v>4</v>
      </c>
      <c r="S38" s="553">
        <v>1</v>
      </c>
      <c r="T38" s="552">
        <v>2.5</v>
      </c>
      <c r="U38" s="554">
        <v>1</v>
      </c>
    </row>
    <row r="39" spans="1:21" ht="14.4" customHeight="1" x14ac:dyDescent="0.3">
      <c r="A39" s="547">
        <v>35</v>
      </c>
      <c r="B39" s="548" t="s">
        <v>568</v>
      </c>
      <c r="C39" s="548" t="s">
        <v>570</v>
      </c>
      <c r="D39" s="549" t="s">
        <v>714</v>
      </c>
      <c r="E39" s="550" t="s">
        <v>578</v>
      </c>
      <c r="F39" s="548" t="s">
        <v>569</v>
      </c>
      <c r="G39" s="548" t="s">
        <v>690</v>
      </c>
      <c r="H39" s="548" t="s">
        <v>521</v>
      </c>
      <c r="I39" s="548" t="s">
        <v>691</v>
      </c>
      <c r="J39" s="548" t="s">
        <v>692</v>
      </c>
      <c r="K39" s="548" t="s">
        <v>693</v>
      </c>
      <c r="L39" s="551">
        <v>0</v>
      </c>
      <c r="M39" s="551">
        <v>0</v>
      </c>
      <c r="N39" s="548">
        <v>1</v>
      </c>
      <c r="O39" s="552">
        <v>1</v>
      </c>
      <c r="P39" s="551">
        <v>0</v>
      </c>
      <c r="Q39" s="553"/>
      <c r="R39" s="548">
        <v>1</v>
      </c>
      <c r="S39" s="553">
        <v>1</v>
      </c>
      <c r="T39" s="552">
        <v>1</v>
      </c>
      <c r="U39" s="554">
        <v>1</v>
      </c>
    </row>
    <row r="40" spans="1:21" ht="14.4" customHeight="1" x14ac:dyDescent="0.3">
      <c r="A40" s="547">
        <v>35</v>
      </c>
      <c r="B40" s="548" t="s">
        <v>568</v>
      </c>
      <c r="C40" s="548" t="s">
        <v>570</v>
      </c>
      <c r="D40" s="549" t="s">
        <v>714</v>
      </c>
      <c r="E40" s="550" t="s">
        <v>578</v>
      </c>
      <c r="F40" s="548" t="s">
        <v>569</v>
      </c>
      <c r="G40" s="548" t="s">
        <v>694</v>
      </c>
      <c r="H40" s="548" t="s">
        <v>521</v>
      </c>
      <c r="I40" s="548" t="s">
        <v>695</v>
      </c>
      <c r="J40" s="548" t="s">
        <v>696</v>
      </c>
      <c r="K40" s="548" t="s">
        <v>697</v>
      </c>
      <c r="L40" s="551">
        <v>168.9</v>
      </c>
      <c r="M40" s="551">
        <v>337.8</v>
      </c>
      <c r="N40" s="548">
        <v>2</v>
      </c>
      <c r="O40" s="552">
        <v>2</v>
      </c>
      <c r="P40" s="551">
        <v>337.8</v>
      </c>
      <c r="Q40" s="553">
        <v>1</v>
      </c>
      <c r="R40" s="548">
        <v>2</v>
      </c>
      <c r="S40" s="553">
        <v>1</v>
      </c>
      <c r="T40" s="552">
        <v>2</v>
      </c>
      <c r="U40" s="554">
        <v>1</v>
      </c>
    </row>
    <row r="41" spans="1:21" ht="14.4" customHeight="1" x14ac:dyDescent="0.3">
      <c r="A41" s="547">
        <v>35</v>
      </c>
      <c r="B41" s="548" t="s">
        <v>568</v>
      </c>
      <c r="C41" s="548" t="s">
        <v>570</v>
      </c>
      <c r="D41" s="549" t="s">
        <v>714</v>
      </c>
      <c r="E41" s="550" t="s">
        <v>578</v>
      </c>
      <c r="F41" s="548" t="s">
        <v>569</v>
      </c>
      <c r="G41" s="548" t="s">
        <v>698</v>
      </c>
      <c r="H41" s="548" t="s">
        <v>715</v>
      </c>
      <c r="I41" s="548" t="s">
        <v>699</v>
      </c>
      <c r="J41" s="548" t="s">
        <v>700</v>
      </c>
      <c r="K41" s="548" t="s">
        <v>701</v>
      </c>
      <c r="L41" s="551">
        <v>102.93</v>
      </c>
      <c r="M41" s="551">
        <v>205.86</v>
      </c>
      <c r="N41" s="548">
        <v>2</v>
      </c>
      <c r="O41" s="552">
        <v>2</v>
      </c>
      <c r="P41" s="551">
        <v>205.86</v>
      </c>
      <c r="Q41" s="553">
        <v>1</v>
      </c>
      <c r="R41" s="548">
        <v>2</v>
      </c>
      <c r="S41" s="553">
        <v>1</v>
      </c>
      <c r="T41" s="552">
        <v>2</v>
      </c>
      <c r="U41" s="554">
        <v>1</v>
      </c>
    </row>
    <row r="42" spans="1:21" ht="14.4" customHeight="1" x14ac:dyDescent="0.3">
      <c r="A42" s="547">
        <v>35</v>
      </c>
      <c r="B42" s="548" t="s">
        <v>568</v>
      </c>
      <c r="C42" s="548" t="s">
        <v>570</v>
      </c>
      <c r="D42" s="549" t="s">
        <v>714</v>
      </c>
      <c r="E42" s="550" t="s">
        <v>578</v>
      </c>
      <c r="F42" s="548" t="s">
        <v>569</v>
      </c>
      <c r="G42" s="548" t="s">
        <v>702</v>
      </c>
      <c r="H42" s="548" t="s">
        <v>521</v>
      </c>
      <c r="I42" s="548" t="s">
        <v>703</v>
      </c>
      <c r="J42" s="548" t="s">
        <v>704</v>
      </c>
      <c r="K42" s="548" t="s">
        <v>705</v>
      </c>
      <c r="L42" s="551">
        <v>0</v>
      </c>
      <c r="M42" s="551">
        <v>0</v>
      </c>
      <c r="N42" s="548">
        <v>2</v>
      </c>
      <c r="O42" s="552">
        <v>0.5</v>
      </c>
      <c r="P42" s="551">
        <v>0</v>
      </c>
      <c r="Q42" s="553"/>
      <c r="R42" s="548">
        <v>2</v>
      </c>
      <c r="S42" s="553">
        <v>1</v>
      </c>
      <c r="T42" s="552">
        <v>0.5</v>
      </c>
      <c r="U42" s="554">
        <v>1</v>
      </c>
    </row>
    <row r="43" spans="1:21" ht="14.4" customHeight="1" x14ac:dyDescent="0.3">
      <c r="A43" s="547">
        <v>35</v>
      </c>
      <c r="B43" s="548" t="s">
        <v>568</v>
      </c>
      <c r="C43" s="548" t="s">
        <v>570</v>
      </c>
      <c r="D43" s="549" t="s">
        <v>714</v>
      </c>
      <c r="E43" s="550" t="s">
        <v>578</v>
      </c>
      <c r="F43" s="548" t="s">
        <v>569</v>
      </c>
      <c r="G43" s="548" t="s">
        <v>706</v>
      </c>
      <c r="H43" s="548" t="s">
        <v>521</v>
      </c>
      <c r="I43" s="548" t="s">
        <v>707</v>
      </c>
      <c r="J43" s="548" t="s">
        <v>708</v>
      </c>
      <c r="K43" s="548" t="s">
        <v>709</v>
      </c>
      <c r="L43" s="551">
        <v>55.16</v>
      </c>
      <c r="M43" s="551">
        <v>55.16</v>
      </c>
      <c r="N43" s="548">
        <v>1</v>
      </c>
      <c r="O43" s="552">
        <v>1</v>
      </c>
      <c r="P43" s="551"/>
      <c r="Q43" s="553">
        <v>0</v>
      </c>
      <c r="R43" s="548"/>
      <c r="S43" s="553">
        <v>0</v>
      </c>
      <c r="T43" s="552"/>
      <c r="U43" s="554">
        <v>0</v>
      </c>
    </row>
    <row r="44" spans="1:21" ht="14.4" customHeight="1" thickBot="1" x14ac:dyDescent="0.35">
      <c r="A44" s="555">
        <v>35</v>
      </c>
      <c r="B44" s="556" t="s">
        <v>568</v>
      </c>
      <c r="C44" s="556" t="s">
        <v>570</v>
      </c>
      <c r="D44" s="557" t="s">
        <v>714</v>
      </c>
      <c r="E44" s="558" t="s">
        <v>580</v>
      </c>
      <c r="F44" s="556" t="s">
        <v>569</v>
      </c>
      <c r="G44" s="556" t="s">
        <v>710</v>
      </c>
      <c r="H44" s="556" t="s">
        <v>521</v>
      </c>
      <c r="I44" s="556" t="s">
        <v>711</v>
      </c>
      <c r="J44" s="556" t="s">
        <v>712</v>
      </c>
      <c r="K44" s="556" t="s">
        <v>713</v>
      </c>
      <c r="L44" s="559">
        <v>0</v>
      </c>
      <c r="M44" s="559">
        <v>0</v>
      </c>
      <c r="N44" s="556">
        <v>1</v>
      </c>
      <c r="O44" s="560">
        <v>1</v>
      </c>
      <c r="P44" s="559"/>
      <c r="Q44" s="561"/>
      <c r="R44" s="556"/>
      <c r="S44" s="561">
        <v>0</v>
      </c>
      <c r="T44" s="560"/>
      <c r="U44" s="56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1" t="s">
        <v>717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563" t="s">
        <v>161</v>
      </c>
      <c r="B4" s="564" t="s">
        <v>14</v>
      </c>
      <c r="C4" s="565" t="s">
        <v>2</v>
      </c>
      <c r="D4" s="564" t="s">
        <v>14</v>
      </c>
      <c r="E4" s="565" t="s">
        <v>2</v>
      </c>
      <c r="F4" s="566" t="s">
        <v>14</v>
      </c>
    </row>
    <row r="5" spans="1:6" ht="14.4" customHeight="1" x14ac:dyDescent="0.3">
      <c r="A5" s="579" t="s">
        <v>576</v>
      </c>
      <c r="B5" s="116">
        <v>274.99</v>
      </c>
      <c r="C5" s="546">
        <v>0.17616384473955629</v>
      </c>
      <c r="D5" s="116">
        <v>1286.0000000000002</v>
      </c>
      <c r="E5" s="546">
        <v>0.82383615526044374</v>
      </c>
      <c r="F5" s="567">
        <v>1560.9900000000002</v>
      </c>
    </row>
    <row r="6" spans="1:6" ht="14.4" customHeight="1" x14ac:dyDescent="0.3">
      <c r="A6" s="580" t="s">
        <v>578</v>
      </c>
      <c r="B6" s="568"/>
      <c r="C6" s="553">
        <v>0</v>
      </c>
      <c r="D6" s="568">
        <v>761.84</v>
      </c>
      <c r="E6" s="553">
        <v>1</v>
      </c>
      <c r="F6" s="569">
        <v>761.84</v>
      </c>
    </row>
    <row r="7" spans="1:6" ht="14.4" customHeight="1" thickBot="1" x14ac:dyDescent="0.35">
      <c r="A7" s="581" t="s">
        <v>579</v>
      </c>
      <c r="B7" s="572"/>
      <c r="C7" s="573">
        <v>0</v>
      </c>
      <c r="D7" s="572">
        <v>647.90000000000009</v>
      </c>
      <c r="E7" s="573">
        <v>1</v>
      </c>
      <c r="F7" s="574">
        <v>647.90000000000009</v>
      </c>
    </row>
    <row r="8" spans="1:6" ht="14.4" customHeight="1" thickBot="1" x14ac:dyDescent="0.35">
      <c r="A8" s="575" t="s">
        <v>3</v>
      </c>
      <c r="B8" s="576">
        <v>274.99</v>
      </c>
      <c r="C8" s="577">
        <v>9.2566473560370677E-2</v>
      </c>
      <c r="D8" s="576">
        <v>2695.7400000000002</v>
      </c>
      <c r="E8" s="577">
        <v>0.90743352643962927</v>
      </c>
      <c r="F8" s="578">
        <v>2970.7300000000005</v>
      </c>
    </row>
    <row r="9" spans="1:6" ht="14.4" customHeight="1" thickBot="1" x14ac:dyDescent="0.35"/>
    <row r="10" spans="1:6" ht="14.4" customHeight="1" x14ac:dyDescent="0.3">
      <c r="A10" s="579" t="s">
        <v>718</v>
      </c>
      <c r="B10" s="116">
        <v>238.72</v>
      </c>
      <c r="C10" s="546">
        <v>1</v>
      </c>
      <c r="D10" s="116"/>
      <c r="E10" s="546">
        <v>0</v>
      </c>
      <c r="F10" s="567">
        <v>238.72</v>
      </c>
    </row>
    <row r="11" spans="1:6" ht="14.4" customHeight="1" x14ac:dyDescent="0.3">
      <c r="A11" s="580" t="s">
        <v>719</v>
      </c>
      <c r="B11" s="568">
        <v>36.270000000000003</v>
      </c>
      <c r="C11" s="553">
        <v>1</v>
      </c>
      <c r="D11" s="568"/>
      <c r="E11" s="553">
        <v>0</v>
      </c>
      <c r="F11" s="569">
        <v>36.270000000000003</v>
      </c>
    </row>
    <row r="12" spans="1:6" ht="14.4" customHeight="1" x14ac:dyDescent="0.3">
      <c r="A12" s="580" t="s">
        <v>720</v>
      </c>
      <c r="B12" s="568"/>
      <c r="C12" s="553">
        <v>0</v>
      </c>
      <c r="D12" s="568">
        <v>107.14</v>
      </c>
      <c r="E12" s="553">
        <v>1</v>
      </c>
      <c r="F12" s="569">
        <v>107.14</v>
      </c>
    </row>
    <row r="13" spans="1:6" ht="14.4" customHeight="1" x14ac:dyDescent="0.3">
      <c r="A13" s="580" t="s">
        <v>721</v>
      </c>
      <c r="B13" s="568"/>
      <c r="C13" s="553">
        <v>0</v>
      </c>
      <c r="D13" s="568">
        <v>196.21</v>
      </c>
      <c r="E13" s="553">
        <v>1</v>
      </c>
      <c r="F13" s="569">
        <v>196.21</v>
      </c>
    </row>
    <row r="14" spans="1:6" ht="14.4" customHeight="1" x14ac:dyDescent="0.3">
      <c r="A14" s="580" t="s">
        <v>722</v>
      </c>
      <c r="B14" s="568"/>
      <c r="C14" s="553">
        <v>0</v>
      </c>
      <c r="D14" s="568">
        <v>141.08000000000001</v>
      </c>
      <c r="E14" s="553">
        <v>1</v>
      </c>
      <c r="F14" s="569">
        <v>141.08000000000001</v>
      </c>
    </row>
    <row r="15" spans="1:6" ht="14.4" customHeight="1" x14ac:dyDescent="0.3">
      <c r="A15" s="580" t="s">
        <v>723</v>
      </c>
      <c r="B15" s="568"/>
      <c r="C15" s="553">
        <v>0</v>
      </c>
      <c r="D15" s="568">
        <v>392.42</v>
      </c>
      <c r="E15" s="553">
        <v>1</v>
      </c>
      <c r="F15" s="569">
        <v>392.42</v>
      </c>
    </row>
    <row r="16" spans="1:6" ht="14.4" customHeight="1" x14ac:dyDescent="0.3">
      <c r="A16" s="580" t="s">
        <v>724</v>
      </c>
      <c r="B16" s="568"/>
      <c r="C16" s="553">
        <v>0</v>
      </c>
      <c r="D16" s="568">
        <v>414.9</v>
      </c>
      <c r="E16" s="553">
        <v>1</v>
      </c>
      <c r="F16" s="569">
        <v>414.9</v>
      </c>
    </row>
    <row r="17" spans="1:6" ht="14.4" customHeight="1" x14ac:dyDescent="0.3">
      <c r="A17" s="580" t="s">
        <v>725</v>
      </c>
      <c r="B17" s="568"/>
      <c r="C17" s="553">
        <v>0</v>
      </c>
      <c r="D17" s="568">
        <v>1086.72</v>
      </c>
      <c r="E17" s="553">
        <v>1</v>
      </c>
      <c r="F17" s="569">
        <v>1086.72</v>
      </c>
    </row>
    <row r="18" spans="1:6" ht="14.4" customHeight="1" x14ac:dyDescent="0.3">
      <c r="A18" s="580" t="s">
        <v>726</v>
      </c>
      <c r="B18" s="568"/>
      <c r="C18" s="553">
        <v>0</v>
      </c>
      <c r="D18" s="568">
        <v>205.86</v>
      </c>
      <c r="E18" s="553">
        <v>1</v>
      </c>
      <c r="F18" s="569">
        <v>205.86</v>
      </c>
    </row>
    <row r="19" spans="1:6" ht="14.4" customHeight="1" thickBot="1" x14ac:dyDescent="0.35">
      <c r="A19" s="581" t="s">
        <v>727</v>
      </c>
      <c r="B19" s="572"/>
      <c r="C19" s="573">
        <v>0</v>
      </c>
      <c r="D19" s="572">
        <v>151.41</v>
      </c>
      <c r="E19" s="573">
        <v>1</v>
      </c>
      <c r="F19" s="574">
        <v>151.41</v>
      </c>
    </row>
    <row r="20" spans="1:6" ht="14.4" customHeight="1" thickBot="1" x14ac:dyDescent="0.35">
      <c r="A20" s="575" t="s">
        <v>3</v>
      </c>
      <c r="B20" s="576">
        <v>274.99</v>
      </c>
      <c r="C20" s="577">
        <v>9.2566473560370691E-2</v>
      </c>
      <c r="D20" s="576">
        <v>2695.7400000000002</v>
      </c>
      <c r="E20" s="577">
        <v>0.90743352643962938</v>
      </c>
      <c r="F20" s="578">
        <v>2970.73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{11033F24-C528-4035-ACF9-2B5353060D2B}</x14:id>
        </ext>
      </extLst>
    </cfRule>
  </conditionalFormatting>
  <conditionalFormatting sqref="F10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{091FD90A-0DEF-4515-AFF6-7F598B8EA1EE}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033F24-C528-4035-ACF9-2B5353060D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091FD90A-0DEF-4515-AFF6-7F598B8EA1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738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274.99</v>
      </c>
      <c r="H3" s="44">
        <f>IF(M3=0,0,G3/M3)</f>
        <v>9.2566473560370677E-2</v>
      </c>
      <c r="I3" s="43">
        <f>SUBTOTAL(9,I6:I1048576)</f>
        <v>15</v>
      </c>
      <c r="J3" s="43">
        <f>SUBTOTAL(9,J6:J1048576)</f>
        <v>2695.7400000000002</v>
      </c>
      <c r="K3" s="44">
        <f>IF(M3=0,0,J3/M3)</f>
        <v>0.90743352643962927</v>
      </c>
      <c r="L3" s="43">
        <f>SUBTOTAL(9,L6:L1048576)</f>
        <v>17</v>
      </c>
      <c r="M3" s="45">
        <f>SUBTOTAL(9,M6:M1048576)</f>
        <v>2970.7300000000005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563" t="s">
        <v>135</v>
      </c>
      <c r="B5" s="583" t="s">
        <v>131</v>
      </c>
      <c r="C5" s="583" t="s">
        <v>71</v>
      </c>
      <c r="D5" s="583" t="s">
        <v>132</v>
      </c>
      <c r="E5" s="583" t="s">
        <v>133</v>
      </c>
      <c r="F5" s="584" t="s">
        <v>28</v>
      </c>
      <c r="G5" s="584" t="s">
        <v>14</v>
      </c>
      <c r="H5" s="565" t="s">
        <v>134</v>
      </c>
      <c r="I5" s="564" t="s">
        <v>28</v>
      </c>
      <c r="J5" s="584" t="s">
        <v>14</v>
      </c>
      <c r="K5" s="565" t="s">
        <v>134</v>
      </c>
      <c r="L5" s="564" t="s">
        <v>28</v>
      </c>
      <c r="M5" s="585" t="s">
        <v>14</v>
      </c>
    </row>
    <row r="6" spans="1:13" ht="14.4" customHeight="1" x14ac:dyDescent="0.3">
      <c r="A6" s="540" t="s">
        <v>576</v>
      </c>
      <c r="B6" s="541" t="s">
        <v>728</v>
      </c>
      <c r="C6" s="541" t="s">
        <v>610</v>
      </c>
      <c r="D6" s="541" t="s">
        <v>611</v>
      </c>
      <c r="E6" s="541" t="s">
        <v>612</v>
      </c>
      <c r="F6" s="116"/>
      <c r="G6" s="116"/>
      <c r="H6" s="546">
        <v>0</v>
      </c>
      <c r="I6" s="116">
        <v>2</v>
      </c>
      <c r="J6" s="116">
        <v>1086.72</v>
      </c>
      <c r="K6" s="546">
        <v>1</v>
      </c>
      <c r="L6" s="116">
        <v>2</v>
      </c>
      <c r="M6" s="567">
        <v>1086.72</v>
      </c>
    </row>
    <row r="7" spans="1:13" ht="14.4" customHeight="1" x14ac:dyDescent="0.3">
      <c r="A7" s="547" t="s">
        <v>576</v>
      </c>
      <c r="B7" s="548" t="s">
        <v>729</v>
      </c>
      <c r="C7" s="548" t="s">
        <v>602</v>
      </c>
      <c r="D7" s="548" t="s">
        <v>603</v>
      </c>
      <c r="E7" s="548" t="s">
        <v>604</v>
      </c>
      <c r="F7" s="568"/>
      <c r="G7" s="568"/>
      <c r="H7" s="553">
        <v>0</v>
      </c>
      <c r="I7" s="568">
        <v>2</v>
      </c>
      <c r="J7" s="568">
        <v>92.14</v>
      </c>
      <c r="K7" s="553">
        <v>1</v>
      </c>
      <c r="L7" s="568">
        <v>2</v>
      </c>
      <c r="M7" s="569">
        <v>92.14</v>
      </c>
    </row>
    <row r="8" spans="1:13" ht="14.4" customHeight="1" x14ac:dyDescent="0.3">
      <c r="A8" s="547" t="s">
        <v>576</v>
      </c>
      <c r="B8" s="548" t="s">
        <v>730</v>
      </c>
      <c r="C8" s="548" t="s">
        <v>590</v>
      </c>
      <c r="D8" s="548" t="s">
        <v>591</v>
      </c>
      <c r="E8" s="548" t="s">
        <v>592</v>
      </c>
      <c r="F8" s="568">
        <v>1</v>
      </c>
      <c r="G8" s="568">
        <v>238.72</v>
      </c>
      <c r="H8" s="553">
        <v>1</v>
      </c>
      <c r="I8" s="568"/>
      <c r="J8" s="568"/>
      <c r="K8" s="553">
        <v>0</v>
      </c>
      <c r="L8" s="568">
        <v>1</v>
      </c>
      <c r="M8" s="569">
        <v>238.72</v>
      </c>
    </row>
    <row r="9" spans="1:13" ht="14.4" customHeight="1" x14ac:dyDescent="0.3">
      <c r="A9" s="547" t="s">
        <v>576</v>
      </c>
      <c r="B9" s="548" t="s">
        <v>731</v>
      </c>
      <c r="C9" s="548" t="s">
        <v>582</v>
      </c>
      <c r="D9" s="548" t="s">
        <v>583</v>
      </c>
      <c r="E9" s="548" t="s">
        <v>584</v>
      </c>
      <c r="F9" s="568">
        <v>1</v>
      </c>
      <c r="G9" s="568">
        <v>36.270000000000003</v>
      </c>
      <c r="H9" s="553">
        <v>1</v>
      </c>
      <c r="I9" s="568"/>
      <c r="J9" s="568"/>
      <c r="K9" s="553">
        <v>0</v>
      </c>
      <c r="L9" s="568">
        <v>1</v>
      </c>
      <c r="M9" s="569">
        <v>36.270000000000003</v>
      </c>
    </row>
    <row r="10" spans="1:13" ht="14.4" customHeight="1" x14ac:dyDescent="0.3">
      <c r="A10" s="547" t="s">
        <v>576</v>
      </c>
      <c r="B10" s="548" t="s">
        <v>732</v>
      </c>
      <c r="C10" s="548" t="s">
        <v>614</v>
      </c>
      <c r="D10" s="548" t="s">
        <v>615</v>
      </c>
      <c r="E10" s="548" t="s">
        <v>616</v>
      </c>
      <c r="F10" s="568"/>
      <c r="G10" s="568"/>
      <c r="H10" s="553">
        <v>0</v>
      </c>
      <c r="I10" s="568">
        <v>2</v>
      </c>
      <c r="J10" s="568">
        <v>107.14</v>
      </c>
      <c r="K10" s="553">
        <v>1</v>
      </c>
      <c r="L10" s="568">
        <v>2</v>
      </c>
      <c r="M10" s="569">
        <v>107.14</v>
      </c>
    </row>
    <row r="11" spans="1:13" ht="14.4" customHeight="1" x14ac:dyDescent="0.3">
      <c r="A11" s="547" t="s">
        <v>578</v>
      </c>
      <c r="B11" s="548" t="s">
        <v>733</v>
      </c>
      <c r="C11" s="548" t="s">
        <v>699</v>
      </c>
      <c r="D11" s="548" t="s">
        <v>700</v>
      </c>
      <c r="E11" s="548" t="s">
        <v>701</v>
      </c>
      <c r="F11" s="568"/>
      <c r="G11" s="568"/>
      <c r="H11" s="553">
        <v>0</v>
      </c>
      <c r="I11" s="568">
        <v>2</v>
      </c>
      <c r="J11" s="568">
        <v>205.86</v>
      </c>
      <c r="K11" s="553">
        <v>1</v>
      </c>
      <c r="L11" s="568">
        <v>2</v>
      </c>
      <c r="M11" s="569">
        <v>205.86</v>
      </c>
    </row>
    <row r="12" spans="1:13" ht="14.4" customHeight="1" x14ac:dyDescent="0.3">
      <c r="A12" s="547" t="s">
        <v>578</v>
      </c>
      <c r="B12" s="548" t="s">
        <v>734</v>
      </c>
      <c r="C12" s="548" t="s">
        <v>670</v>
      </c>
      <c r="D12" s="548" t="s">
        <v>671</v>
      </c>
      <c r="E12" s="548" t="s">
        <v>672</v>
      </c>
      <c r="F12" s="568"/>
      <c r="G12" s="568"/>
      <c r="H12" s="553">
        <v>0</v>
      </c>
      <c r="I12" s="568">
        <v>2</v>
      </c>
      <c r="J12" s="568">
        <v>141.08000000000001</v>
      </c>
      <c r="K12" s="553">
        <v>1</v>
      </c>
      <c r="L12" s="568">
        <v>2</v>
      </c>
      <c r="M12" s="569">
        <v>141.08000000000001</v>
      </c>
    </row>
    <row r="13" spans="1:13" ht="14.4" customHeight="1" x14ac:dyDescent="0.3">
      <c r="A13" s="547" t="s">
        <v>578</v>
      </c>
      <c r="B13" s="548" t="s">
        <v>735</v>
      </c>
      <c r="C13" s="548" t="s">
        <v>674</v>
      </c>
      <c r="D13" s="548" t="s">
        <v>675</v>
      </c>
      <c r="E13" s="548" t="s">
        <v>676</v>
      </c>
      <c r="F13" s="568"/>
      <c r="G13" s="568"/>
      <c r="H13" s="553">
        <v>0</v>
      </c>
      <c r="I13" s="568">
        <v>2</v>
      </c>
      <c r="J13" s="568">
        <v>414.9</v>
      </c>
      <c r="K13" s="553">
        <v>1</v>
      </c>
      <c r="L13" s="568">
        <v>2</v>
      </c>
      <c r="M13" s="569">
        <v>414.9</v>
      </c>
    </row>
    <row r="14" spans="1:13" ht="14.4" customHeight="1" x14ac:dyDescent="0.3">
      <c r="A14" s="547" t="s">
        <v>579</v>
      </c>
      <c r="B14" s="548" t="s">
        <v>736</v>
      </c>
      <c r="C14" s="548" t="s">
        <v>663</v>
      </c>
      <c r="D14" s="548" t="s">
        <v>664</v>
      </c>
      <c r="E14" s="548" t="s">
        <v>634</v>
      </c>
      <c r="F14" s="568"/>
      <c r="G14" s="568"/>
      <c r="H14" s="553">
        <v>0</v>
      </c>
      <c r="I14" s="568">
        <v>1</v>
      </c>
      <c r="J14" s="568">
        <v>196.21</v>
      </c>
      <c r="K14" s="553">
        <v>1</v>
      </c>
      <c r="L14" s="568">
        <v>1</v>
      </c>
      <c r="M14" s="569">
        <v>196.21</v>
      </c>
    </row>
    <row r="15" spans="1:13" ht="14.4" customHeight="1" x14ac:dyDescent="0.3">
      <c r="A15" s="547" t="s">
        <v>579</v>
      </c>
      <c r="B15" s="548" t="s">
        <v>737</v>
      </c>
      <c r="C15" s="548" t="s">
        <v>632</v>
      </c>
      <c r="D15" s="548" t="s">
        <v>633</v>
      </c>
      <c r="E15" s="548" t="s">
        <v>634</v>
      </c>
      <c r="F15" s="568"/>
      <c r="G15" s="568"/>
      <c r="H15" s="553">
        <v>0</v>
      </c>
      <c r="I15" s="568">
        <v>1</v>
      </c>
      <c r="J15" s="568">
        <v>392.42</v>
      </c>
      <c r="K15" s="553">
        <v>1</v>
      </c>
      <c r="L15" s="568">
        <v>1</v>
      </c>
      <c r="M15" s="569">
        <v>392.42</v>
      </c>
    </row>
    <row r="16" spans="1:13" ht="14.4" customHeight="1" thickBot="1" x14ac:dyDescent="0.35">
      <c r="A16" s="555" t="s">
        <v>579</v>
      </c>
      <c r="B16" s="556" t="s">
        <v>729</v>
      </c>
      <c r="C16" s="556" t="s">
        <v>648</v>
      </c>
      <c r="D16" s="556" t="s">
        <v>603</v>
      </c>
      <c r="E16" s="556" t="s">
        <v>649</v>
      </c>
      <c r="F16" s="570"/>
      <c r="G16" s="570"/>
      <c r="H16" s="561">
        <v>0</v>
      </c>
      <c r="I16" s="570">
        <v>1</v>
      </c>
      <c r="J16" s="570">
        <v>59.27</v>
      </c>
      <c r="K16" s="561">
        <v>1</v>
      </c>
      <c r="L16" s="570">
        <v>1</v>
      </c>
      <c r="M16" s="571">
        <v>59.27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139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6" t="s">
        <v>519</v>
      </c>
      <c r="B5" s="467" t="s">
        <v>520</v>
      </c>
      <c r="C5" s="468" t="s">
        <v>521</v>
      </c>
      <c r="D5" s="468" t="s">
        <v>521</v>
      </c>
      <c r="E5" s="468"/>
      <c r="F5" s="468" t="s">
        <v>521</v>
      </c>
      <c r="G5" s="468" t="s">
        <v>521</v>
      </c>
      <c r="H5" s="468" t="s">
        <v>521</v>
      </c>
      <c r="I5" s="469" t="s">
        <v>521</v>
      </c>
      <c r="J5" s="470" t="s">
        <v>69</v>
      </c>
    </row>
    <row r="6" spans="1:10" ht="14.4" customHeight="1" x14ac:dyDescent="0.3">
      <c r="A6" s="466" t="s">
        <v>519</v>
      </c>
      <c r="B6" s="467" t="s">
        <v>739</v>
      </c>
      <c r="C6" s="468">
        <v>4248.1347999999998</v>
      </c>
      <c r="D6" s="468">
        <v>5206.315630000001</v>
      </c>
      <c r="E6" s="468"/>
      <c r="F6" s="468">
        <v>4524.4558399999996</v>
      </c>
      <c r="G6" s="468">
        <v>5733.3332499999997</v>
      </c>
      <c r="H6" s="468">
        <v>-1208.8774100000001</v>
      </c>
      <c r="I6" s="469">
        <v>0.78914928588879774</v>
      </c>
      <c r="J6" s="470" t="s">
        <v>1</v>
      </c>
    </row>
    <row r="7" spans="1:10" ht="14.4" customHeight="1" x14ac:dyDescent="0.3">
      <c r="A7" s="466" t="s">
        <v>519</v>
      </c>
      <c r="B7" s="467" t="s">
        <v>740</v>
      </c>
      <c r="C7" s="468">
        <v>134.23586</v>
      </c>
      <c r="D7" s="468">
        <v>125.9743</v>
      </c>
      <c r="E7" s="468"/>
      <c r="F7" s="468">
        <v>141.70173</v>
      </c>
      <c r="G7" s="468">
        <v>163.33332812500001</v>
      </c>
      <c r="H7" s="468">
        <v>-21.631598125000011</v>
      </c>
      <c r="I7" s="469">
        <v>0.86756163990949098</v>
      </c>
      <c r="J7" s="470" t="s">
        <v>1</v>
      </c>
    </row>
    <row r="8" spans="1:10" ht="14.4" customHeight="1" x14ac:dyDescent="0.3">
      <c r="A8" s="466" t="s">
        <v>519</v>
      </c>
      <c r="B8" s="467" t="s">
        <v>741</v>
      </c>
      <c r="C8" s="468">
        <v>28.025700000000001</v>
      </c>
      <c r="D8" s="468">
        <v>70.773359999999997</v>
      </c>
      <c r="E8" s="468"/>
      <c r="F8" s="468">
        <v>87.404330000000002</v>
      </c>
      <c r="G8" s="468">
        <v>79.999996032714847</v>
      </c>
      <c r="H8" s="468">
        <v>7.4043339672851545</v>
      </c>
      <c r="I8" s="469">
        <v>1.0925541791809248</v>
      </c>
      <c r="J8" s="470" t="s">
        <v>1</v>
      </c>
    </row>
    <row r="9" spans="1:10" ht="14.4" customHeight="1" x14ac:dyDescent="0.3">
      <c r="A9" s="466" t="s">
        <v>519</v>
      </c>
      <c r="B9" s="467" t="s">
        <v>742</v>
      </c>
      <c r="C9" s="468">
        <v>107.65809</v>
      </c>
      <c r="D9" s="468">
        <v>138.56416000000002</v>
      </c>
      <c r="E9" s="468"/>
      <c r="F9" s="468">
        <v>173.08955999999998</v>
      </c>
      <c r="G9" s="468">
        <v>146.66667919921875</v>
      </c>
      <c r="H9" s="468">
        <v>26.422880800781229</v>
      </c>
      <c r="I9" s="469">
        <v>1.1801559900656835</v>
      </c>
      <c r="J9" s="470" t="s">
        <v>1</v>
      </c>
    </row>
    <row r="10" spans="1:10" ht="14.4" customHeight="1" x14ac:dyDescent="0.3">
      <c r="A10" s="466" t="s">
        <v>519</v>
      </c>
      <c r="B10" s="467" t="s">
        <v>743</v>
      </c>
      <c r="C10" s="468">
        <v>7377.9780799999999</v>
      </c>
      <c r="D10" s="468">
        <v>7189.6417199999996</v>
      </c>
      <c r="E10" s="468"/>
      <c r="F10" s="468">
        <v>7101.0658600000006</v>
      </c>
      <c r="G10" s="468">
        <v>7633.3330703124993</v>
      </c>
      <c r="H10" s="468">
        <v>-532.26721031249872</v>
      </c>
      <c r="I10" s="469">
        <v>0.93027066873544551</v>
      </c>
      <c r="J10" s="470" t="s">
        <v>1</v>
      </c>
    </row>
    <row r="11" spans="1:10" ht="14.4" customHeight="1" x14ac:dyDescent="0.3">
      <c r="A11" s="466" t="s">
        <v>519</v>
      </c>
      <c r="B11" s="467" t="s">
        <v>744</v>
      </c>
      <c r="C11" s="468">
        <v>7.2789999999999999</v>
      </c>
      <c r="D11" s="468">
        <v>17.353000000000002</v>
      </c>
      <c r="E11" s="468"/>
      <c r="F11" s="468">
        <v>17.898</v>
      </c>
      <c r="G11" s="468">
        <v>20</v>
      </c>
      <c r="H11" s="468">
        <v>-2.1020000000000003</v>
      </c>
      <c r="I11" s="469">
        <v>0.89490000000000003</v>
      </c>
      <c r="J11" s="470" t="s">
        <v>1</v>
      </c>
    </row>
    <row r="12" spans="1:10" ht="14.4" customHeight="1" x14ac:dyDescent="0.3">
      <c r="A12" s="466" t="s">
        <v>519</v>
      </c>
      <c r="B12" s="467" t="s">
        <v>745</v>
      </c>
      <c r="C12" s="468">
        <v>15.904</v>
      </c>
      <c r="D12" s="468">
        <v>42.599999999999994</v>
      </c>
      <c r="E12" s="468"/>
      <c r="F12" s="468">
        <v>55.338000000000001</v>
      </c>
      <c r="G12" s="468">
        <v>43.3333369140625</v>
      </c>
      <c r="H12" s="468">
        <v>12.004663085937501</v>
      </c>
      <c r="I12" s="469">
        <v>1.2770306637069013</v>
      </c>
      <c r="J12" s="470" t="s">
        <v>1</v>
      </c>
    </row>
    <row r="13" spans="1:10" ht="14.4" customHeight="1" x14ac:dyDescent="0.3">
      <c r="A13" s="466" t="s">
        <v>519</v>
      </c>
      <c r="B13" s="467" t="s">
        <v>524</v>
      </c>
      <c r="C13" s="468">
        <v>11919.215530000001</v>
      </c>
      <c r="D13" s="468">
        <v>12791.222169999999</v>
      </c>
      <c r="E13" s="468"/>
      <c r="F13" s="468">
        <v>12100.953319999999</v>
      </c>
      <c r="G13" s="468">
        <v>13819.999660583495</v>
      </c>
      <c r="H13" s="468">
        <v>-1719.0463405834962</v>
      </c>
      <c r="I13" s="469">
        <v>0.87561169444262377</v>
      </c>
      <c r="J13" s="470" t="s">
        <v>525</v>
      </c>
    </row>
    <row r="15" spans="1:10" ht="14.4" customHeight="1" x14ac:dyDescent="0.3">
      <c r="A15" s="466" t="s">
        <v>519</v>
      </c>
      <c r="B15" s="467" t="s">
        <v>520</v>
      </c>
      <c r="C15" s="468" t="s">
        <v>521</v>
      </c>
      <c r="D15" s="468" t="s">
        <v>521</v>
      </c>
      <c r="E15" s="468"/>
      <c r="F15" s="468" t="s">
        <v>521</v>
      </c>
      <c r="G15" s="468" t="s">
        <v>521</v>
      </c>
      <c r="H15" s="468" t="s">
        <v>521</v>
      </c>
      <c r="I15" s="469" t="s">
        <v>521</v>
      </c>
      <c r="J15" s="470" t="s">
        <v>69</v>
      </c>
    </row>
    <row r="16" spans="1:10" ht="14.4" customHeight="1" x14ac:dyDescent="0.3">
      <c r="A16" s="466" t="s">
        <v>746</v>
      </c>
      <c r="B16" s="467" t="s">
        <v>747</v>
      </c>
      <c r="C16" s="468" t="s">
        <v>521</v>
      </c>
      <c r="D16" s="468" t="s">
        <v>521</v>
      </c>
      <c r="E16" s="468"/>
      <c r="F16" s="468" t="s">
        <v>521</v>
      </c>
      <c r="G16" s="468" t="s">
        <v>521</v>
      </c>
      <c r="H16" s="468" t="s">
        <v>521</v>
      </c>
      <c r="I16" s="469" t="s">
        <v>521</v>
      </c>
      <c r="J16" s="470" t="s">
        <v>0</v>
      </c>
    </row>
    <row r="17" spans="1:10" ht="14.4" customHeight="1" x14ac:dyDescent="0.3">
      <c r="A17" s="466" t="s">
        <v>746</v>
      </c>
      <c r="B17" s="467" t="s">
        <v>742</v>
      </c>
      <c r="C17" s="468">
        <v>0</v>
      </c>
      <c r="D17" s="468">
        <v>0</v>
      </c>
      <c r="E17" s="468"/>
      <c r="F17" s="468">
        <v>0</v>
      </c>
      <c r="G17" s="468">
        <v>8</v>
      </c>
      <c r="H17" s="468">
        <v>-8</v>
      </c>
      <c r="I17" s="469">
        <v>0</v>
      </c>
      <c r="J17" s="470" t="s">
        <v>1</v>
      </c>
    </row>
    <row r="18" spans="1:10" ht="14.4" customHeight="1" x14ac:dyDescent="0.3">
      <c r="A18" s="466" t="s">
        <v>746</v>
      </c>
      <c r="B18" s="467" t="s">
        <v>743</v>
      </c>
      <c r="C18" s="468">
        <v>0</v>
      </c>
      <c r="D18" s="468">
        <v>0</v>
      </c>
      <c r="E18" s="468"/>
      <c r="F18" s="468">
        <v>0</v>
      </c>
      <c r="G18" s="468">
        <v>75</v>
      </c>
      <c r="H18" s="468">
        <v>-75</v>
      </c>
      <c r="I18" s="469">
        <v>0</v>
      </c>
      <c r="J18" s="470" t="s">
        <v>1</v>
      </c>
    </row>
    <row r="19" spans="1:10" ht="14.4" customHeight="1" x14ac:dyDescent="0.3">
      <c r="A19" s="466" t="s">
        <v>746</v>
      </c>
      <c r="B19" s="467" t="s">
        <v>748</v>
      </c>
      <c r="C19" s="468">
        <v>0</v>
      </c>
      <c r="D19" s="468">
        <v>0</v>
      </c>
      <c r="E19" s="468"/>
      <c r="F19" s="468">
        <v>0</v>
      </c>
      <c r="G19" s="468">
        <v>83</v>
      </c>
      <c r="H19" s="468">
        <v>-83</v>
      </c>
      <c r="I19" s="469">
        <v>0</v>
      </c>
      <c r="J19" s="470" t="s">
        <v>529</v>
      </c>
    </row>
    <row r="20" spans="1:10" ht="14.4" customHeight="1" x14ac:dyDescent="0.3">
      <c r="A20" s="466" t="s">
        <v>521</v>
      </c>
      <c r="B20" s="467" t="s">
        <v>521</v>
      </c>
      <c r="C20" s="468" t="s">
        <v>521</v>
      </c>
      <c r="D20" s="468" t="s">
        <v>521</v>
      </c>
      <c r="E20" s="468"/>
      <c r="F20" s="468" t="s">
        <v>521</v>
      </c>
      <c r="G20" s="468" t="s">
        <v>521</v>
      </c>
      <c r="H20" s="468" t="s">
        <v>521</v>
      </c>
      <c r="I20" s="469" t="s">
        <v>521</v>
      </c>
      <c r="J20" s="470" t="s">
        <v>530</v>
      </c>
    </row>
    <row r="21" spans="1:10" ht="14.4" customHeight="1" x14ac:dyDescent="0.3">
      <c r="A21" s="466" t="s">
        <v>526</v>
      </c>
      <c r="B21" s="467" t="s">
        <v>527</v>
      </c>
      <c r="C21" s="468" t="s">
        <v>521</v>
      </c>
      <c r="D21" s="468" t="s">
        <v>521</v>
      </c>
      <c r="E21" s="468"/>
      <c r="F21" s="468" t="s">
        <v>521</v>
      </c>
      <c r="G21" s="468" t="s">
        <v>521</v>
      </c>
      <c r="H21" s="468" t="s">
        <v>521</v>
      </c>
      <c r="I21" s="469" t="s">
        <v>521</v>
      </c>
      <c r="J21" s="470" t="s">
        <v>0</v>
      </c>
    </row>
    <row r="22" spans="1:10" ht="14.4" customHeight="1" x14ac:dyDescent="0.3">
      <c r="A22" s="466" t="s">
        <v>526</v>
      </c>
      <c r="B22" s="467" t="s">
        <v>739</v>
      </c>
      <c r="C22" s="468">
        <v>219.67696999999995</v>
      </c>
      <c r="D22" s="468">
        <v>292.74636999999996</v>
      </c>
      <c r="E22" s="468"/>
      <c r="F22" s="468">
        <v>1988.2608799999996</v>
      </c>
      <c r="G22" s="468">
        <v>2760</v>
      </c>
      <c r="H22" s="468">
        <v>-771.73912000000041</v>
      </c>
      <c r="I22" s="469">
        <v>0.72038437681159406</v>
      </c>
      <c r="J22" s="470" t="s">
        <v>1</v>
      </c>
    </row>
    <row r="23" spans="1:10" ht="14.4" customHeight="1" x14ac:dyDescent="0.3">
      <c r="A23" s="466" t="s">
        <v>526</v>
      </c>
      <c r="B23" s="467" t="s">
        <v>740</v>
      </c>
      <c r="C23" s="468">
        <v>5.3330000000000002</v>
      </c>
      <c r="D23" s="468">
        <v>7.6782999999999992</v>
      </c>
      <c r="E23" s="468"/>
      <c r="F23" s="468">
        <v>31.561129999999999</v>
      </c>
      <c r="G23" s="468">
        <v>11</v>
      </c>
      <c r="H23" s="468">
        <v>20.561129999999999</v>
      </c>
      <c r="I23" s="469">
        <v>2.8691936363636361</v>
      </c>
      <c r="J23" s="470" t="s">
        <v>1</v>
      </c>
    </row>
    <row r="24" spans="1:10" ht="14.4" customHeight="1" x14ac:dyDescent="0.3">
      <c r="A24" s="466" t="s">
        <v>526</v>
      </c>
      <c r="B24" s="467" t="s">
        <v>741</v>
      </c>
      <c r="C24" s="468">
        <v>0.74402000000000001</v>
      </c>
      <c r="D24" s="468">
        <v>0.87619000000000002</v>
      </c>
      <c r="E24" s="468"/>
      <c r="F24" s="468">
        <v>0.43104999999999993</v>
      </c>
      <c r="G24" s="468">
        <v>1</v>
      </c>
      <c r="H24" s="468">
        <v>-0.56895000000000007</v>
      </c>
      <c r="I24" s="469">
        <v>0.43104999999999993</v>
      </c>
      <c r="J24" s="470" t="s">
        <v>1</v>
      </c>
    </row>
    <row r="25" spans="1:10" ht="14.4" customHeight="1" x14ac:dyDescent="0.3">
      <c r="A25" s="466" t="s">
        <v>526</v>
      </c>
      <c r="B25" s="467" t="s">
        <v>742</v>
      </c>
      <c r="C25" s="468">
        <v>15.56413</v>
      </c>
      <c r="D25" s="468">
        <v>19.258749999999999</v>
      </c>
      <c r="E25" s="468"/>
      <c r="F25" s="468">
        <v>21.29119</v>
      </c>
      <c r="G25" s="468">
        <v>20</v>
      </c>
      <c r="H25" s="468">
        <v>1.2911900000000003</v>
      </c>
      <c r="I25" s="469">
        <v>1.0645595000000001</v>
      </c>
      <c r="J25" s="470" t="s">
        <v>1</v>
      </c>
    </row>
    <row r="26" spans="1:10" ht="14.4" customHeight="1" x14ac:dyDescent="0.3">
      <c r="A26" s="466" t="s">
        <v>526</v>
      </c>
      <c r="B26" s="467" t="s">
        <v>744</v>
      </c>
      <c r="C26" s="468">
        <v>0</v>
      </c>
      <c r="D26" s="468">
        <v>0</v>
      </c>
      <c r="E26" s="468"/>
      <c r="F26" s="468">
        <v>0</v>
      </c>
      <c r="G26" s="468">
        <v>0</v>
      </c>
      <c r="H26" s="468">
        <v>0</v>
      </c>
      <c r="I26" s="469" t="s">
        <v>521</v>
      </c>
      <c r="J26" s="470" t="s">
        <v>1</v>
      </c>
    </row>
    <row r="27" spans="1:10" ht="14.4" customHeight="1" x14ac:dyDescent="0.3">
      <c r="A27" s="466" t="s">
        <v>526</v>
      </c>
      <c r="B27" s="467" t="s">
        <v>745</v>
      </c>
      <c r="C27" s="468">
        <v>4.5439999999999996</v>
      </c>
      <c r="D27" s="468">
        <v>7.5259999999999998</v>
      </c>
      <c r="E27" s="468"/>
      <c r="F27" s="468">
        <v>5.9340000000000002</v>
      </c>
      <c r="G27" s="468">
        <v>8</v>
      </c>
      <c r="H27" s="468">
        <v>-2.0659999999999998</v>
      </c>
      <c r="I27" s="469">
        <v>0.74175000000000002</v>
      </c>
      <c r="J27" s="470" t="s">
        <v>1</v>
      </c>
    </row>
    <row r="28" spans="1:10" ht="14.4" customHeight="1" x14ac:dyDescent="0.3">
      <c r="A28" s="466" t="s">
        <v>526</v>
      </c>
      <c r="B28" s="467" t="s">
        <v>528</v>
      </c>
      <c r="C28" s="468">
        <v>245.86211999999998</v>
      </c>
      <c r="D28" s="468">
        <v>328.08560999999997</v>
      </c>
      <c r="E28" s="468"/>
      <c r="F28" s="468">
        <v>2047.4782499999994</v>
      </c>
      <c r="G28" s="468">
        <v>2800</v>
      </c>
      <c r="H28" s="468">
        <v>-752.52175000000057</v>
      </c>
      <c r="I28" s="469">
        <v>0.731242232142857</v>
      </c>
      <c r="J28" s="470" t="s">
        <v>529</v>
      </c>
    </row>
    <row r="29" spans="1:10" ht="14.4" customHeight="1" x14ac:dyDescent="0.3">
      <c r="A29" s="466" t="s">
        <v>521</v>
      </c>
      <c r="B29" s="467" t="s">
        <v>521</v>
      </c>
      <c r="C29" s="468" t="s">
        <v>521</v>
      </c>
      <c r="D29" s="468" t="s">
        <v>521</v>
      </c>
      <c r="E29" s="468"/>
      <c r="F29" s="468" t="s">
        <v>521</v>
      </c>
      <c r="G29" s="468" t="s">
        <v>521</v>
      </c>
      <c r="H29" s="468" t="s">
        <v>521</v>
      </c>
      <c r="I29" s="469" t="s">
        <v>521</v>
      </c>
      <c r="J29" s="470" t="s">
        <v>530</v>
      </c>
    </row>
    <row r="30" spans="1:10" ht="14.4" customHeight="1" x14ac:dyDescent="0.3">
      <c r="A30" s="466" t="s">
        <v>531</v>
      </c>
      <c r="B30" s="467" t="s">
        <v>532</v>
      </c>
      <c r="C30" s="468" t="s">
        <v>521</v>
      </c>
      <c r="D30" s="468" t="s">
        <v>521</v>
      </c>
      <c r="E30" s="468"/>
      <c r="F30" s="468" t="s">
        <v>521</v>
      </c>
      <c r="G30" s="468" t="s">
        <v>521</v>
      </c>
      <c r="H30" s="468" t="s">
        <v>521</v>
      </c>
      <c r="I30" s="469" t="s">
        <v>521</v>
      </c>
      <c r="J30" s="470" t="s">
        <v>0</v>
      </c>
    </row>
    <row r="31" spans="1:10" ht="14.4" customHeight="1" x14ac:dyDescent="0.3">
      <c r="A31" s="466" t="s">
        <v>531</v>
      </c>
      <c r="B31" s="467" t="s">
        <v>739</v>
      </c>
      <c r="C31" s="468">
        <v>4028.4578299999998</v>
      </c>
      <c r="D31" s="468">
        <v>4913.5692600000011</v>
      </c>
      <c r="E31" s="468"/>
      <c r="F31" s="468">
        <v>2536.1949599999998</v>
      </c>
      <c r="G31" s="468">
        <v>2973</v>
      </c>
      <c r="H31" s="468">
        <v>-436.80504000000019</v>
      </c>
      <c r="I31" s="469">
        <v>0.85307600403632688</v>
      </c>
      <c r="J31" s="470" t="s">
        <v>1</v>
      </c>
    </row>
    <row r="32" spans="1:10" ht="14.4" customHeight="1" x14ac:dyDescent="0.3">
      <c r="A32" s="466" t="s">
        <v>531</v>
      </c>
      <c r="B32" s="467" t="s">
        <v>740</v>
      </c>
      <c r="C32" s="468">
        <v>128.90286</v>
      </c>
      <c r="D32" s="468">
        <v>118.29600000000001</v>
      </c>
      <c r="E32" s="468"/>
      <c r="F32" s="468">
        <v>110.14059999999999</v>
      </c>
      <c r="G32" s="468">
        <v>152</v>
      </c>
      <c r="H32" s="468">
        <v>-41.859400000000008</v>
      </c>
      <c r="I32" s="469">
        <v>0.72460921052631577</v>
      </c>
      <c r="J32" s="470" t="s">
        <v>1</v>
      </c>
    </row>
    <row r="33" spans="1:10" ht="14.4" customHeight="1" x14ac:dyDescent="0.3">
      <c r="A33" s="466" t="s">
        <v>531</v>
      </c>
      <c r="B33" s="467" t="s">
        <v>741</v>
      </c>
      <c r="C33" s="468">
        <v>27.281680000000001</v>
      </c>
      <c r="D33" s="468">
        <v>69.897170000000003</v>
      </c>
      <c r="E33" s="468"/>
      <c r="F33" s="468">
        <v>86.973280000000003</v>
      </c>
      <c r="G33" s="468">
        <v>79</v>
      </c>
      <c r="H33" s="468">
        <v>7.9732800000000026</v>
      </c>
      <c r="I33" s="469">
        <v>1.100927594936709</v>
      </c>
      <c r="J33" s="470" t="s">
        <v>1</v>
      </c>
    </row>
    <row r="34" spans="1:10" ht="14.4" customHeight="1" x14ac:dyDescent="0.3">
      <c r="A34" s="466" t="s">
        <v>531</v>
      </c>
      <c r="B34" s="467" t="s">
        <v>742</v>
      </c>
      <c r="C34" s="468">
        <v>92.093959999999996</v>
      </c>
      <c r="D34" s="468">
        <v>119.30541000000002</v>
      </c>
      <c r="E34" s="468"/>
      <c r="F34" s="468">
        <v>151.79836999999998</v>
      </c>
      <c r="G34" s="468">
        <v>119</v>
      </c>
      <c r="H34" s="468">
        <v>32.798369999999977</v>
      </c>
      <c r="I34" s="469">
        <v>1.2756165546218485</v>
      </c>
      <c r="J34" s="470" t="s">
        <v>1</v>
      </c>
    </row>
    <row r="35" spans="1:10" ht="14.4" customHeight="1" x14ac:dyDescent="0.3">
      <c r="A35" s="466" t="s">
        <v>531</v>
      </c>
      <c r="B35" s="467" t="s">
        <v>743</v>
      </c>
      <c r="C35" s="468">
        <v>7377.9780799999999</v>
      </c>
      <c r="D35" s="468">
        <v>7189.6417199999996</v>
      </c>
      <c r="E35" s="468"/>
      <c r="F35" s="468">
        <v>7101.0658600000006</v>
      </c>
      <c r="G35" s="468">
        <v>7558</v>
      </c>
      <c r="H35" s="468">
        <v>-456.93413999999939</v>
      </c>
      <c r="I35" s="469">
        <v>0.93954298227044197</v>
      </c>
      <c r="J35" s="470" t="s">
        <v>1</v>
      </c>
    </row>
    <row r="36" spans="1:10" ht="14.4" customHeight="1" x14ac:dyDescent="0.3">
      <c r="A36" s="466" t="s">
        <v>531</v>
      </c>
      <c r="B36" s="467" t="s">
        <v>744</v>
      </c>
      <c r="C36" s="468">
        <v>7.2789999999999999</v>
      </c>
      <c r="D36" s="468">
        <v>17.353000000000002</v>
      </c>
      <c r="E36" s="468"/>
      <c r="F36" s="468">
        <v>17.898</v>
      </c>
      <c r="G36" s="468">
        <v>20</v>
      </c>
      <c r="H36" s="468">
        <v>-2.1020000000000003</v>
      </c>
      <c r="I36" s="469">
        <v>0.89490000000000003</v>
      </c>
      <c r="J36" s="470" t="s">
        <v>1</v>
      </c>
    </row>
    <row r="37" spans="1:10" ht="14.4" customHeight="1" x14ac:dyDescent="0.3">
      <c r="A37" s="466" t="s">
        <v>531</v>
      </c>
      <c r="B37" s="467" t="s">
        <v>745</v>
      </c>
      <c r="C37" s="468">
        <v>11.36</v>
      </c>
      <c r="D37" s="468">
        <v>35.073999999999998</v>
      </c>
      <c r="E37" s="468"/>
      <c r="F37" s="468">
        <v>49.404000000000003</v>
      </c>
      <c r="G37" s="468">
        <v>35</v>
      </c>
      <c r="H37" s="468">
        <v>14.404000000000003</v>
      </c>
      <c r="I37" s="469">
        <v>1.4115428571428572</v>
      </c>
      <c r="J37" s="470" t="s">
        <v>1</v>
      </c>
    </row>
    <row r="38" spans="1:10" ht="14.4" customHeight="1" x14ac:dyDescent="0.3">
      <c r="A38" s="466" t="s">
        <v>531</v>
      </c>
      <c r="B38" s="467" t="s">
        <v>533</v>
      </c>
      <c r="C38" s="468">
        <v>11673.353410000002</v>
      </c>
      <c r="D38" s="468">
        <v>12463.136560000001</v>
      </c>
      <c r="E38" s="468"/>
      <c r="F38" s="468">
        <v>10053.47507</v>
      </c>
      <c r="G38" s="468">
        <v>10937</v>
      </c>
      <c r="H38" s="468">
        <v>-883.52492999999959</v>
      </c>
      <c r="I38" s="469">
        <v>0.91921688488616626</v>
      </c>
      <c r="J38" s="470" t="s">
        <v>529</v>
      </c>
    </row>
    <row r="39" spans="1:10" ht="14.4" customHeight="1" x14ac:dyDescent="0.3">
      <c r="A39" s="466" t="s">
        <v>521</v>
      </c>
      <c r="B39" s="467" t="s">
        <v>521</v>
      </c>
      <c r="C39" s="468" t="s">
        <v>521</v>
      </c>
      <c r="D39" s="468" t="s">
        <v>521</v>
      </c>
      <c r="E39" s="468"/>
      <c r="F39" s="468" t="s">
        <v>521</v>
      </c>
      <c r="G39" s="468" t="s">
        <v>521</v>
      </c>
      <c r="H39" s="468" t="s">
        <v>521</v>
      </c>
      <c r="I39" s="469" t="s">
        <v>521</v>
      </c>
      <c r="J39" s="470" t="s">
        <v>530</v>
      </c>
    </row>
    <row r="40" spans="1:10" ht="14.4" customHeight="1" x14ac:dyDescent="0.3">
      <c r="A40" s="466" t="s">
        <v>519</v>
      </c>
      <c r="B40" s="467" t="s">
        <v>524</v>
      </c>
      <c r="C40" s="468">
        <v>11919.215530000001</v>
      </c>
      <c r="D40" s="468">
        <v>12791.222170000001</v>
      </c>
      <c r="E40" s="468"/>
      <c r="F40" s="468">
        <v>12100.953319999999</v>
      </c>
      <c r="G40" s="468">
        <v>13820</v>
      </c>
      <c r="H40" s="468">
        <v>-1719.0466800000013</v>
      </c>
      <c r="I40" s="469">
        <v>0.8756116729377712</v>
      </c>
      <c r="J40" s="470" t="s">
        <v>525</v>
      </c>
    </row>
  </sheetData>
  <mergeCells count="3">
    <mergeCell ref="A1:I1"/>
    <mergeCell ref="F3:I3"/>
    <mergeCell ref="C4:D4"/>
  </mergeCells>
  <conditionalFormatting sqref="F14 F41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40">
    <cfRule type="expression" dxfId="17" priority="6">
      <formula>$H15&gt;0</formula>
    </cfRule>
  </conditionalFormatting>
  <conditionalFormatting sqref="A15:A40">
    <cfRule type="expression" dxfId="16" priority="5">
      <formula>AND($J15&lt;&gt;"mezeraKL",$J15&lt;&gt;"")</formula>
    </cfRule>
  </conditionalFormatting>
  <conditionalFormatting sqref="I15:I40">
    <cfRule type="expression" dxfId="15" priority="7">
      <formula>$I15&gt;1</formula>
    </cfRule>
  </conditionalFormatting>
  <conditionalFormatting sqref="B15:B40">
    <cfRule type="expression" dxfId="14" priority="4">
      <formula>OR($J15="NS",$J15="SumaNS",$J15="Účet")</formula>
    </cfRule>
  </conditionalFormatting>
  <conditionalFormatting sqref="A15:D40 F15:I40">
    <cfRule type="expression" dxfId="13" priority="8">
      <formula>AND($J15&lt;&gt;"",$J15&lt;&gt;"mezeraKL")</formula>
    </cfRule>
  </conditionalFormatting>
  <conditionalFormatting sqref="B15:D40 F15:I40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0 F15:I40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0" t="s">
        <v>1133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35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6"/>
      <c r="D3" s="377"/>
      <c r="E3" s="377"/>
      <c r="F3" s="377"/>
      <c r="G3" s="377"/>
      <c r="H3" s="141" t="s">
        <v>128</v>
      </c>
      <c r="I3" s="98">
        <f>IF(J3&lt;&gt;0,K3/J3,0)</f>
        <v>31.987847869173443</v>
      </c>
      <c r="J3" s="98">
        <f>SUBTOTAL(9,J5:J1048576)</f>
        <v>378372</v>
      </c>
      <c r="K3" s="99">
        <f>SUBTOTAL(9,K5:K1048576)</f>
        <v>12103305.973954894</v>
      </c>
    </row>
    <row r="4" spans="1:11" s="208" customFormat="1" ht="14.4" customHeight="1" thickBot="1" x14ac:dyDescent="0.35">
      <c r="A4" s="586" t="s">
        <v>4</v>
      </c>
      <c r="B4" s="587" t="s">
        <v>5</v>
      </c>
      <c r="C4" s="587" t="s">
        <v>0</v>
      </c>
      <c r="D4" s="587" t="s">
        <v>6</v>
      </c>
      <c r="E4" s="587" t="s">
        <v>7</v>
      </c>
      <c r="F4" s="587" t="s">
        <v>1</v>
      </c>
      <c r="G4" s="587" t="s">
        <v>71</v>
      </c>
      <c r="H4" s="474" t="s">
        <v>11</v>
      </c>
      <c r="I4" s="475" t="s">
        <v>142</v>
      </c>
      <c r="J4" s="475" t="s">
        <v>13</v>
      </c>
      <c r="K4" s="476" t="s">
        <v>156</v>
      </c>
    </row>
    <row r="5" spans="1:11" ht="14.4" customHeight="1" x14ac:dyDescent="0.3">
      <c r="A5" s="540" t="s">
        <v>519</v>
      </c>
      <c r="B5" s="541" t="s">
        <v>520</v>
      </c>
      <c r="C5" s="544" t="s">
        <v>526</v>
      </c>
      <c r="D5" s="588" t="s">
        <v>527</v>
      </c>
      <c r="E5" s="544" t="s">
        <v>749</v>
      </c>
      <c r="F5" s="588" t="s">
        <v>750</v>
      </c>
      <c r="G5" s="544" t="s">
        <v>751</v>
      </c>
      <c r="H5" s="544" t="s">
        <v>752</v>
      </c>
      <c r="I5" s="116">
        <v>264.39999389648437</v>
      </c>
      <c r="J5" s="116">
        <v>20</v>
      </c>
      <c r="K5" s="567">
        <v>5288</v>
      </c>
    </row>
    <row r="6" spans="1:11" ht="14.4" customHeight="1" x14ac:dyDescent="0.3">
      <c r="A6" s="547" t="s">
        <v>519</v>
      </c>
      <c r="B6" s="548" t="s">
        <v>520</v>
      </c>
      <c r="C6" s="551" t="s">
        <v>526</v>
      </c>
      <c r="D6" s="589" t="s">
        <v>527</v>
      </c>
      <c r="E6" s="551" t="s">
        <v>749</v>
      </c>
      <c r="F6" s="589" t="s">
        <v>750</v>
      </c>
      <c r="G6" s="551" t="s">
        <v>753</v>
      </c>
      <c r="H6" s="551" t="s">
        <v>754</v>
      </c>
      <c r="I6" s="568">
        <v>157300</v>
      </c>
      <c r="J6" s="568">
        <v>1</v>
      </c>
      <c r="K6" s="569">
        <v>157300</v>
      </c>
    </row>
    <row r="7" spans="1:11" ht="14.4" customHeight="1" x14ac:dyDescent="0.3">
      <c r="A7" s="547" t="s">
        <v>519</v>
      </c>
      <c r="B7" s="548" t="s">
        <v>520</v>
      </c>
      <c r="C7" s="551" t="s">
        <v>526</v>
      </c>
      <c r="D7" s="589" t="s">
        <v>527</v>
      </c>
      <c r="E7" s="551" t="s">
        <v>749</v>
      </c>
      <c r="F7" s="589" t="s">
        <v>750</v>
      </c>
      <c r="G7" s="551" t="s">
        <v>755</v>
      </c>
      <c r="H7" s="551" t="s">
        <v>756</v>
      </c>
      <c r="I7" s="568">
        <v>5521.22998046875</v>
      </c>
      <c r="J7" s="568">
        <v>7</v>
      </c>
      <c r="K7" s="569">
        <v>38648.609375</v>
      </c>
    </row>
    <row r="8" spans="1:11" ht="14.4" customHeight="1" x14ac:dyDescent="0.3">
      <c r="A8" s="547" t="s">
        <v>519</v>
      </c>
      <c r="B8" s="548" t="s">
        <v>520</v>
      </c>
      <c r="C8" s="551" t="s">
        <v>526</v>
      </c>
      <c r="D8" s="589" t="s">
        <v>527</v>
      </c>
      <c r="E8" s="551" t="s">
        <v>749</v>
      </c>
      <c r="F8" s="589" t="s">
        <v>750</v>
      </c>
      <c r="G8" s="551" t="s">
        <v>757</v>
      </c>
      <c r="H8" s="551" t="s">
        <v>758</v>
      </c>
      <c r="I8" s="568">
        <v>2480.5</v>
      </c>
      <c r="J8" s="568">
        <v>1</v>
      </c>
      <c r="K8" s="569">
        <v>2480.5</v>
      </c>
    </row>
    <row r="9" spans="1:11" ht="14.4" customHeight="1" x14ac:dyDescent="0.3">
      <c r="A9" s="547" t="s">
        <v>519</v>
      </c>
      <c r="B9" s="548" t="s">
        <v>520</v>
      </c>
      <c r="C9" s="551" t="s">
        <v>526</v>
      </c>
      <c r="D9" s="589" t="s">
        <v>527</v>
      </c>
      <c r="E9" s="551" t="s">
        <v>749</v>
      </c>
      <c r="F9" s="589" t="s">
        <v>750</v>
      </c>
      <c r="G9" s="551" t="s">
        <v>759</v>
      </c>
      <c r="H9" s="551" t="s">
        <v>760</v>
      </c>
      <c r="I9" s="568">
        <v>2904</v>
      </c>
      <c r="J9" s="568">
        <v>1</v>
      </c>
      <c r="K9" s="569">
        <v>2904</v>
      </c>
    </row>
    <row r="10" spans="1:11" ht="14.4" customHeight="1" x14ac:dyDescent="0.3">
      <c r="A10" s="547" t="s">
        <v>519</v>
      </c>
      <c r="B10" s="548" t="s">
        <v>520</v>
      </c>
      <c r="C10" s="551" t="s">
        <v>526</v>
      </c>
      <c r="D10" s="589" t="s">
        <v>527</v>
      </c>
      <c r="E10" s="551" t="s">
        <v>749</v>
      </c>
      <c r="F10" s="589" t="s">
        <v>750</v>
      </c>
      <c r="G10" s="551" t="s">
        <v>761</v>
      </c>
      <c r="H10" s="551" t="s">
        <v>762</v>
      </c>
      <c r="I10" s="568">
        <v>1161.5999755859375</v>
      </c>
      <c r="J10" s="568">
        <v>10</v>
      </c>
      <c r="K10" s="569">
        <v>11616</v>
      </c>
    </row>
    <row r="11" spans="1:11" ht="14.4" customHeight="1" x14ac:dyDescent="0.3">
      <c r="A11" s="547" t="s">
        <v>519</v>
      </c>
      <c r="B11" s="548" t="s">
        <v>520</v>
      </c>
      <c r="C11" s="551" t="s">
        <v>526</v>
      </c>
      <c r="D11" s="589" t="s">
        <v>527</v>
      </c>
      <c r="E11" s="551" t="s">
        <v>749</v>
      </c>
      <c r="F11" s="589" t="s">
        <v>750</v>
      </c>
      <c r="G11" s="551" t="s">
        <v>763</v>
      </c>
      <c r="H11" s="551" t="s">
        <v>764</v>
      </c>
      <c r="I11" s="568">
        <v>37824.6015625</v>
      </c>
      <c r="J11" s="568">
        <v>1</v>
      </c>
      <c r="K11" s="569">
        <v>37824.6015625</v>
      </c>
    </row>
    <row r="12" spans="1:11" ht="14.4" customHeight="1" x14ac:dyDescent="0.3">
      <c r="A12" s="547" t="s">
        <v>519</v>
      </c>
      <c r="B12" s="548" t="s">
        <v>520</v>
      </c>
      <c r="C12" s="551" t="s">
        <v>526</v>
      </c>
      <c r="D12" s="589" t="s">
        <v>527</v>
      </c>
      <c r="E12" s="551" t="s">
        <v>749</v>
      </c>
      <c r="F12" s="589" t="s">
        <v>750</v>
      </c>
      <c r="G12" s="551" t="s">
        <v>765</v>
      </c>
      <c r="H12" s="551" t="s">
        <v>766</v>
      </c>
      <c r="I12" s="568">
        <v>51425</v>
      </c>
      <c r="J12" s="568">
        <v>1</v>
      </c>
      <c r="K12" s="569">
        <v>51425</v>
      </c>
    </row>
    <row r="13" spans="1:11" ht="14.4" customHeight="1" x14ac:dyDescent="0.3">
      <c r="A13" s="547" t="s">
        <v>519</v>
      </c>
      <c r="B13" s="548" t="s">
        <v>520</v>
      </c>
      <c r="C13" s="551" t="s">
        <v>526</v>
      </c>
      <c r="D13" s="589" t="s">
        <v>527</v>
      </c>
      <c r="E13" s="551" t="s">
        <v>749</v>
      </c>
      <c r="F13" s="589" t="s">
        <v>750</v>
      </c>
      <c r="G13" s="551" t="s">
        <v>767</v>
      </c>
      <c r="H13" s="551" t="s">
        <v>768</v>
      </c>
      <c r="I13" s="568">
        <v>9952.25</v>
      </c>
      <c r="J13" s="568">
        <v>4</v>
      </c>
      <c r="K13" s="569">
        <v>39809</v>
      </c>
    </row>
    <row r="14" spans="1:11" ht="14.4" customHeight="1" x14ac:dyDescent="0.3">
      <c r="A14" s="547" t="s">
        <v>519</v>
      </c>
      <c r="B14" s="548" t="s">
        <v>520</v>
      </c>
      <c r="C14" s="551" t="s">
        <v>526</v>
      </c>
      <c r="D14" s="589" t="s">
        <v>527</v>
      </c>
      <c r="E14" s="551" t="s">
        <v>749</v>
      </c>
      <c r="F14" s="589" t="s">
        <v>750</v>
      </c>
      <c r="G14" s="551" t="s">
        <v>769</v>
      </c>
      <c r="H14" s="551" t="s">
        <v>770</v>
      </c>
      <c r="I14" s="568">
        <v>793.5</v>
      </c>
      <c r="J14" s="568">
        <v>1</v>
      </c>
      <c r="K14" s="569">
        <v>793.5</v>
      </c>
    </row>
    <row r="15" spans="1:11" ht="14.4" customHeight="1" x14ac:dyDescent="0.3">
      <c r="A15" s="547" t="s">
        <v>519</v>
      </c>
      <c r="B15" s="548" t="s">
        <v>520</v>
      </c>
      <c r="C15" s="551" t="s">
        <v>526</v>
      </c>
      <c r="D15" s="589" t="s">
        <v>527</v>
      </c>
      <c r="E15" s="551" t="s">
        <v>749</v>
      </c>
      <c r="F15" s="589" t="s">
        <v>750</v>
      </c>
      <c r="G15" s="551" t="s">
        <v>771</v>
      </c>
      <c r="H15" s="551" t="s">
        <v>772</v>
      </c>
      <c r="I15" s="568">
        <v>6253.330078125</v>
      </c>
      <c r="J15" s="568">
        <v>5</v>
      </c>
      <c r="K15" s="569">
        <v>31266.650390625</v>
      </c>
    </row>
    <row r="16" spans="1:11" ht="14.4" customHeight="1" x14ac:dyDescent="0.3">
      <c r="A16" s="547" t="s">
        <v>519</v>
      </c>
      <c r="B16" s="548" t="s">
        <v>520</v>
      </c>
      <c r="C16" s="551" t="s">
        <v>526</v>
      </c>
      <c r="D16" s="589" t="s">
        <v>527</v>
      </c>
      <c r="E16" s="551" t="s">
        <v>749</v>
      </c>
      <c r="F16" s="589" t="s">
        <v>750</v>
      </c>
      <c r="G16" s="551" t="s">
        <v>773</v>
      </c>
      <c r="H16" s="551" t="s">
        <v>774</v>
      </c>
      <c r="I16" s="568">
        <v>5370.450032552083</v>
      </c>
      <c r="J16" s="568">
        <v>6</v>
      </c>
      <c r="K16" s="569">
        <v>32222.6796875</v>
      </c>
    </row>
    <row r="17" spans="1:11" ht="14.4" customHeight="1" x14ac:dyDescent="0.3">
      <c r="A17" s="547" t="s">
        <v>519</v>
      </c>
      <c r="B17" s="548" t="s">
        <v>520</v>
      </c>
      <c r="C17" s="551" t="s">
        <v>526</v>
      </c>
      <c r="D17" s="589" t="s">
        <v>527</v>
      </c>
      <c r="E17" s="551" t="s">
        <v>749</v>
      </c>
      <c r="F17" s="589" t="s">
        <v>750</v>
      </c>
      <c r="G17" s="551" t="s">
        <v>775</v>
      </c>
      <c r="H17" s="551" t="s">
        <v>776</v>
      </c>
      <c r="I17" s="568">
        <v>4882.4501953125</v>
      </c>
      <c r="J17" s="568">
        <v>9</v>
      </c>
      <c r="K17" s="569">
        <v>43942.048828125</v>
      </c>
    </row>
    <row r="18" spans="1:11" ht="14.4" customHeight="1" x14ac:dyDescent="0.3">
      <c r="A18" s="547" t="s">
        <v>519</v>
      </c>
      <c r="B18" s="548" t="s">
        <v>520</v>
      </c>
      <c r="C18" s="551" t="s">
        <v>526</v>
      </c>
      <c r="D18" s="589" t="s">
        <v>527</v>
      </c>
      <c r="E18" s="551" t="s">
        <v>749</v>
      </c>
      <c r="F18" s="589" t="s">
        <v>750</v>
      </c>
      <c r="G18" s="551" t="s">
        <v>777</v>
      </c>
      <c r="H18" s="551" t="s">
        <v>778</v>
      </c>
      <c r="I18" s="568">
        <v>8971.981689453125</v>
      </c>
      <c r="J18" s="568">
        <v>8</v>
      </c>
      <c r="K18" s="569">
        <v>71775.841796875</v>
      </c>
    </row>
    <row r="19" spans="1:11" ht="14.4" customHeight="1" x14ac:dyDescent="0.3">
      <c r="A19" s="547" t="s">
        <v>519</v>
      </c>
      <c r="B19" s="548" t="s">
        <v>520</v>
      </c>
      <c r="C19" s="551" t="s">
        <v>526</v>
      </c>
      <c r="D19" s="589" t="s">
        <v>527</v>
      </c>
      <c r="E19" s="551" t="s">
        <v>749</v>
      </c>
      <c r="F19" s="589" t="s">
        <v>750</v>
      </c>
      <c r="G19" s="551" t="s">
        <v>779</v>
      </c>
      <c r="H19" s="551" t="s">
        <v>780</v>
      </c>
      <c r="I19" s="568">
        <v>1083.47998046875</v>
      </c>
      <c r="J19" s="568">
        <v>4</v>
      </c>
      <c r="K19" s="569">
        <v>4333.919921875</v>
      </c>
    </row>
    <row r="20" spans="1:11" ht="14.4" customHeight="1" x14ac:dyDescent="0.3">
      <c r="A20" s="547" t="s">
        <v>519</v>
      </c>
      <c r="B20" s="548" t="s">
        <v>520</v>
      </c>
      <c r="C20" s="551" t="s">
        <v>526</v>
      </c>
      <c r="D20" s="589" t="s">
        <v>527</v>
      </c>
      <c r="E20" s="551" t="s">
        <v>749</v>
      </c>
      <c r="F20" s="589" t="s">
        <v>750</v>
      </c>
      <c r="G20" s="551" t="s">
        <v>781</v>
      </c>
      <c r="H20" s="551" t="s">
        <v>782</v>
      </c>
      <c r="I20" s="568">
        <v>1282.5866292317708</v>
      </c>
      <c r="J20" s="568">
        <v>8</v>
      </c>
      <c r="K20" s="569">
        <v>10443.89990234375</v>
      </c>
    </row>
    <row r="21" spans="1:11" ht="14.4" customHeight="1" x14ac:dyDescent="0.3">
      <c r="A21" s="547" t="s">
        <v>519</v>
      </c>
      <c r="B21" s="548" t="s">
        <v>520</v>
      </c>
      <c r="C21" s="551" t="s">
        <v>526</v>
      </c>
      <c r="D21" s="589" t="s">
        <v>527</v>
      </c>
      <c r="E21" s="551" t="s">
        <v>749</v>
      </c>
      <c r="F21" s="589" t="s">
        <v>750</v>
      </c>
      <c r="G21" s="551" t="s">
        <v>783</v>
      </c>
      <c r="H21" s="551" t="s">
        <v>784</v>
      </c>
      <c r="I21" s="568">
        <v>4766.219970703125</v>
      </c>
      <c r="J21" s="568">
        <v>5</v>
      </c>
      <c r="K21" s="569">
        <v>23831.18994140625</v>
      </c>
    </row>
    <row r="22" spans="1:11" ht="14.4" customHeight="1" x14ac:dyDescent="0.3">
      <c r="A22" s="547" t="s">
        <v>519</v>
      </c>
      <c r="B22" s="548" t="s">
        <v>520</v>
      </c>
      <c r="C22" s="551" t="s">
        <v>526</v>
      </c>
      <c r="D22" s="589" t="s">
        <v>527</v>
      </c>
      <c r="E22" s="551" t="s">
        <v>749</v>
      </c>
      <c r="F22" s="589" t="s">
        <v>750</v>
      </c>
      <c r="G22" s="551" t="s">
        <v>785</v>
      </c>
      <c r="H22" s="551" t="s">
        <v>786</v>
      </c>
      <c r="I22" s="568">
        <v>1844.0999755859375</v>
      </c>
      <c r="J22" s="568">
        <v>1</v>
      </c>
      <c r="K22" s="569">
        <v>1844.0999755859375</v>
      </c>
    </row>
    <row r="23" spans="1:11" ht="14.4" customHeight="1" x14ac:dyDescent="0.3">
      <c r="A23" s="547" t="s">
        <v>519</v>
      </c>
      <c r="B23" s="548" t="s">
        <v>520</v>
      </c>
      <c r="C23" s="551" t="s">
        <v>526</v>
      </c>
      <c r="D23" s="589" t="s">
        <v>527</v>
      </c>
      <c r="E23" s="551" t="s">
        <v>749</v>
      </c>
      <c r="F23" s="589" t="s">
        <v>750</v>
      </c>
      <c r="G23" s="551" t="s">
        <v>787</v>
      </c>
      <c r="H23" s="551" t="s">
        <v>788</v>
      </c>
      <c r="I23" s="568">
        <v>2028.1500244140625</v>
      </c>
      <c r="J23" s="568">
        <v>1</v>
      </c>
      <c r="K23" s="569">
        <v>2028.1500244140625</v>
      </c>
    </row>
    <row r="24" spans="1:11" ht="14.4" customHeight="1" x14ac:dyDescent="0.3">
      <c r="A24" s="547" t="s">
        <v>519</v>
      </c>
      <c r="B24" s="548" t="s">
        <v>520</v>
      </c>
      <c r="C24" s="551" t="s">
        <v>526</v>
      </c>
      <c r="D24" s="589" t="s">
        <v>527</v>
      </c>
      <c r="E24" s="551" t="s">
        <v>749</v>
      </c>
      <c r="F24" s="589" t="s">
        <v>750</v>
      </c>
      <c r="G24" s="551" t="s">
        <v>789</v>
      </c>
      <c r="H24" s="551" t="s">
        <v>790</v>
      </c>
      <c r="I24" s="568">
        <v>1844.0999755859375</v>
      </c>
      <c r="J24" s="568">
        <v>1</v>
      </c>
      <c r="K24" s="569">
        <v>1844.0999755859375</v>
      </c>
    </row>
    <row r="25" spans="1:11" ht="14.4" customHeight="1" x14ac:dyDescent="0.3">
      <c r="A25" s="547" t="s">
        <v>519</v>
      </c>
      <c r="B25" s="548" t="s">
        <v>520</v>
      </c>
      <c r="C25" s="551" t="s">
        <v>526</v>
      </c>
      <c r="D25" s="589" t="s">
        <v>527</v>
      </c>
      <c r="E25" s="551" t="s">
        <v>749</v>
      </c>
      <c r="F25" s="589" t="s">
        <v>750</v>
      </c>
      <c r="G25" s="551" t="s">
        <v>791</v>
      </c>
      <c r="H25" s="551" t="s">
        <v>792</v>
      </c>
      <c r="I25" s="568">
        <v>3913.13330078125</v>
      </c>
      <c r="J25" s="568">
        <v>3</v>
      </c>
      <c r="K25" s="569">
        <v>11739.39990234375</v>
      </c>
    </row>
    <row r="26" spans="1:11" ht="14.4" customHeight="1" x14ac:dyDescent="0.3">
      <c r="A26" s="547" t="s">
        <v>519</v>
      </c>
      <c r="B26" s="548" t="s">
        <v>520</v>
      </c>
      <c r="C26" s="551" t="s">
        <v>526</v>
      </c>
      <c r="D26" s="589" t="s">
        <v>527</v>
      </c>
      <c r="E26" s="551" t="s">
        <v>749</v>
      </c>
      <c r="F26" s="589" t="s">
        <v>750</v>
      </c>
      <c r="G26" s="551" t="s">
        <v>793</v>
      </c>
      <c r="H26" s="551" t="s">
        <v>794</v>
      </c>
      <c r="I26" s="568">
        <v>2271.1834716796875</v>
      </c>
      <c r="J26" s="568">
        <v>20</v>
      </c>
      <c r="K26" s="569">
        <v>45423.669921875</v>
      </c>
    </row>
    <row r="27" spans="1:11" ht="14.4" customHeight="1" x14ac:dyDescent="0.3">
      <c r="A27" s="547" t="s">
        <v>519</v>
      </c>
      <c r="B27" s="548" t="s">
        <v>520</v>
      </c>
      <c r="C27" s="551" t="s">
        <v>526</v>
      </c>
      <c r="D27" s="589" t="s">
        <v>527</v>
      </c>
      <c r="E27" s="551" t="s">
        <v>749</v>
      </c>
      <c r="F27" s="589" t="s">
        <v>750</v>
      </c>
      <c r="G27" s="551" t="s">
        <v>795</v>
      </c>
      <c r="H27" s="551" t="s">
        <v>796</v>
      </c>
      <c r="I27" s="568">
        <v>1617.925048828125</v>
      </c>
      <c r="J27" s="568">
        <v>2</v>
      </c>
      <c r="K27" s="569">
        <v>3235.85009765625</v>
      </c>
    </row>
    <row r="28" spans="1:11" ht="14.4" customHeight="1" x14ac:dyDescent="0.3">
      <c r="A28" s="547" t="s">
        <v>519</v>
      </c>
      <c r="B28" s="548" t="s">
        <v>520</v>
      </c>
      <c r="C28" s="551" t="s">
        <v>526</v>
      </c>
      <c r="D28" s="589" t="s">
        <v>527</v>
      </c>
      <c r="E28" s="551" t="s">
        <v>749</v>
      </c>
      <c r="F28" s="589" t="s">
        <v>750</v>
      </c>
      <c r="G28" s="551" t="s">
        <v>797</v>
      </c>
      <c r="H28" s="551" t="s">
        <v>798</v>
      </c>
      <c r="I28" s="568">
        <v>1912</v>
      </c>
      <c r="J28" s="568">
        <v>1</v>
      </c>
      <c r="K28" s="569">
        <v>1912</v>
      </c>
    </row>
    <row r="29" spans="1:11" ht="14.4" customHeight="1" x14ac:dyDescent="0.3">
      <c r="A29" s="547" t="s">
        <v>519</v>
      </c>
      <c r="B29" s="548" t="s">
        <v>520</v>
      </c>
      <c r="C29" s="551" t="s">
        <v>526</v>
      </c>
      <c r="D29" s="589" t="s">
        <v>527</v>
      </c>
      <c r="E29" s="551" t="s">
        <v>749</v>
      </c>
      <c r="F29" s="589" t="s">
        <v>750</v>
      </c>
      <c r="G29" s="551" t="s">
        <v>799</v>
      </c>
      <c r="H29" s="551" t="s">
        <v>800</v>
      </c>
      <c r="I29" s="568">
        <v>1911.8599853515625</v>
      </c>
      <c r="J29" s="568">
        <v>1</v>
      </c>
      <c r="K29" s="569">
        <v>1911.8599853515625</v>
      </c>
    </row>
    <row r="30" spans="1:11" ht="14.4" customHeight="1" x14ac:dyDescent="0.3">
      <c r="A30" s="547" t="s">
        <v>519</v>
      </c>
      <c r="B30" s="548" t="s">
        <v>520</v>
      </c>
      <c r="C30" s="551" t="s">
        <v>526</v>
      </c>
      <c r="D30" s="589" t="s">
        <v>527</v>
      </c>
      <c r="E30" s="551" t="s">
        <v>749</v>
      </c>
      <c r="F30" s="589" t="s">
        <v>750</v>
      </c>
      <c r="G30" s="551" t="s">
        <v>801</v>
      </c>
      <c r="H30" s="551" t="s">
        <v>802</v>
      </c>
      <c r="I30" s="568">
        <v>319.44000244140625</v>
      </c>
      <c r="J30" s="568">
        <v>4</v>
      </c>
      <c r="K30" s="569">
        <v>1277.760009765625</v>
      </c>
    </row>
    <row r="31" spans="1:11" ht="14.4" customHeight="1" x14ac:dyDescent="0.3">
      <c r="A31" s="547" t="s">
        <v>519</v>
      </c>
      <c r="B31" s="548" t="s">
        <v>520</v>
      </c>
      <c r="C31" s="551" t="s">
        <v>526</v>
      </c>
      <c r="D31" s="589" t="s">
        <v>527</v>
      </c>
      <c r="E31" s="551" t="s">
        <v>749</v>
      </c>
      <c r="F31" s="589" t="s">
        <v>750</v>
      </c>
      <c r="G31" s="551" t="s">
        <v>803</v>
      </c>
      <c r="H31" s="551" t="s">
        <v>804</v>
      </c>
      <c r="I31" s="568">
        <v>321.8599853515625</v>
      </c>
      <c r="J31" s="568">
        <v>20</v>
      </c>
      <c r="K31" s="569">
        <v>6437.2001953125</v>
      </c>
    </row>
    <row r="32" spans="1:11" ht="14.4" customHeight="1" x14ac:dyDescent="0.3">
      <c r="A32" s="547" t="s">
        <v>519</v>
      </c>
      <c r="B32" s="548" t="s">
        <v>520</v>
      </c>
      <c r="C32" s="551" t="s">
        <v>526</v>
      </c>
      <c r="D32" s="589" t="s">
        <v>527</v>
      </c>
      <c r="E32" s="551" t="s">
        <v>749</v>
      </c>
      <c r="F32" s="589" t="s">
        <v>750</v>
      </c>
      <c r="G32" s="551" t="s">
        <v>805</v>
      </c>
      <c r="H32" s="551" t="s">
        <v>806</v>
      </c>
      <c r="I32" s="568">
        <v>320.64999389648437</v>
      </c>
      <c r="J32" s="568">
        <v>4</v>
      </c>
      <c r="K32" s="569">
        <v>1282.5999755859375</v>
      </c>
    </row>
    <row r="33" spans="1:11" ht="14.4" customHeight="1" x14ac:dyDescent="0.3">
      <c r="A33" s="547" t="s">
        <v>519</v>
      </c>
      <c r="B33" s="548" t="s">
        <v>520</v>
      </c>
      <c r="C33" s="551" t="s">
        <v>526</v>
      </c>
      <c r="D33" s="589" t="s">
        <v>527</v>
      </c>
      <c r="E33" s="551" t="s">
        <v>749</v>
      </c>
      <c r="F33" s="589" t="s">
        <v>750</v>
      </c>
      <c r="G33" s="551" t="s">
        <v>807</v>
      </c>
      <c r="H33" s="551" t="s">
        <v>808</v>
      </c>
      <c r="I33" s="568">
        <v>329.12200927734375</v>
      </c>
      <c r="J33" s="568">
        <v>20</v>
      </c>
      <c r="K33" s="569">
        <v>6582.43994140625</v>
      </c>
    </row>
    <row r="34" spans="1:11" ht="14.4" customHeight="1" x14ac:dyDescent="0.3">
      <c r="A34" s="547" t="s">
        <v>519</v>
      </c>
      <c r="B34" s="548" t="s">
        <v>520</v>
      </c>
      <c r="C34" s="551" t="s">
        <v>526</v>
      </c>
      <c r="D34" s="589" t="s">
        <v>527</v>
      </c>
      <c r="E34" s="551" t="s">
        <v>749</v>
      </c>
      <c r="F34" s="589" t="s">
        <v>750</v>
      </c>
      <c r="G34" s="551" t="s">
        <v>809</v>
      </c>
      <c r="H34" s="551" t="s">
        <v>810</v>
      </c>
      <c r="I34" s="568">
        <v>1421.4000244140625</v>
      </c>
      <c r="J34" s="568">
        <v>1</v>
      </c>
      <c r="K34" s="569">
        <v>1421.4000244140625</v>
      </c>
    </row>
    <row r="35" spans="1:11" ht="14.4" customHeight="1" x14ac:dyDescent="0.3">
      <c r="A35" s="547" t="s">
        <v>519</v>
      </c>
      <c r="B35" s="548" t="s">
        <v>520</v>
      </c>
      <c r="C35" s="551" t="s">
        <v>526</v>
      </c>
      <c r="D35" s="589" t="s">
        <v>527</v>
      </c>
      <c r="E35" s="551" t="s">
        <v>749</v>
      </c>
      <c r="F35" s="589" t="s">
        <v>750</v>
      </c>
      <c r="G35" s="551" t="s">
        <v>811</v>
      </c>
      <c r="H35" s="551" t="s">
        <v>812</v>
      </c>
      <c r="I35" s="568">
        <v>1391.5</v>
      </c>
      <c r="J35" s="568">
        <v>4</v>
      </c>
      <c r="K35" s="569">
        <v>5566</v>
      </c>
    </row>
    <row r="36" spans="1:11" ht="14.4" customHeight="1" x14ac:dyDescent="0.3">
      <c r="A36" s="547" t="s">
        <v>519</v>
      </c>
      <c r="B36" s="548" t="s">
        <v>520</v>
      </c>
      <c r="C36" s="551" t="s">
        <v>526</v>
      </c>
      <c r="D36" s="589" t="s">
        <v>527</v>
      </c>
      <c r="E36" s="551" t="s">
        <v>749</v>
      </c>
      <c r="F36" s="589" t="s">
        <v>750</v>
      </c>
      <c r="G36" s="551" t="s">
        <v>813</v>
      </c>
      <c r="H36" s="551" t="s">
        <v>814</v>
      </c>
      <c r="I36" s="568">
        <v>1391.5</v>
      </c>
      <c r="J36" s="568">
        <v>4</v>
      </c>
      <c r="K36" s="569">
        <v>5566</v>
      </c>
    </row>
    <row r="37" spans="1:11" ht="14.4" customHeight="1" x14ac:dyDescent="0.3">
      <c r="A37" s="547" t="s">
        <v>519</v>
      </c>
      <c r="B37" s="548" t="s">
        <v>520</v>
      </c>
      <c r="C37" s="551" t="s">
        <v>526</v>
      </c>
      <c r="D37" s="589" t="s">
        <v>527</v>
      </c>
      <c r="E37" s="551" t="s">
        <v>749</v>
      </c>
      <c r="F37" s="589" t="s">
        <v>750</v>
      </c>
      <c r="G37" s="551" t="s">
        <v>815</v>
      </c>
      <c r="H37" s="551" t="s">
        <v>816</v>
      </c>
      <c r="I37" s="568">
        <v>1896.31005859375</v>
      </c>
      <c r="J37" s="568">
        <v>15</v>
      </c>
      <c r="K37" s="569">
        <v>28444.6787109375</v>
      </c>
    </row>
    <row r="38" spans="1:11" ht="14.4" customHeight="1" x14ac:dyDescent="0.3">
      <c r="A38" s="547" t="s">
        <v>519</v>
      </c>
      <c r="B38" s="548" t="s">
        <v>520</v>
      </c>
      <c r="C38" s="551" t="s">
        <v>526</v>
      </c>
      <c r="D38" s="589" t="s">
        <v>527</v>
      </c>
      <c r="E38" s="551" t="s">
        <v>749</v>
      </c>
      <c r="F38" s="589" t="s">
        <v>750</v>
      </c>
      <c r="G38" s="551" t="s">
        <v>817</v>
      </c>
      <c r="H38" s="551" t="s">
        <v>818</v>
      </c>
      <c r="I38" s="568">
        <v>229.89999389648437</v>
      </c>
      <c r="J38" s="568">
        <v>9</v>
      </c>
      <c r="K38" s="569">
        <v>2069.0999450683594</v>
      </c>
    </row>
    <row r="39" spans="1:11" ht="14.4" customHeight="1" x14ac:dyDescent="0.3">
      <c r="A39" s="547" t="s">
        <v>519</v>
      </c>
      <c r="B39" s="548" t="s">
        <v>520</v>
      </c>
      <c r="C39" s="551" t="s">
        <v>526</v>
      </c>
      <c r="D39" s="589" t="s">
        <v>527</v>
      </c>
      <c r="E39" s="551" t="s">
        <v>749</v>
      </c>
      <c r="F39" s="589" t="s">
        <v>750</v>
      </c>
      <c r="G39" s="551" t="s">
        <v>819</v>
      </c>
      <c r="H39" s="551" t="s">
        <v>820</v>
      </c>
      <c r="I39" s="568">
        <v>2035.5</v>
      </c>
      <c r="J39" s="568">
        <v>1</v>
      </c>
      <c r="K39" s="569">
        <v>2035.5</v>
      </c>
    </row>
    <row r="40" spans="1:11" ht="14.4" customHeight="1" x14ac:dyDescent="0.3">
      <c r="A40" s="547" t="s">
        <v>519</v>
      </c>
      <c r="B40" s="548" t="s">
        <v>520</v>
      </c>
      <c r="C40" s="551" t="s">
        <v>526</v>
      </c>
      <c r="D40" s="589" t="s">
        <v>527</v>
      </c>
      <c r="E40" s="551" t="s">
        <v>749</v>
      </c>
      <c r="F40" s="589" t="s">
        <v>750</v>
      </c>
      <c r="G40" s="551" t="s">
        <v>821</v>
      </c>
      <c r="H40" s="551" t="s">
        <v>822</v>
      </c>
      <c r="I40" s="568">
        <v>1138.5</v>
      </c>
      <c r="J40" s="568">
        <v>10</v>
      </c>
      <c r="K40" s="569">
        <v>11385</v>
      </c>
    </row>
    <row r="41" spans="1:11" ht="14.4" customHeight="1" x14ac:dyDescent="0.3">
      <c r="A41" s="547" t="s">
        <v>519</v>
      </c>
      <c r="B41" s="548" t="s">
        <v>520</v>
      </c>
      <c r="C41" s="551" t="s">
        <v>526</v>
      </c>
      <c r="D41" s="589" t="s">
        <v>527</v>
      </c>
      <c r="E41" s="551" t="s">
        <v>749</v>
      </c>
      <c r="F41" s="589" t="s">
        <v>750</v>
      </c>
      <c r="G41" s="551" t="s">
        <v>823</v>
      </c>
      <c r="H41" s="551" t="s">
        <v>824</v>
      </c>
      <c r="I41" s="568">
        <v>1322.5</v>
      </c>
      <c r="J41" s="568">
        <v>2</v>
      </c>
      <c r="K41" s="569">
        <v>2645</v>
      </c>
    </row>
    <row r="42" spans="1:11" ht="14.4" customHeight="1" x14ac:dyDescent="0.3">
      <c r="A42" s="547" t="s">
        <v>519</v>
      </c>
      <c r="B42" s="548" t="s">
        <v>520</v>
      </c>
      <c r="C42" s="551" t="s">
        <v>526</v>
      </c>
      <c r="D42" s="589" t="s">
        <v>527</v>
      </c>
      <c r="E42" s="551" t="s">
        <v>749</v>
      </c>
      <c r="F42" s="589" t="s">
        <v>750</v>
      </c>
      <c r="G42" s="551" t="s">
        <v>825</v>
      </c>
      <c r="H42" s="551" t="s">
        <v>826</v>
      </c>
      <c r="I42" s="568">
        <v>379.5</v>
      </c>
      <c r="J42" s="568">
        <v>8</v>
      </c>
      <c r="K42" s="569">
        <v>3036</v>
      </c>
    </row>
    <row r="43" spans="1:11" ht="14.4" customHeight="1" x14ac:dyDescent="0.3">
      <c r="A43" s="547" t="s">
        <v>519</v>
      </c>
      <c r="B43" s="548" t="s">
        <v>520</v>
      </c>
      <c r="C43" s="551" t="s">
        <v>526</v>
      </c>
      <c r="D43" s="589" t="s">
        <v>527</v>
      </c>
      <c r="E43" s="551" t="s">
        <v>749</v>
      </c>
      <c r="F43" s="589" t="s">
        <v>750</v>
      </c>
      <c r="G43" s="551" t="s">
        <v>827</v>
      </c>
      <c r="H43" s="551" t="s">
        <v>828</v>
      </c>
      <c r="I43" s="568">
        <v>3070.0400390625</v>
      </c>
      <c r="J43" s="568">
        <v>1</v>
      </c>
      <c r="K43" s="569">
        <v>3070.0400390625</v>
      </c>
    </row>
    <row r="44" spans="1:11" ht="14.4" customHeight="1" x14ac:dyDescent="0.3">
      <c r="A44" s="547" t="s">
        <v>519</v>
      </c>
      <c r="B44" s="548" t="s">
        <v>520</v>
      </c>
      <c r="C44" s="551" t="s">
        <v>526</v>
      </c>
      <c r="D44" s="589" t="s">
        <v>527</v>
      </c>
      <c r="E44" s="551" t="s">
        <v>749</v>
      </c>
      <c r="F44" s="589" t="s">
        <v>750</v>
      </c>
      <c r="G44" s="551" t="s">
        <v>829</v>
      </c>
      <c r="H44" s="551" t="s">
        <v>830</v>
      </c>
      <c r="I44" s="568">
        <v>1576.5400390625</v>
      </c>
      <c r="J44" s="568">
        <v>2</v>
      </c>
      <c r="K44" s="569">
        <v>3153.080078125</v>
      </c>
    </row>
    <row r="45" spans="1:11" ht="14.4" customHeight="1" x14ac:dyDescent="0.3">
      <c r="A45" s="547" t="s">
        <v>519</v>
      </c>
      <c r="B45" s="548" t="s">
        <v>520</v>
      </c>
      <c r="C45" s="551" t="s">
        <v>526</v>
      </c>
      <c r="D45" s="589" t="s">
        <v>527</v>
      </c>
      <c r="E45" s="551" t="s">
        <v>749</v>
      </c>
      <c r="F45" s="589" t="s">
        <v>750</v>
      </c>
      <c r="G45" s="551" t="s">
        <v>831</v>
      </c>
      <c r="H45" s="551" t="s">
        <v>832</v>
      </c>
      <c r="I45" s="568">
        <v>1876.800048828125</v>
      </c>
      <c r="J45" s="568">
        <v>4</v>
      </c>
      <c r="K45" s="569">
        <v>7507.2001953125</v>
      </c>
    </row>
    <row r="46" spans="1:11" ht="14.4" customHeight="1" x14ac:dyDescent="0.3">
      <c r="A46" s="547" t="s">
        <v>519</v>
      </c>
      <c r="B46" s="548" t="s">
        <v>520</v>
      </c>
      <c r="C46" s="551" t="s">
        <v>526</v>
      </c>
      <c r="D46" s="589" t="s">
        <v>527</v>
      </c>
      <c r="E46" s="551" t="s">
        <v>749</v>
      </c>
      <c r="F46" s="589" t="s">
        <v>750</v>
      </c>
      <c r="G46" s="551" t="s">
        <v>833</v>
      </c>
      <c r="H46" s="551" t="s">
        <v>834</v>
      </c>
      <c r="I46" s="568">
        <v>3318.7900390625</v>
      </c>
      <c r="J46" s="568">
        <v>1</v>
      </c>
      <c r="K46" s="569">
        <v>3318.7900390625</v>
      </c>
    </row>
    <row r="47" spans="1:11" ht="14.4" customHeight="1" x14ac:dyDescent="0.3">
      <c r="A47" s="547" t="s">
        <v>519</v>
      </c>
      <c r="B47" s="548" t="s">
        <v>520</v>
      </c>
      <c r="C47" s="551" t="s">
        <v>526</v>
      </c>
      <c r="D47" s="589" t="s">
        <v>527</v>
      </c>
      <c r="E47" s="551" t="s">
        <v>749</v>
      </c>
      <c r="F47" s="589" t="s">
        <v>750</v>
      </c>
      <c r="G47" s="551" t="s">
        <v>835</v>
      </c>
      <c r="H47" s="551" t="s">
        <v>836</v>
      </c>
      <c r="I47" s="568">
        <v>3261.39990234375</v>
      </c>
      <c r="J47" s="568">
        <v>1</v>
      </c>
      <c r="K47" s="569">
        <v>3261.39990234375</v>
      </c>
    </row>
    <row r="48" spans="1:11" ht="14.4" customHeight="1" x14ac:dyDescent="0.3">
      <c r="A48" s="547" t="s">
        <v>519</v>
      </c>
      <c r="B48" s="548" t="s">
        <v>520</v>
      </c>
      <c r="C48" s="551" t="s">
        <v>526</v>
      </c>
      <c r="D48" s="589" t="s">
        <v>527</v>
      </c>
      <c r="E48" s="551" t="s">
        <v>749</v>
      </c>
      <c r="F48" s="589" t="s">
        <v>750</v>
      </c>
      <c r="G48" s="551" t="s">
        <v>837</v>
      </c>
      <c r="H48" s="551" t="s">
        <v>838</v>
      </c>
      <c r="I48" s="568">
        <v>1876.800048828125</v>
      </c>
      <c r="J48" s="568">
        <v>1</v>
      </c>
      <c r="K48" s="569">
        <v>1876.800048828125</v>
      </c>
    </row>
    <row r="49" spans="1:11" ht="14.4" customHeight="1" x14ac:dyDescent="0.3">
      <c r="A49" s="547" t="s">
        <v>519</v>
      </c>
      <c r="B49" s="548" t="s">
        <v>520</v>
      </c>
      <c r="C49" s="551" t="s">
        <v>526</v>
      </c>
      <c r="D49" s="589" t="s">
        <v>527</v>
      </c>
      <c r="E49" s="551" t="s">
        <v>749</v>
      </c>
      <c r="F49" s="589" t="s">
        <v>750</v>
      </c>
      <c r="G49" s="551" t="s">
        <v>839</v>
      </c>
      <c r="H49" s="551" t="s">
        <v>840</v>
      </c>
      <c r="I49" s="568">
        <v>1876.800048828125</v>
      </c>
      <c r="J49" s="568">
        <v>1</v>
      </c>
      <c r="K49" s="569">
        <v>1876.800048828125</v>
      </c>
    </row>
    <row r="50" spans="1:11" ht="14.4" customHeight="1" x14ac:dyDescent="0.3">
      <c r="A50" s="547" t="s">
        <v>519</v>
      </c>
      <c r="B50" s="548" t="s">
        <v>520</v>
      </c>
      <c r="C50" s="551" t="s">
        <v>526</v>
      </c>
      <c r="D50" s="589" t="s">
        <v>527</v>
      </c>
      <c r="E50" s="551" t="s">
        <v>749</v>
      </c>
      <c r="F50" s="589" t="s">
        <v>750</v>
      </c>
      <c r="G50" s="551" t="s">
        <v>841</v>
      </c>
      <c r="H50" s="551" t="s">
        <v>842</v>
      </c>
      <c r="I50" s="568">
        <v>2875</v>
      </c>
      <c r="J50" s="568">
        <v>1</v>
      </c>
      <c r="K50" s="569">
        <v>2875</v>
      </c>
    </row>
    <row r="51" spans="1:11" ht="14.4" customHeight="1" x14ac:dyDescent="0.3">
      <c r="A51" s="547" t="s">
        <v>519</v>
      </c>
      <c r="B51" s="548" t="s">
        <v>520</v>
      </c>
      <c r="C51" s="551" t="s">
        <v>526</v>
      </c>
      <c r="D51" s="589" t="s">
        <v>527</v>
      </c>
      <c r="E51" s="551" t="s">
        <v>749</v>
      </c>
      <c r="F51" s="589" t="s">
        <v>750</v>
      </c>
      <c r="G51" s="551" t="s">
        <v>843</v>
      </c>
      <c r="H51" s="551" t="s">
        <v>844</v>
      </c>
      <c r="I51" s="568">
        <v>126428.8125</v>
      </c>
      <c r="J51" s="568">
        <v>1</v>
      </c>
      <c r="K51" s="569">
        <v>126428.8125</v>
      </c>
    </row>
    <row r="52" spans="1:11" ht="14.4" customHeight="1" x14ac:dyDescent="0.3">
      <c r="A52" s="547" t="s">
        <v>519</v>
      </c>
      <c r="B52" s="548" t="s">
        <v>520</v>
      </c>
      <c r="C52" s="551" t="s">
        <v>526</v>
      </c>
      <c r="D52" s="589" t="s">
        <v>527</v>
      </c>
      <c r="E52" s="551" t="s">
        <v>749</v>
      </c>
      <c r="F52" s="589" t="s">
        <v>750</v>
      </c>
      <c r="G52" s="551" t="s">
        <v>845</v>
      </c>
      <c r="H52" s="551" t="s">
        <v>846</v>
      </c>
      <c r="I52" s="568">
        <v>82026.28125</v>
      </c>
      <c r="J52" s="568">
        <v>4</v>
      </c>
      <c r="K52" s="569">
        <v>328105.125</v>
      </c>
    </row>
    <row r="53" spans="1:11" ht="14.4" customHeight="1" x14ac:dyDescent="0.3">
      <c r="A53" s="547" t="s">
        <v>519</v>
      </c>
      <c r="B53" s="548" t="s">
        <v>520</v>
      </c>
      <c r="C53" s="551" t="s">
        <v>526</v>
      </c>
      <c r="D53" s="589" t="s">
        <v>527</v>
      </c>
      <c r="E53" s="551" t="s">
        <v>749</v>
      </c>
      <c r="F53" s="589" t="s">
        <v>750</v>
      </c>
      <c r="G53" s="551" t="s">
        <v>847</v>
      </c>
      <c r="H53" s="551" t="s">
        <v>848</v>
      </c>
      <c r="I53" s="568">
        <v>343.85000610351562</v>
      </c>
      <c r="J53" s="568">
        <v>15</v>
      </c>
      <c r="K53" s="569">
        <v>5157.75</v>
      </c>
    </row>
    <row r="54" spans="1:11" ht="14.4" customHeight="1" x14ac:dyDescent="0.3">
      <c r="A54" s="547" t="s">
        <v>519</v>
      </c>
      <c r="B54" s="548" t="s">
        <v>520</v>
      </c>
      <c r="C54" s="551" t="s">
        <v>526</v>
      </c>
      <c r="D54" s="589" t="s">
        <v>527</v>
      </c>
      <c r="E54" s="551" t="s">
        <v>749</v>
      </c>
      <c r="F54" s="589" t="s">
        <v>750</v>
      </c>
      <c r="G54" s="551" t="s">
        <v>849</v>
      </c>
      <c r="H54" s="551" t="s">
        <v>850</v>
      </c>
      <c r="I54" s="568">
        <v>1202.43994140625</v>
      </c>
      <c r="J54" s="568">
        <v>63</v>
      </c>
      <c r="K54" s="569">
        <v>75753.720703125</v>
      </c>
    </row>
    <row r="55" spans="1:11" ht="14.4" customHeight="1" x14ac:dyDescent="0.3">
      <c r="A55" s="547" t="s">
        <v>519</v>
      </c>
      <c r="B55" s="548" t="s">
        <v>520</v>
      </c>
      <c r="C55" s="551" t="s">
        <v>526</v>
      </c>
      <c r="D55" s="589" t="s">
        <v>527</v>
      </c>
      <c r="E55" s="551" t="s">
        <v>749</v>
      </c>
      <c r="F55" s="589" t="s">
        <v>750</v>
      </c>
      <c r="G55" s="551" t="s">
        <v>851</v>
      </c>
      <c r="H55" s="551" t="s">
        <v>852</v>
      </c>
      <c r="I55" s="568">
        <v>1181.8599853515625</v>
      </c>
      <c r="J55" s="568">
        <v>63</v>
      </c>
      <c r="K55" s="569">
        <v>74456.8828125</v>
      </c>
    </row>
    <row r="56" spans="1:11" ht="14.4" customHeight="1" x14ac:dyDescent="0.3">
      <c r="A56" s="547" t="s">
        <v>519</v>
      </c>
      <c r="B56" s="548" t="s">
        <v>520</v>
      </c>
      <c r="C56" s="551" t="s">
        <v>526</v>
      </c>
      <c r="D56" s="589" t="s">
        <v>527</v>
      </c>
      <c r="E56" s="551" t="s">
        <v>749</v>
      </c>
      <c r="F56" s="589" t="s">
        <v>750</v>
      </c>
      <c r="G56" s="551" t="s">
        <v>853</v>
      </c>
      <c r="H56" s="551" t="s">
        <v>854</v>
      </c>
      <c r="I56" s="568">
        <v>3462.5400390625</v>
      </c>
      <c r="J56" s="568">
        <v>40</v>
      </c>
      <c r="K56" s="569">
        <v>138501.4375</v>
      </c>
    </row>
    <row r="57" spans="1:11" ht="14.4" customHeight="1" x14ac:dyDescent="0.3">
      <c r="A57" s="547" t="s">
        <v>519</v>
      </c>
      <c r="B57" s="548" t="s">
        <v>520</v>
      </c>
      <c r="C57" s="551" t="s">
        <v>526</v>
      </c>
      <c r="D57" s="589" t="s">
        <v>527</v>
      </c>
      <c r="E57" s="551" t="s">
        <v>749</v>
      </c>
      <c r="F57" s="589" t="s">
        <v>750</v>
      </c>
      <c r="G57" s="551" t="s">
        <v>855</v>
      </c>
      <c r="H57" s="551" t="s">
        <v>856</v>
      </c>
      <c r="I57" s="568">
        <v>901.5999755859375</v>
      </c>
      <c r="J57" s="568">
        <v>30</v>
      </c>
      <c r="K57" s="569">
        <v>27048</v>
      </c>
    </row>
    <row r="58" spans="1:11" ht="14.4" customHeight="1" x14ac:dyDescent="0.3">
      <c r="A58" s="547" t="s">
        <v>519</v>
      </c>
      <c r="B58" s="548" t="s">
        <v>520</v>
      </c>
      <c r="C58" s="551" t="s">
        <v>526</v>
      </c>
      <c r="D58" s="589" t="s">
        <v>527</v>
      </c>
      <c r="E58" s="551" t="s">
        <v>749</v>
      </c>
      <c r="F58" s="589" t="s">
        <v>750</v>
      </c>
      <c r="G58" s="551" t="s">
        <v>857</v>
      </c>
      <c r="H58" s="551" t="s">
        <v>858</v>
      </c>
      <c r="I58" s="568">
        <v>2427.909912109375</v>
      </c>
      <c r="J58" s="568">
        <v>4</v>
      </c>
      <c r="K58" s="569">
        <v>9711.6396484375</v>
      </c>
    </row>
    <row r="59" spans="1:11" ht="14.4" customHeight="1" x14ac:dyDescent="0.3">
      <c r="A59" s="547" t="s">
        <v>519</v>
      </c>
      <c r="B59" s="548" t="s">
        <v>520</v>
      </c>
      <c r="C59" s="551" t="s">
        <v>526</v>
      </c>
      <c r="D59" s="589" t="s">
        <v>527</v>
      </c>
      <c r="E59" s="551" t="s">
        <v>749</v>
      </c>
      <c r="F59" s="589" t="s">
        <v>750</v>
      </c>
      <c r="G59" s="551" t="s">
        <v>859</v>
      </c>
      <c r="H59" s="551" t="s">
        <v>860</v>
      </c>
      <c r="I59" s="568">
        <v>3088.159912109375</v>
      </c>
      <c r="J59" s="568">
        <v>4</v>
      </c>
      <c r="K59" s="569">
        <v>12352.6396484375</v>
      </c>
    </row>
    <row r="60" spans="1:11" ht="14.4" customHeight="1" x14ac:dyDescent="0.3">
      <c r="A60" s="547" t="s">
        <v>519</v>
      </c>
      <c r="B60" s="548" t="s">
        <v>520</v>
      </c>
      <c r="C60" s="551" t="s">
        <v>526</v>
      </c>
      <c r="D60" s="589" t="s">
        <v>527</v>
      </c>
      <c r="E60" s="551" t="s">
        <v>749</v>
      </c>
      <c r="F60" s="589" t="s">
        <v>750</v>
      </c>
      <c r="G60" s="551" t="s">
        <v>861</v>
      </c>
      <c r="H60" s="551" t="s">
        <v>862</v>
      </c>
      <c r="I60" s="568">
        <v>3579.610107421875</v>
      </c>
      <c r="J60" s="568">
        <v>12</v>
      </c>
      <c r="K60" s="569">
        <v>42955.259765625</v>
      </c>
    </row>
    <row r="61" spans="1:11" ht="14.4" customHeight="1" x14ac:dyDescent="0.3">
      <c r="A61" s="547" t="s">
        <v>519</v>
      </c>
      <c r="B61" s="548" t="s">
        <v>520</v>
      </c>
      <c r="C61" s="551" t="s">
        <v>526</v>
      </c>
      <c r="D61" s="589" t="s">
        <v>527</v>
      </c>
      <c r="E61" s="551" t="s">
        <v>749</v>
      </c>
      <c r="F61" s="589" t="s">
        <v>750</v>
      </c>
      <c r="G61" s="551" t="s">
        <v>863</v>
      </c>
      <c r="H61" s="551" t="s">
        <v>864</v>
      </c>
      <c r="I61" s="568">
        <v>16031</v>
      </c>
      <c r="J61" s="568">
        <v>1</v>
      </c>
      <c r="K61" s="569">
        <v>16031</v>
      </c>
    </row>
    <row r="62" spans="1:11" ht="14.4" customHeight="1" x14ac:dyDescent="0.3">
      <c r="A62" s="547" t="s">
        <v>519</v>
      </c>
      <c r="B62" s="548" t="s">
        <v>520</v>
      </c>
      <c r="C62" s="551" t="s">
        <v>526</v>
      </c>
      <c r="D62" s="589" t="s">
        <v>527</v>
      </c>
      <c r="E62" s="551" t="s">
        <v>749</v>
      </c>
      <c r="F62" s="589" t="s">
        <v>750</v>
      </c>
      <c r="G62" s="551" t="s">
        <v>865</v>
      </c>
      <c r="H62" s="551" t="s">
        <v>866</v>
      </c>
      <c r="I62" s="568">
        <v>20849.5</v>
      </c>
      <c r="J62" s="568">
        <v>1</v>
      </c>
      <c r="K62" s="569">
        <v>20849.5</v>
      </c>
    </row>
    <row r="63" spans="1:11" ht="14.4" customHeight="1" x14ac:dyDescent="0.3">
      <c r="A63" s="547" t="s">
        <v>519</v>
      </c>
      <c r="B63" s="548" t="s">
        <v>520</v>
      </c>
      <c r="C63" s="551" t="s">
        <v>526</v>
      </c>
      <c r="D63" s="589" t="s">
        <v>527</v>
      </c>
      <c r="E63" s="551" t="s">
        <v>749</v>
      </c>
      <c r="F63" s="589" t="s">
        <v>750</v>
      </c>
      <c r="G63" s="551" t="s">
        <v>867</v>
      </c>
      <c r="H63" s="551" t="s">
        <v>868</v>
      </c>
      <c r="I63" s="568">
        <v>2288.9599609375</v>
      </c>
      <c r="J63" s="568">
        <v>6</v>
      </c>
      <c r="K63" s="569">
        <v>13733.759765625</v>
      </c>
    </row>
    <row r="64" spans="1:11" ht="14.4" customHeight="1" x14ac:dyDescent="0.3">
      <c r="A64" s="547" t="s">
        <v>519</v>
      </c>
      <c r="B64" s="548" t="s">
        <v>520</v>
      </c>
      <c r="C64" s="551" t="s">
        <v>526</v>
      </c>
      <c r="D64" s="589" t="s">
        <v>527</v>
      </c>
      <c r="E64" s="551" t="s">
        <v>749</v>
      </c>
      <c r="F64" s="589" t="s">
        <v>750</v>
      </c>
      <c r="G64" s="551" t="s">
        <v>869</v>
      </c>
      <c r="H64" s="551" t="s">
        <v>870</v>
      </c>
      <c r="I64" s="568">
        <v>2288.9599609375</v>
      </c>
      <c r="J64" s="568">
        <v>6</v>
      </c>
      <c r="K64" s="569">
        <v>13733.759765625</v>
      </c>
    </row>
    <row r="65" spans="1:11" ht="14.4" customHeight="1" x14ac:dyDescent="0.3">
      <c r="A65" s="547" t="s">
        <v>519</v>
      </c>
      <c r="B65" s="548" t="s">
        <v>520</v>
      </c>
      <c r="C65" s="551" t="s">
        <v>526</v>
      </c>
      <c r="D65" s="589" t="s">
        <v>527</v>
      </c>
      <c r="E65" s="551" t="s">
        <v>749</v>
      </c>
      <c r="F65" s="589" t="s">
        <v>750</v>
      </c>
      <c r="G65" s="551" t="s">
        <v>871</v>
      </c>
      <c r="H65" s="551" t="s">
        <v>872</v>
      </c>
      <c r="I65" s="568">
        <v>472.75</v>
      </c>
      <c r="J65" s="568">
        <v>10</v>
      </c>
      <c r="K65" s="569">
        <v>4727.469970703125</v>
      </c>
    </row>
    <row r="66" spans="1:11" ht="14.4" customHeight="1" x14ac:dyDescent="0.3">
      <c r="A66" s="547" t="s">
        <v>519</v>
      </c>
      <c r="B66" s="548" t="s">
        <v>520</v>
      </c>
      <c r="C66" s="551" t="s">
        <v>526</v>
      </c>
      <c r="D66" s="589" t="s">
        <v>527</v>
      </c>
      <c r="E66" s="551" t="s">
        <v>749</v>
      </c>
      <c r="F66" s="589" t="s">
        <v>750</v>
      </c>
      <c r="G66" s="551" t="s">
        <v>873</v>
      </c>
      <c r="H66" s="551" t="s">
        <v>874</v>
      </c>
      <c r="I66" s="568">
        <v>322</v>
      </c>
      <c r="J66" s="568">
        <v>5</v>
      </c>
      <c r="K66" s="569">
        <v>1610</v>
      </c>
    </row>
    <row r="67" spans="1:11" ht="14.4" customHeight="1" x14ac:dyDescent="0.3">
      <c r="A67" s="547" t="s">
        <v>519</v>
      </c>
      <c r="B67" s="548" t="s">
        <v>520</v>
      </c>
      <c r="C67" s="551" t="s">
        <v>526</v>
      </c>
      <c r="D67" s="589" t="s">
        <v>527</v>
      </c>
      <c r="E67" s="551" t="s">
        <v>749</v>
      </c>
      <c r="F67" s="589" t="s">
        <v>750</v>
      </c>
      <c r="G67" s="551" t="s">
        <v>875</v>
      </c>
      <c r="H67" s="551" t="s">
        <v>876</v>
      </c>
      <c r="I67" s="568">
        <v>2416.9749755859375</v>
      </c>
      <c r="J67" s="568">
        <v>4</v>
      </c>
      <c r="K67" s="569">
        <v>9667.89990234375</v>
      </c>
    </row>
    <row r="68" spans="1:11" ht="14.4" customHeight="1" x14ac:dyDescent="0.3">
      <c r="A68" s="547" t="s">
        <v>519</v>
      </c>
      <c r="B68" s="548" t="s">
        <v>520</v>
      </c>
      <c r="C68" s="551" t="s">
        <v>526</v>
      </c>
      <c r="D68" s="589" t="s">
        <v>527</v>
      </c>
      <c r="E68" s="551" t="s">
        <v>749</v>
      </c>
      <c r="F68" s="589" t="s">
        <v>750</v>
      </c>
      <c r="G68" s="551" t="s">
        <v>877</v>
      </c>
      <c r="H68" s="551" t="s">
        <v>878</v>
      </c>
      <c r="I68" s="568">
        <v>255.56075805496371</v>
      </c>
      <c r="J68" s="568">
        <v>12</v>
      </c>
      <c r="K68" s="569">
        <v>3066.7290966595647</v>
      </c>
    </row>
    <row r="69" spans="1:11" ht="14.4" customHeight="1" x14ac:dyDescent="0.3">
      <c r="A69" s="547" t="s">
        <v>519</v>
      </c>
      <c r="B69" s="548" t="s">
        <v>520</v>
      </c>
      <c r="C69" s="551" t="s">
        <v>526</v>
      </c>
      <c r="D69" s="589" t="s">
        <v>527</v>
      </c>
      <c r="E69" s="551" t="s">
        <v>749</v>
      </c>
      <c r="F69" s="589" t="s">
        <v>750</v>
      </c>
      <c r="G69" s="551" t="s">
        <v>879</v>
      </c>
      <c r="H69" s="551" t="s">
        <v>880</v>
      </c>
      <c r="I69" s="568">
        <v>2520</v>
      </c>
      <c r="J69" s="568">
        <v>4</v>
      </c>
      <c r="K69" s="569">
        <v>10080</v>
      </c>
    </row>
    <row r="70" spans="1:11" ht="14.4" customHeight="1" x14ac:dyDescent="0.3">
      <c r="A70" s="547" t="s">
        <v>519</v>
      </c>
      <c r="B70" s="548" t="s">
        <v>520</v>
      </c>
      <c r="C70" s="551" t="s">
        <v>526</v>
      </c>
      <c r="D70" s="589" t="s">
        <v>527</v>
      </c>
      <c r="E70" s="551" t="s">
        <v>749</v>
      </c>
      <c r="F70" s="589" t="s">
        <v>750</v>
      </c>
      <c r="G70" s="551" t="s">
        <v>881</v>
      </c>
      <c r="H70" s="551" t="s">
        <v>882</v>
      </c>
      <c r="I70" s="568">
        <v>2123.550048828125</v>
      </c>
      <c r="J70" s="568">
        <v>3</v>
      </c>
      <c r="K70" s="569">
        <v>6370.650146484375</v>
      </c>
    </row>
    <row r="71" spans="1:11" ht="14.4" customHeight="1" x14ac:dyDescent="0.3">
      <c r="A71" s="547" t="s">
        <v>519</v>
      </c>
      <c r="B71" s="548" t="s">
        <v>520</v>
      </c>
      <c r="C71" s="551" t="s">
        <v>526</v>
      </c>
      <c r="D71" s="589" t="s">
        <v>527</v>
      </c>
      <c r="E71" s="551" t="s">
        <v>749</v>
      </c>
      <c r="F71" s="589" t="s">
        <v>750</v>
      </c>
      <c r="G71" s="551" t="s">
        <v>883</v>
      </c>
      <c r="H71" s="551" t="s">
        <v>884</v>
      </c>
      <c r="I71" s="568">
        <v>1352.4000244140625</v>
      </c>
      <c r="J71" s="568">
        <v>32</v>
      </c>
      <c r="K71" s="569">
        <v>43276.7998046875</v>
      </c>
    </row>
    <row r="72" spans="1:11" ht="14.4" customHeight="1" x14ac:dyDescent="0.3">
      <c r="A72" s="547" t="s">
        <v>519</v>
      </c>
      <c r="B72" s="548" t="s">
        <v>520</v>
      </c>
      <c r="C72" s="551" t="s">
        <v>526</v>
      </c>
      <c r="D72" s="589" t="s">
        <v>527</v>
      </c>
      <c r="E72" s="551" t="s">
        <v>749</v>
      </c>
      <c r="F72" s="589" t="s">
        <v>750</v>
      </c>
      <c r="G72" s="551" t="s">
        <v>885</v>
      </c>
      <c r="H72" s="551" t="s">
        <v>886</v>
      </c>
      <c r="I72" s="568">
        <v>1454.52001953125</v>
      </c>
      <c r="J72" s="568">
        <v>50</v>
      </c>
      <c r="K72" s="569">
        <v>72726.001953125</v>
      </c>
    </row>
    <row r="73" spans="1:11" ht="14.4" customHeight="1" x14ac:dyDescent="0.3">
      <c r="A73" s="547" t="s">
        <v>519</v>
      </c>
      <c r="B73" s="548" t="s">
        <v>520</v>
      </c>
      <c r="C73" s="551" t="s">
        <v>526</v>
      </c>
      <c r="D73" s="589" t="s">
        <v>527</v>
      </c>
      <c r="E73" s="551" t="s">
        <v>749</v>
      </c>
      <c r="F73" s="589" t="s">
        <v>750</v>
      </c>
      <c r="G73" s="551" t="s">
        <v>887</v>
      </c>
      <c r="H73" s="551" t="s">
        <v>888</v>
      </c>
      <c r="I73" s="568">
        <v>6877.919921875</v>
      </c>
      <c r="J73" s="568">
        <v>4</v>
      </c>
      <c r="K73" s="569">
        <v>27511.6796875</v>
      </c>
    </row>
    <row r="74" spans="1:11" ht="14.4" customHeight="1" x14ac:dyDescent="0.3">
      <c r="A74" s="547" t="s">
        <v>519</v>
      </c>
      <c r="B74" s="548" t="s">
        <v>520</v>
      </c>
      <c r="C74" s="551" t="s">
        <v>526</v>
      </c>
      <c r="D74" s="589" t="s">
        <v>527</v>
      </c>
      <c r="E74" s="551" t="s">
        <v>749</v>
      </c>
      <c r="F74" s="589" t="s">
        <v>750</v>
      </c>
      <c r="G74" s="551" t="s">
        <v>889</v>
      </c>
      <c r="H74" s="551" t="s">
        <v>890</v>
      </c>
      <c r="I74" s="568">
        <v>297.635009765625</v>
      </c>
      <c r="J74" s="568">
        <v>9</v>
      </c>
      <c r="K74" s="569">
        <v>2678.6800537109375</v>
      </c>
    </row>
    <row r="75" spans="1:11" ht="14.4" customHeight="1" x14ac:dyDescent="0.3">
      <c r="A75" s="547" t="s">
        <v>519</v>
      </c>
      <c r="B75" s="548" t="s">
        <v>520</v>
      </c>
      <c r="C75" s="551" t="s">
        <v>526</v>
      </c>
      <c r="D75" s="589" t="s">
        <v>527</v>
      </c>
      <c r="E75" s="551" t="s">
        <v>749</v>
      </c>
      <c r="F75" s="589" t="s">
        <v>750</v>
      </c>
      <c r="G75" s="551" t="s">
        <v>891</v>
      </c>
      <c r="H75" s="551" t="s">
        <v>892</v>
      </c>
      <c r="I75" s="568">
        <v>1437.5</v>
      </c>
      <c r="J75" s="568">
        <v>1</v>
      </c>
      <c r="K75" s="569">
        <v>1437.5</v>
      </c>
    </row>
    <row r="76" spans="1:11" ht="14.4" customHeight="1" x14ac:dyDescent="0.3">
      <c r="A76" s="547" t="s">
        <v>519</v>
      </c>
      <c r="B76" s="548" t="s">
        <v>520</v>
      </c>
      <c r="C76" s="551" t="s">
        <v>526</v>
      </c>
      <c r="D76" s="589" t="s">
        <v>527</v>
      </c>
      <c r="E76" s="551" t="s">
        <v>749</v>
      </c>
      <c r="F76" s="589" t="s">
        <v>750</v>
      </c>
      <c r="G76" s="551" t="s">
        <v>893</v>
      </c>
      <c r="H76" s="551" t="s">
        <v>894</v>
      </c>
      <c r="I76" s="568">
        <v>1437.5</v>
      </c>
      <c r="J76" s="568">
        <v>8</v>
      </c>
      <c r="K76" s="569">
        <v>11500</v>
      </c>
    </row>
    <row r="77" spans="1:11" ht="14.4" customHeight="1" x14ac:dyDescent="0.3">
      <c r="A77" s="547" t="s">
        <v>519</v>
      </c>
      <c r="B77" s="548" t="s">
        <v>520</v>
      </c>
      <c r="C77" s="551" t="s">
        <v>526</v>
      </c>
      <c r="D77" s="589" t="s">
        <v>527</v>
      </c>
      <c r="E77" s="551" t="s">
        <v>749</v>
      </c>
      <c r="F77" s="589" t="s">
        <v>750</v>
      </c>
      <c r="G77" s="551" t="s">
        <v>895</v>
      </c>
      <c r="H77" s="551" t="s">
        <v>896</v>
      </c>
      <c r="I77" s="568">
        <v>1254.530029296875</v>
      </c>
      <c r="J77" s="568">
        <v>100</v>
      </c>
      <c r="K77" s="569">
        <v>125452.796875</v>
      </c>
    </row>
    <row r="78" spans="1:11" ht="14.4" customHeight="1" x14ac:dyDescent="0.3">
      <c r="A78" s="547" t="s">
        <v>519</v>
      </c>
      <c r="B78" s="548" t="s">
        <v>520</v>
      </c>
      <c r="C78" s="551" t="s">
        <v>526</v>
      </c>
      <c r="D78" s="589" t="s">
        <v>527</v>
      </c>
      <c r="E78" s="551" t="s">
        <v>749</v>
      </c>
      <c r="F78" s="589" t="s">
        <v>750</v>
      </c>
      <c r="G78" s="551" t="s">
        <v>897</v>
      </c>
      <c r="H78" s="551" t="s">
        <v>898</v>
      </c>
      <c r="I78" s="568">
        <v>1254.530029296875</v>
      </c>
      <c r="J78" s="568">
        <v>6</v>
      </c>
      <c r="K78" s="569">
        <v>7527.169921875</v>
      </c>
    </row>
    <row r="79" spans="1:11" ht="14.4" customHeight="1" x14ac:dyDescent="0.3">
      <c r="A79" s="547" t="s">
        <v>519</v>
      </c>
      <c r="B79" s="548" t="s">
        <v>520</v>
      </c>
      <c r="C79" s="551" t="s">
        <v>526</v>
      </c>
      <c r="D79" s="589" t="s">
        <v>527</v>
      </c>
      <c r="E79" s="551" t="s">
        <v>749</v>
      </c>
      <c r="F79" s="589" t="s">
        <v>750</v>
      </c>
      <c r="G79" s="551" t="s">
        <v>899</v>
      </c>
      <c r="H79" s="551" t="s">
        <v>900</v>
      </c>
      <c r="I79" s="568">
        <v>130.67999267578125</v>
      </c>
      <c r="J79" s="568">
        <v>5</v>
      </c>
      <c r="K79" s="569">
        <v>653.4000244140625</v>
      </c>
    </row>
    <row r="80" spans="1:11" ht="14.4" customHeight="1" x14ac:dyDescent="0.3">
      <c r="A80" s="547" t="s">
        <v>519</v>
      </c>
      <c r="B80" s="548" t="s">
        <v>520</v>
      </c>
      <c r="C80" s="551" t="s">
        <v>526</v>
      </c>
      <c r="D80" s="589" t="s">
        <v>527</v>
      </c>
      <c r="E80" s="551" t="s">
        <v>749</v>
      </c>
      <c r="F80" s="589" t="s">
        <v>750</v>
      </c>
      <c r="G80" s="551" t="s">
        <v>901</v>
      </c>
      <c r="H80" s="551" t="s">
        <v>902</v>
      </c>
      <c r="I80" s="568">
        <v>108.90000152587891</v>
      </c>
      <c r="J80" s="568">
        <v>5</v>
      </c>
      <c r="K80" s="569">
        <v>544.5</v>
      </c>
    </row>
    <row r="81" spans="1:11" ht="14.4" customHeight="1" x14ac:dyDescent="0.3">
      <c r="A81" s="547" t="s">
        <v>519</v>
      </c>
      <c r="B81" s="548" t="s">
        <v>520</v>
      </c>
      <c r="C81" s="551" t="s">
        <v>526</v>
      </c>
      <c r="D81" s="589" t="s">
        <v>527</v>
      </c>
      <c r="E81" s="551" t="s">
        <v>749</v>
      </c>
      <c r="F81" s="589" t="s">
        <v>750</v>
      </c>
      <c r="G81" s="551" t="s">
        <v>903</v>
      </c>
      <c r="H81" s="551" t="s">
        <v>904</v>
      </c>
      <c r="I81" s="568">
        <v>1400.3800048828125</v>
      </c>
      <c r="J81" s="568">
        <v>4</v>
      </c>
      <c r="K81" s="569">
        <v>5601.52001953125</v>
      </c>
    </row>
    <row r="82" spans="1:11" ht="14.4" customHeight="1" x14ac:dyDescent="0.3">
      <c r="A82" s="547" t="s">
        <v>519</v>
      </c>
      <c r="B82" s="548" t="s">
        <v>520</v>
      </c>
      <c r="C82" s="551" t="s">
        <v>526</v>
      </c>
      <c r="D82" s="589" t="s">
        <v>527</v>
      </c>
      <c r="E82" s="551" t="s">
        <v>749</v>
      </c>
      <c r="F82" s="589" t="s">
        <v>750</v>
      </c>
      <c r="G82" s="551" t="s">
        <v>905</v>
      </c>
      <c r="H82" s="551" t="s">
        <v>906</v>
      </c>
      <c r="I82" s="568">
        <v>1582.3499755859375</v>
      </c>
      <c r="J82" s="568">
        <v>4</v>
      </c>
      <c r="K82" s="569">
        <v>6329.39990234375</v>
      </c>
    </row>
    <row r="83" spans="1:11" ht="14.4" customHeight="1" x14ac:dyDescent="0.3">
      <c r="A83" s="547" t="s">
        <v>519</v>
      </c>
      <c r="B83" s="548" t="s">
        <v>520</v>
      </c>
      <c r="C83" s="551" t="s">
        <v>526</v>
      </c>
      <c r="D83" s="589" t="s">
        <v>527</v>
      </c>
      <c r="E83" s="551" t="s">
        <v>749</v>
      </c>
      <c r="F83" s="589" t="s">
        <v>750</v>
      </c>
      <c r="G83" s="551" t="s">
        <v>907</v>
      </c>
      <c r="H83" s="551" t="s">
        <v>908</v>
      </c>
      <c r="I83" s="568">
        <v>414</v>
      </c>
      <c r="J83" s="568">
        <v>10</v>
      </c>
      <c r="K83" s="569">
        <v>4140</v>
      </c>
    </row>
    <row r="84" spans="1:11" ht="14.4" customHeight="1" x14ac:dyDescent="0.3">
      <c r="A84" s="547" t="s">
        <v>519</v>
      </c>
      <c r="B84" s="548" t="s">
        <v>520</v>
      </c>
      <c r="C84" s="551" t="s">
        <v>526</v>
      </c>
      <c r="D84" s="589" t="s">
        <v>527</v>
      </c>
      <c r="E84" s="551" t="s">
        <v>909</v>
      </c>
      <c r="F84" s="589" t="s">
        <v>910</v>
      </c>
      <c r="G84" s="551" t="s">
        <v>911</v>
      </c>
      <c r="H84" s="551" t="s">
        <v>912</v>
      </c>
      <c r="I84" s="568">
        <v>6.4499998092651367</v>
      </c>
      <c r="J84" s="568">
        <v>100</v>
      </c>
      <c r="K84" s="569">
        <v>644.92999267578125</v>
      </c>
    </row>
    <row r="85" spans="1:11" ht="14.4" customHeight="1" x14ac:dyDescent="0.3">
      <c r="A85" s="547" t="s">
        <v>519</v>
      </c>
      <c r="B85" s="548" t="s">
        <v>520</v>
      </c>
      <c r="C85" s="551" t="s">
        <v>526</v>
      </c>
      <c r="D85" s="589" t="s">
        <v>527</v>
      </c>
      <c r="E85" s="551" t="s">
        <v>909</v>
      </c>
      <c r="F85" s="589" t="s">
        <v>910</v>
      </c>
      <c r="G85" s="551" t="s">
        <v>913</v>
      </c>
      <c r="H85" s="551" t="s">
        <v>914</v>
      </c>
      <c r="I85" s="568">
        <v>0.33000001311302185</v>
      </c>
      <c r="J85" s="568">
        <v>5000</v>
      </c>
      <c r="K85" s="569">
        <v>1633.5000610351563</v>
      </c>
    </row>
    <row r="86" spans="1:11" ht="14.4" customHeight="1" x14ac:dyDescent="0.3">
      <c r="A86" s="547" t="s">
        <v>519</v>
      </c>
      <c r="B86" s="548" t="s">
        <v>520</v>
      </c>
      <c r="C86" s="551" t="s">
        <v>526</v>
      </c>
      <c r="D86" s="589" t="s">
        <v>527</v>
      </c>
      <c r="E86" s="551" t="s">
        <v>909</v>
      </c>
      <c r="F86" s="589" t="s">
        <v>910</v>
      </c>
      <c r="G86" s="551" t="s">
        <v>915</v>
      </c>
      <c r="H86" s="551" t="s">
        <v>916</v>
      </c>
      <c r="I86" s="568">
        <v>0.26333334048589069</v>
      </c>
      <c r="J86" s="568">
        <v>15000</v>
      </c>
      <c r="K86" s="569">
        <v>3933.199951171875</v>
      </c>
    </row>
    <row r="87" spans="1:11" ht="14.4" customHeight="1" x14ac:dyDescent="0.3">
      <c r="A87" s="547" t="s">
        <v>519</v>
      </c>
      <c r="B87" s="548" t="s">
        <v>520</v>
      </c>
      <c r="C87" s="551" t="s">
        <v>526</v>
      </c>
      <c r="D87" s="589" t="s">
        <v>527</v>
      </c>
      <c r="E87" s="551" t="s">
        <v>909</v>
      </c>
      <c r="F87" s="589" t="s">
        <v>910</v>
      </c>
      <c r="G87" s="551" t="s">
        <v>917</v>
      </c>
      <c r="H87" s="551" t="s">
        <v>918</v>
      </c>
      <c r="I87" s="568">
        <v>1.2699999809265137</v>
      </c>
      <c r="J87" s="568">
        <v>20000</v>
      </c>
      <c r="K87" s="569">
        <v>25349.5</v>
      </c>
    </row>
    <row r="88" spans="1:11" ht="14.4" customHeight="1" x14ac:dyDescent="0.3">
      <c r="A88" s="547" t="s">
        <v>519</v>
      </c>
      <c r="B88" s="548" t="s">
        <v>520</v>
      </c>
      <c r="C88" s="551" t="s">
        <v>526</v>
      </c>
      <c r="D88" s="589" t="s">
        <v>527</v>
      </c>
      <c r="E88" s="551" t="s">
        <v>919</v>
      </c>
      <c r="F88" s="589" t="s">
        <v>920</v>
      </c>
      <c r="G88" s="551" t="s">
        <v>921</v>
      </c>
      <c r="H88" s="551" t="s">
        <v>922</v>
      </c>
      <c r="I88" s="568">
        <v>28.736666361490887</v>
      </c>
      <c r="J88" s="568">
        <v>15</v>
      </c>
      <c r="K88" s="569">
        <v>431.04998779296875</v>
      </c>
    </row>
    <row r="89" spans="1:11" ht="14.4" customHeight="1" x14ac:dyDescent="0.3">
      <c r="A89" s="547" t="s">
        <v>519</v>
      </c>
      <c r="B89" s="548" t="s">
        <v>520</v>
      </c>
      <c r="C89" s="551" t="s">
        <v>526</v>
      </c>
      <c r="D89" s="589" t="s">
        <v>527</v>
      </c>
      <c r="E89" s="551" t="s">
        <v>923</v>
      </c>
      <c r="F89" s="589" t="s">
        <v>924</v>
      </c>
      <c r="G89" s="551" t="s">
        <v>925</v>
      </c>
      <c r="H89" s="551" t="s">
        <v>926</v>
      </c>
      <c r="I89" s="568">
        <v>748.989990234375</v>
      </c>
      <c r="J89" s="568">
        <v>10</v>
      </c>
      <c r="K89" s="569">
        <v>7489.89990234375</v>
      </c>
    </row>
    <row r="90" spans="1:11" ht="14.4" customHeight="1" x14ac:dyDescent="0.3">
      <c r="A90" s="547" t="s">
        <v>519</v>
      </c>
      <c r="B90" s="548" t="s">
        <v>520</v>
      </c>
      <c r="C90" s="551" t="s">
        <v>526</v>
      </c>
      <c r="D90" s="589" t="s">
        <v>527</v>
      </c>
      <c r="E90" s="551" t="s">
        <v>923</v>
      </c>
      <c r="F90" s="589" t="s">
        <v>924</v>
      </c>
      <c r="G90" s="551" t="s">
        <v>927</v>
      </c>
      <c r="H90" s="551" t="s">
        <v>928</v>
      </c>
      <c r="I90" s="568">
        <v>111.23000335693359</v>
      </c>
      <c r="J90" s="568">
        <v>2</v>
      </c>
      <c r="K90" s="569">
        <v>222.46000671386719</v>
      </c>
    </row>
    <row r="91" spans="1:11" ht="14.4" customHeight="1" x14ac:dyDescent="0.3">
      <c r="A91" s="547" t="s">
        <v>519</v>
      </c>
      <c r="B91" s="548" t="s">
        <v>520</v>
      </c>
      <c r="C91" s="551" t="s">
        <v>526</v>
      </c>
      <c r="D91" s="589" t="s">
        <v>527</v>
      </c>
      <c r="E91" s="551" t="s">
        <v>923</v>
      </c>
      <c r="F91" s="589" t="s">
        <v>924</v>
      </c>
      <c r="G91" s="551" t="s">
        <v>929</v>
      </c>
      <c r="H91" s="551" t="s">
        <v>930</v>
      </c>
      <c r="I91" s="568">
        <v>0.61333334445953369</v>
      </c>
      <c r="J91" s="568">
        <v>6800</v>
      </c>
      <c r="K91" s="569">
        <v>4176</v>
      </c>
    </row>
    <row r="92" spans="1:11" ht="14.4" customHeight="1" x14ac:dyDescent="0.3">
      <c r="A92" s="547" t="s">
        <v>519</v>
      </c>
      <c r="B92" s="548" t="s">
        <v>520</v>
      </c>
      <c r="C92" s="551" t="s">
        <v>526</v>
      </c>
      <c r="D92" s="589" t="s">
        <v>527</v>
      </c>
      <c r="E92" s="551" t="s">
        <v>923</v>
      </c>
      <c r="F92" s="589" t="s">
        <v>924</v>
      </c>
      <c r="G92" s="551" t="s">
        <v>931</v>
      </c>
      <c r="H92" s="551" t="s">
        <v>932</v>
      </c>
      <c r="I92" s="568">
        <v>0.31000000238418579</v>
      </c>
      <c r="J92" s="568">
        <v>6000</v>
      </c>
      <c r="K92" s="569">
        <v>1871.8699951171875</v>
      </c>
    </row>
    <row r="93" spans="1:11" ht="14.4" customHeight="1" x14ac:dyDescent="0.3">
      <c r="A93" s="547" t="s">
        <v>519</v>
      </c>
      <c r="B93" s="548" t="s">
        <v>520</v>
      </c>
      <c r="C93" s="551" t="s">
        <v>526</v>
      </c>
      <c r="D93" s="589" t="s">
        <v>527</v>
      </c>
      <c r="E93" s="551" t="s">
        <v>923</v>
      </c>
      <c r="F93" s="589" t="s">
        <v>924</v>
      </c>
      <c r="G93" s="551" t="s">
        <v>933</v>
      </c>
      <c r="H93" s="551" t="s">
        <v>934</v>
      </c>
      <c r="I93" s="568">
        <v>0.31000000238418579</v>
      </c>
      <c r="J93" s="568">
        <v>9000</v>
      </c>
      <c r="K93" s="569">
        <v>2806.9600830078125</v>
      </c>
    </row>
    <row r="94" spans="1:11" ht="14.4" customHeight="1" x14ac:dyDescent="0.3">
      <c r="A94" s="547" t="s">
        <v>519</v>
      </c>
      <c r="B94" s="548" t="s">
        <v>520</v>
      </c>
      <c r="C94" s="551" t="s">
        <v>526</v>
      </c>
      <c r="D94" s="589" t="s">
        <v>527</v>
      </c>
      <c r="E94" s="551" t="s">
        <v>923</v>
      </c>
      <c r="F94" s="589" t="s">
        <v>924</v>
      </c>
      <c r="G94" s="551" t="s">
        <v>935</v>
      </c>
      <c r="H94" s="551" t="s">
        <v>936</v>
      </c>
      <c r="I94" s="568">
        <v>0.62999999523162842</v>
      </c>
      <c r="J94" s="568">
        <v>4000</v>
      </c>
      <c r="K94" s="569">
        <v>2516.800048828125</v>
      </c>
    </row>
    <row r="95" spans="1:11" ht="14.4" customHeight="1" x14ac:dyDescent="0.3">
      <c r="A95" s="547" t="s">
        <v>519</v>
      </c>
      <c r="B95" s="548" t="s">
        <v>520</v>
      </c>
      <c r="C95" s="551" t="s">
        <v>526</v>
      </c>
      <c r="D95" s="589" t="s">
        <v>527</v>
      </c>
      <c r="E95" s="551" t="s">
        <v>923</v>
      </c>
      <c r="F95" s="589" t="s">
        <v>924</v>
      </c>
      <c r="G95" s="551" t="s">
        <v>937</v>
      </c>
      <c r="H95" s="551" t="s">
        <v>938</v>
      </c>
      <c r="I95" s="568">
        <v>0.51999998092651367</v>
      </c>
      <c r="J95" s="568">
        <v>4000</v>
      </c>
      <c r="K95" s="569">
        <v>2081.199951171875</v>
      </c>
    </row>
    <row r="96" spans="1:11" ht="14.4" customHeight="1" x14ac:dyDescent="0.3">
      <c r="A96" s="547" t="s">
        <v>519</v>
      </c>
      <c r="B96" s="548" t="s">
        <v>520</v>
      </c>
      <c r="C96" s="551" t="s">
        <v>526</v>
      </c>
      <c r="D96" s="589" t="s">
        <v>527</v>
      </c>
      <c r="E96" s="551" t="s">
        <v>923</v>
      </c>
      <c r="F96" s="589" t="s">
        <v>924</v>
      </c>
      <c r="G96" s="551" t="s">
        <v>939</v>
      </c>
      <c r="H96" s="551" t="s">
        <v>940</v>
      </c>
      <c r="I96" s="568">
        <v>2.5199999809265137</v>
      </c>
      <c r="J96" s="568">
        <v>50</v>
      </c>
      <c r="K96" s="569">
        <v>126</v>
      </c>
    </row>
    <row r="97" spans="1:11" ht="14.4" customHeight="1" x14ac:dyDescent="0.3">
      <c r="A97" s="547" t="s">
        <v>519</v>
      </c>
      <c r="B97" s="548" t="s">
        <v>520</v>
      </c>
      <c r="C97" s="551" t="s">
        <v>526</v>
      </c>
      <c r="D97" s="589" t="s">
        <v>527</v>
      </c>
      <c r="E97" s="551" t="s">
        <v>941</v>
      </c>
      <c r="F97" s="589" t="s">
        <v>942</v>
      </c>
      <c r="G97" s="551" t="s">
        <v>943</v>
      </c>
      <c r="H97" s="551" t="s">
        <v>944</v>
      </c>
      <c r="I97" s="568">
        <v>0.68999999761581421</v>
      </c>
      <c r="J97" s="568">
        <v>6600</v>
      </c>
      <c r="K97" s="569">
        <v>4554</v>
      </c>
    </row>
    <row r="98" spans="1:11" ht="14.4" customHeight="1" x14ac:dyDescent="0.3">
      <c r="A98" s="547" t="s">
        <v>519</v>
      </c>
      <c r="B98" s="548" t="s">
        <v>520</v>
      </c>
      <c r="C98" s="551" t="s">
        <v>526</v>
      </c>
      <c r="D98" s="589" t="s">
        <v>527</v>
      </c>
      <c r="E98" s="551" t="s">
        <v>941</v>
      </c>
      <c r="F98" s="589" t="s">
        <v>942</v>
      </c>
      <c r="G98" s="551" t="s">
        <v>945</v>
      </c>
      <c r="H98" s="551" t="s">
        <v>946</v>
      </c>
      <c r="I98" s="568">
        <v>0.68999999761581421</v>
      </c>
      <c r="J98" s="568">
        <v>2000</v>
      </c>
      <c r="K98" s="569">
        <v>1380</v>
      </c>
    </row>
    <row r="99" spans="1:11" ht="14.4" customHeight="1" x14ac:dyDescent="0.3">
      <c r="A99" s="547" t="s">
        <v>519</v>
      </c>
      <c r="B99" s="548" t="s">
        <v>520</v>
      </c>
      <c r="C99" s="551" t="s">
        <v>531</v>
      </c>
      <c r="D99" s="589" t="s">
        <v>532</v>
      </c>
      <c r="E99" s="551" t="s">
        <v>749</v>
      </c>
      <c r="F99" s="589" t="s">
        <v>750</v>
      </c>
      <c r="G99" s="551" t="s">
        <v>947</v>
      </c>
      <c r="H99" s="551" t="s">
        <v>948</v>
      </c>
      <c r="I99" s="568">
        <v>25970.19921875</v>
      </c>
      <c r="J99" s="568">
        <v>1</v>
      </c>
      <c r="K99" s="569">
        <v>25970.19921875</v>
      </c>
    </row>
    <row r="100" spans="1:11" ht="14.4" customHeight="1" x14ac:dyDescent="0.3">
      <c r="A100" s="547" t="s">
        <v>519</v>
      </c>
      <c r="B100" s="548" t="s">
        <v>520</v>
      </c>
      <c r="C100" s="551" t="s">
        <v>531</v>
      </c>
      <c r="D100" s="589" t="s">
        <v>532</v>
      </c>
      <c r="E100" s="551" t="s">
        <v>749</v>
      </c>
      <c r="F100" s="589" t="s">
        <v>750</v>
      </c>
      <c r="G100" s="551" t="s">
        <v>949</v>
      </c>
      <c r="H100" s="551" t="s">
        <v>950</v>
      </c>
      <c r="I100" s="568">
        <v>5754.759765625</v>
      </c>
      <c r="J100" s="568">
        <v>1</v>
      </c>
      <c r="K100" s="569">
        <v>5754.759765625</v>
      </c>
    </row>
    <row r="101" spans="1:11" ht="14.4" customHeight="1" x14ac:dyDescent="0.3">
      <c r="A101" s="547" t="s">
        <v>519</v>
      </c>
      <c r="B101" s="548" t="s">
        <v>520</v>
      </c>
      <c r="C101" s="551" t="s">
        <v>531</v>
      </c>
      <c r="D101" s="589" t="s">
        <v>532</v>
      </c>
      <c r="E101" s="551" t="s">
        <v>749</v>
      </c>
      <c r="F101" s="589" t="s">
        <v>750</v>
      </c>
      <c r="G101" s="551" t="s">
        <v>951</v>
      </c>
      <c r="H101" s="551" t="s">
        <v>952</v>
      </c>
      <c r="I101" s="568">
        <v>4643.97998046875</v>
      </c>
      <c r="J101" s="568">
        <v>2</v>
      </c>
      <c r="K101" s="569">
        <v>9287.9599609375</v>
      </c>
    </row>
    <row r="102" spans="1:11" ht="14.4" customHeight="1" x14ac:dyDescent="0.3">
      <c r="A102" s="547" t="s">
        <v>519</v>
      </c>
      <c r="B102" s="548" t="s">
        <v>520</v>
      </c>
      <c r="C102" s="551" t="s">
        <v>531</v>
      </c>
      <c r="D102" s="589" t="s">
        <v>532</v>
      </c>
      <c r="E102" s="551" t="s">
        <v>749</v>
      </c>
      <c r="F102" s="589" t="s">
        <v>750</v>
      </c>
      <c r="G102" s="551" t="s">
        <v>753</v>
      </c>
      <c r="H102" s="551" t="s">
        <v>754</v>
      </c>
      <c r="I102" s="568">
        <v>157300</v>
      </c>
      <c r="J102" s="568">
        <v>5</v>
      </c>
      <c r="K102" s="569">
        <v>786500</v>
      </c>
    </row>
    <row r="103" spans="1:11" ht="14.4" customHeight="1" x14ac:dyDescent="0.3">
      <c r="A103" s="547" t="s">
        <v>519</v>
      </c>
      <c r="B103" s="548" t="s">
        <v>520</v>
      </c>
      <c r="C103" s="551" t="s">
        <v>531</v>
      </c>
      <c r="D103" s="589" t="s">
        <v>532</v>
      </c>
      <c r="E103" s="551" t="s">
        <v>749</v>
      </c>
      <c r="F103" s="589" t="s">
        <v>750</v>
      </c>
      <c r="G103" s="551" t="s">
        <v>761</v>
      </c>
      <c r="H103" s="551" t="s">
        <v>762</v>
      </c>
      <c r="I103" s="568">
        <v>1161.5999755859375</v>
      </c>
      <c r="J103" s="568">
        <v>45</v>
      </c>
      <c r="K103" s="569">
        <v>52272</v>
      </c>
    </row>
    <row r="104" spans="1:11" ht="14.4" customHeight="1" x14ac:dyDescent="0.3">
      <c r="A104" s="547" t="s">
        <v>519</v>
      </c>
      <c r="B104" s="548" t="s">
        <v>520</v>
      </c>
      <c r="C104" s="551" t="s">
        <v>531</v>
      </c>
      <c r="D104" s="589" t="s">
        <v>532</v>
      </c>
      <c r="E104" s="551" t="s">
        <v>749</v>
      </c>
      <c r="F104" s="589" t="s">
        <v>750</v>
      </c>
      <c r="G104" s="551" t="s">
        <v>953</v>
      </c>
      <c r="H104" s="551" t="s">
        <v>954</v>
      </c>
      <c r="I104" s="568">
        <v>4247.10009765625</v>
      </c>
      <c r="J104" s="568">
        <v>3</v>
      </c>
      <c r="K104" s="569">
        <v>12741.30029296875</v>
      </c>
    </row>
    <row r="105" spans="1:11" ht="14.4" customHeight="1" x14ac:dyDescent="0.3">
      <c r="A105" s="547" t="s">
        <v>519</v>
      </c>
      <c r="B105" s="548" t="s">
        <v>520</v>
      </c>
      <c r="C105" s="551" t="s">
        <v>531</v>
      </c>
      <c r="D105" s="589" t="s">
        <v>532</v>
      </c>
      <c r="E105" s="551" t="s">
        <v>749</v>
      </c>
      <c r="F105" s="589" t="s">
        <v>750</v>
      </c>
      <c r="G105" s="551" t="s">
        <v>955</v>
      </c>
      <c r="H105" s="551" t="s">
        <v>956</v>
      </c>
      <c r="I105" s="568">
        <v>7659.2998046875</v>
      </c>
      <c r="J105" s="568">
        <v>1</v>
      </c>
      <c r="K105" s="569">
        <v>7659.2998046875</v>
      </c>
    </row>
    <row r="106" spans="1:11" ht="14.4" customHeight="1" x14ac:dyDescent="0.3">
      <c r="A106" s="547" t="s">
        <v>519</v>
      </c>
      <c r="B106" s="548" t="s">
        <v>520</v>
      </c>
      <c r="C106" s="551" t="s">
        <v>531</v>
      </c>
      <c r="D106" s="589" t="s">
        <v>532</v>
      </c>
      <c r="E106" s="551" t="s">
        <v>749</v>
      </c>
      <c r="F106" s="589" t="s">
        <v>750</v>
      </c>
      <c r="G106" s="551" t="s">
        <v>763</v>
      </c>
      <c r="H106" s="551" t="s">
        <v>764</v>
      </c>
      <c r="I106" s="568">
        <v>37824.6015625</v>
      </c>
      <c r="J106" s="568">
        <v>5</v>
      </c>
      <c r="K106" s="569">
        <v>189123.0078125</v>
      </c>
    </row>
    <row r="107" spans="1:11" ht="14.4" customHeight="1" x14ac:dyDescent="0.3">
      <c r="A107" s="547" t="s">
        <v>519</v>
      </c>
      <c r="B107" s="548" t="s">
        <v>520</v>
      </c>
      <c r="C107" s="551" t="s">
        <v>531</v>
      </c>
      <c r="D107" s="589" t="s">
        <v>532</v>
      </c>
      <c r="E107" s="551" t="s">
        <v>749</v>
      </c>
      <c r="F107" s="589" t="s">
        <v>750</v>
      </c>
      <c r="G107" s="551" t="s">
        <v>957</v>
      </c>
      <c r="H107" s="551" t="s">
        <v>958</v>
      </c>
      <c r="I107" s="568">
        <v>3285.14990234375</v>
      </c>
      <c r="J107" s="568">
        <v>1</v>
      </c>
      <c r="K107" s="569">
        <v>3285.14990234375</v>
      </c>
    </row>
    <row r="108" spans="1:11" ht="14.4" customHeight="1" x14ac:dyDescent="0.3">
      <c r="A108" s="547" t="s">
        <v>519</v>
      </c>
      <c r="B108" s="548" t="s">
        <v>520</v>
      </c>
      <c r="C108" s="551" t="s">
        <v>531</v>
      </c>
      <c r="D108" s="589" t="s">
        <v>532</v>
      </c>
      <c r="E108" s="551" t="s">
        <v>749</v>
      </c>
      <c r="F108" s="589" t="s">
        <v>750</v>
      </c>
      <c r="G108" s="551" t="s">
        <v>959</v>
      </c>
      <c r="H108" s="551" t="s">
        <v>960</v>
      </c>
      <c r="I108" s="568">
        <v>4719</v>
      </c>
      <c r="J108" s="568">
        <v>4</v>
      </c>
      <c r="K108" s="569">
        <v>18876</v>
      </c>
    </row>
    <row r="109" spans="1:11" ht="14.4" customHeight="1" x14ac:dyDescent="0.3">
      <c r="A109" s="547" t="s">
        <v>519</v>
      </c>
      <c r="B109" s="548" t="s">
        <v>520</v>
      </c>
      <c r="C109" s="551" t="s">
        <v>531</v>
      </c>
      <c r="D109" s="589" t="s">
        <v>532</v>
      </c>
      <c r="E109" s="551" t="s">
        <v>749</v>
      </c>
      <c r="F109" s="589" t="s">
        <v>750</v>
      </c>
      <c r="G109" s="551" t="s">
        <v>765</v>
      </c>
      <c r="H109" s="551" t="s">
        <v>766</v>
      </c>
      <c r="I109" s="568">
        <v>51425</v>
      </c>
      <c r="J109" s="568">
        <v>4</v>
      </c>
      <c r="K109" s="569">
        <v>205700</v>
      </c>
    </row>
    <row r="110" spans="1:11" ht="14.4" customHeight="1" x14ac:dyDescent="0.3">
      <c r="A110" s="547" t="s">
        <v>519</v>
      </c>
      <c r="B110" s="548" t="s">
        <v>520</v>
      </c>
      <c r="C110" s="551" t="s">
        <v>531</v>
      </c>
      <c r="D110" s="589" t="s">
        <v>532</v>
      </c>
      <c r="E110" s="551" t="s">
        <v>749</v>
      </c>
      <c r="F110" s="589" t="s">
        <v>750</v>
      </c>
      <c r="G110" s="551" t="s">
        <v>961</v>
      </c>
      <c r="H110" s="551" t="s">
        <v>962</v>
      </c>
      <c r="I110" s="568">
        <v>5115.8798828125</v>
      </c>
      <c r="J110" s="568">
        <v>2</v>
      </c>
      <c r="K110" s="569">
        <v>10231.759765625</v>
      </c>
    </row>
    <row r="111" spans="1:11" ht="14.4" customHeight="1" x14ac:dyDescent="0.3">
      <c r="A111" s="547" t="s">
        <v>519</v>
      </c>
      <c r="B111" s="548" t="s">
        <v>520</v>
      </c>
      <c r="C111" s="551" t="s">
        <v>531</v>
      </c>
      <c r="D111" s="589" t="s">
        <v>532</v>
      </c>
      <c r="E111" s="551" t="s">
        <v>749</v>
      </c>
      <c r="F111" s="589" t="s">
        <v>750</v>
      </c>
      <c r="G111" s="551" t="s">
        <v>963</v>
      </c>
      <c r="H111" s="551" t="s">
        <v>964</v>
      </c>
      <c r="I111" s="568">
        <v>4904.1298828125</v>
      </c>
      <c r="J111" s="568">
        <v>1</v>
      </c>
      <c r="K111" s="569">
        <v>4904.1298828125</v>
      </c>
    </row>
    <row r="112" spans="1:11" ht="14.4" customHeight="1" x14ac:dyDescent="0.3">
      <c r="A112" s="547" t="s">
        <v>519</v>
      </c>
      <c r="B112" s="548" t="s">
        <v>520</v>
      </c>
      <c r="C112" s="551" t="s">
        <v>531</v>
      </c>
      <c r="D112" s="589" t="s">
        <v>532</v>
      </c>
      <c r="E112" s="551" t="s">
        <v>749</v>
      </c>
      <c r="F112" s="589" t="s">
        <v>750</v>
      </c>
      <c r="G112" s="551" t="s">
        <v>965</v>
      </c>
      <c r="H112" s="551" t="s">
        <v>966</v>
      </c>
      <c r="I112" s="568">
        <v>3712.280029296875</v>
      </c>
      <c r="J112" s="568">
        <v>1</v>
      </c>
      <c r="K112" s="569">
        <v>3712.280029296875</v>
      </c>
    </row>
    <row r="113" spans="1:11" ht="14.4" customHeight="1" x14ac:dyDescent="0.3">
      <c r="A113" s="547" t="s">
        <v>519</v>
      </c>
      <c r="B113" s="548" t="s">
        <v>520</v>
      </c>
      <c r="C113" s="551" t="s">
        <v>531</v>
      </c>
      <c r="D113" s="589" t="s">
        <v>532</v>
      </c>
      <c r="E113" s="551" t="s">
        <v>749</v>
      </c>
      <c r="F113" s="589" t="s">
        <v>750</v>
      </c>
      <c r="G113" s="551" t="s">
        <v>967</v>
      </c>
      <c r="H113" s="551" t="s">
        <v>968</v>
      </c>
      <c r="I113" s="568">
        <v>2227.610107421875</v>
      </c>
      <c r="J113" s="568">
        <v>2</v>
      </c>
      <c r="K113" s="569">
        <v>4455.22021484375</v>
      </c>
    </row>
    <row r="114" spans="1:11" ht="14.4" customHeight="1" x14ac:dyDescent="0.3">
      <c r="A114" s="547" t="s">
        <v>519</v>
      </c>
      <c r="B114" s="548" t="s">
        <v>520</v>
      </c>
      <c r="C114" s="551" t="s">
        <v>531</v>
      </c>
      <c r="D114" s="589" t="s">
        <v>532</v>
      </c>
      <c r="E114" s="551" t="s">
        <v>749</v>
      </c>
      <c r="F114" s="589" t="s">
        <v>750</v>
      </c>
      <c r="G114" s="551" t="s">
        <v>767</v>
      </c>
      <c r="H114" s="551" t="s">
        <v>768</v>
      </c>
      <c r="I114" s="568">
        <v>9952.25</v>
      </c>
      <c r="J114" s="568">
        <v>16</v>
      </c>
      <c r="K114" s="569">
        <v>159236</v>
      </c>
    </row>
    <row r="115" spans="1:11" ht="14.4" customHeight="1" x14ac:dyDescent="0.3">
      <c r="A115" s="547" t="s">
        <v>519</v>
      </c>
      <c r="B115" s="548" t="s">
        <v>520</v>
      </c>
      <c r="C115" s="551" t="s">
        <v>531</v>
      </c>
      <c r="D115" s="589" t="s">
        <v>532</v>
      </c>
      <c r="E115" s="551" t="s">
        <v>749</v>
      </c>
      <c r="F115" s="589" t="s">
        <v>750</v>
      </c>
      <c r="G115" s="551" t="s">
        <v>969</v>
      </c>
      <c r="H115" s="551" t="s">
        <v>970</v>
      </c>
      <c r="I115" s="568">
        <v>1988.030029296875</v>
      </c>
      <c r="J115" s="568">
        <v>6</v>
      </c>
      <c r="K115" s="569">
        <v>11928.18017578125</v>
      </c>
    </row>
    <row r="116" spans="1:11" ht="14.4" customHeight="1" x14ac:dyDescent="0.3">
      <c r="A116" s="547" t="s">
        <v>519</v>
      </c>
      <c r="B116" s="548" t="s">
        <v>520</v>
      </c>
      <c r="C116" s="551" t="s">
        <v>531</v>
      </c>
      <c r="D116" s="589" t="s">
        <v>532</v>
      </c>
      <c r="E116" s="551" t="s">
        <v>749</v>
      </c>
      <c r="F116" s="589" t="s">
        <v>750</v>
      </c>
      <c r="G116" s="551" t="s">
        <v>971</v>
      </c>
      <c r="H116" s="551" t="s">
        <v>972</v>
      </c>
      <c r="I116" s="568">
        <v>4278.56005859375</v>
      </c>
      <c r="J116" s="568">
        <v>1</v>
      </c>
      <c r="K116" s="569">
        <v>4278.56005859375</v>
      </c>
    </row>
    <row r="117" spans="1:11" ht="14.4" customHeight="1" x14ac:dyDescent="0.3">
      <c r="A117" s="547" t="s">
        <v>519</v>
      </c>
      <c r="B117" s="548" t="s">
        <v>520</v>
      </c>
      <c r="C117" s="551" t="s">
        <v>531</v>
      </c>
      <c r="D117" s="589" t="s">
        <v>532</v>
      </c>
      <c r="E117" s="551" t="s">
        <v>749</v>
      </c>
      <c r="F117" s="589" t="s">
        <v>750</v>
      </c>
      <c r="G117" s="551" t="s">
        <v>973</v>
      </c>
      <c r="H117" s="551" t="s">
        <v>974</v>
      </c>
      <c r="I117" s="568">
        <v>2994.75</v>
      </c>
      <c r="J117" s="568">
        <v>3</v>
      </c>
      <c r="K117" s="569">
        <v>8984.25</v>
      </c>
    </row>
    <row r="118" spans="1:11" ht="14.4" customHeight="1" x14ac:dyDescent="0.3">
      <c r="A118" s="547" t="s">
        <v>519</v>
      </c>
      <c r="B118" s="548" t="s">
        <v>520</v>
      </c>
      <c r="C118" s="551" t="s">
        <v>531</v>
      </c>
      <c r="D118" s="589" t="s">
        <v>532</v>
      </c>
      <c r="E118" s="551" t="s">
        <v>749</v>
      </c>
      <c r="F118" s="589" t="s">
        <v>750</v>
      </c>
      <c r="G118" s="551" t="s">
        <v>975</v>
      </c>
      <c r="H118" s="551" t="s">
        <v>976</v>
      </c>
      <c r="I118" s="568">
        <v>23159.400390625</v>
      </c>
      <c r="J118" s="568">
        <v>11</v>
      </c>
      <c r="K118" s="569">
        <v>254753.40625</v>
      </c>
    </row>
    <row r="119" spans="1:11" ht="14.4" customHeight="1" x14ac:dyDescent="0.3">
      <c r="A119" s="547" t="s">
        <v>519</v>
      </c>
      <c r="B119" s="548" t="s">
        <v>520</v>
      </c>
      <c r="C119" s="551" t="s">
        <v>531</v>
      </c>
      <c r="D119" s="589" t="s">
        <v>532</v>
      </c>
      <c r="E119" s="551" t="s">
        <v>749</v>
      </c>
      <c r="F119" s="589" t="s">
        <v>750</v>
      </c>
      <c r="G119" s="551" t="s">
        <v>977</v>
      </c>
      <c r="H119" s="551" t="s">
        <v>978</v>
      </c>
      <c r="I119" s="568">
        <v>1814.9849853515625</v>
      </c>
      <c r="J119" s="568">
        <v>2</v>
      </c>
      <c r="K119" s="569">
        <v>3629.969970703125</v>
      </c>
    </row>
    <row r="120" spans="1:11" ht="14.4" customHeight="1" x14ac:dyDescent="0.3">
      <c r="A120" s="547" t="s">
        <v>519</v>
      </c>
      <c r="B120" s="548" t="s">
        <v>520</v>
      </c>
      <c r="C120" s="551" t="s">
        <v>531</v>
      </c>
      <c r="D120" s="589" t="s">
        <v>532</v>
      </c>
      <c r="E120" s="551" t="s">
        <v>749</v>
      </c>
      <c r="F120" s="589" t="s">
        <v>750</v>
      </c>
      <c r="G120" s="551" t="s">
        <v>979</v>
      </c>
      <c r="H120" s="551" t="s">
        <v>980</v>
      </c>
      <c r="I120" s="568">
        <v>1724.2369995117187</v>
      </c>
      <c r="J120" s="568">
        <v>20</v>
      </c>
      <c r="K120" s="569">
        <v>34484.740234375</v>
      </c>
    </row>
    <row r="121" spans="1:11" ht="14.4" customHeight="1" x14ac:dyDescent="0.3">
      <c r="A121" s="547" t="s">
        <v>519</v>
      </c>
      <c r="B121" s="548" t="s">
        <v>520</v>
      </c>
      <c r="C121" s="551" t="s">
        <v>531</v>
      </c>
      <c r="D121" s="589" t="s">
        <v>532</v>
      </c>
      <c r="E121" s="551" t="s">
        <v>749</v>
      </c>
      <c r="F121" s="589" t="s">
        <v>750</v>
      </c>
      <c r="G121" s="551" t="s">
        <v>981</v>
      </c>
      <c r="H121" s="551" t="s">
        <v>982</v>
      </c>
      <c r="I121" s="568">
        <v>12.304266929626465</v>
      </c>
      <c r="J121" s="568">
        <v>120</v>
      </c>
      <c r="K121" s="569">
        <v>1476.510009765625</v>
      </c>
    </row>
    <row r="122" spans="1:11" ht="14.4" customHeight="1" x14ac:dyDescent="0.3">
      <c r="A122" s="547" t="s">
        <v>519</v>
      </c>
      <c r="B122" s="548" t="s">
        <v>520</v>
      </c>
      <c r="C122" s="551" t="s">
        <v>531</v>
      </c>
      <c r="D122" s="589" t="s">
        <v>532</v>
      </c>
      <c r="E122" s="551" t="s">
        <v>749</v>
      </c>
      <c r="F122" s="589" t="s">
        <v>750</v>
      </c>
      <c r="G122" s="551" t="s">
        <v>983</v>
      </c>
      <c r="H122" s="551" t="s">
        <v>984</v>
      </c>
      <c r="I122" s="568">
        <v>344.07998657226562</v>
      </c>
      <c r="J122" s="568">
        <v>48</v>
      </c>
      <c r="K122" s="569">
        <v>16515.83984375</v>
      </c>
    </row>
    <row r="123" spans="1:11" ht="14.4" customHeight="1" x14ac:dyDescent="0.3">
      <c r="A123" s="547" t="s">
        <v>519</v>
      </c>
      <c r="B123" s="548" t="s">
        <v>520</v>
      </c>
      <c r="C123" s="551" t="s">
        <v>531</v>
      </c>
      <c r="D123" s="589" t="s">
        <v>532</v>
      </c>
      <c r="E123" s="551" t="s">
        <v>749</v>
      </c>
      <c r="F123" s="589" t="s">
        <v>750</v>
      </c>
      <c r="G123" s="551" t="s">
        <v>985</v>
      </c>
      <c r="H123" s="551" t="s">
        <v>986</v>
      </c>
      <c r="I123" s="568">
        <v>9501.2998046875</v>
      </c>
      <c r="J123" s="568">
        <v>1</v>
      </c>
      <c r="K123" s="569">
        <v>9501.2998046875</v>
      </c>
    </row>
    <row r="124" spans="1:11" ht="14.4" customHeight="1" x14ac:dyDescent="0.3">
      <c r="A124" s="547" t="s">
        <v>519</v>
      </c>
      <c r="B124" s="548" t="s">
        <v>520</v>
      </c>
      <c r="C124" s="551" t="s">
        <v>531</v>
      </c>
      <c r="D124" s="589" t="s">
        <v>532</v>
      </c>
      <c r="E124" s="551" t="s">
        <v>749</v>
      </c>
      <c r="F124" s="589" t="s">
        <v>750</v>
      </c>
      <c r="G124" s="551" t="s">
        <v>843</v>
      </c>
      <c r="H124" s="551" t="s">
        <v>844</v>
      </c>
      <c r="I124" s="568">
        <v>126428.8203125</v>
      </c>
      <c r="J124" s="568">
        <v>3</v>
      </c>
      <c r="K124" s="569">
        <v>379286.4609375</v>
      </c>
    </row>
    <row r="125" spans="1:11" ht="14.4" customHeight="1" x14ac:dyDescent="0.3">
      <c r="A125" s="547" t="s">
        <v>519</v>
      </c>
      <c r="B125" s="548" t="s">
        <v>520</v>
      </c>
      <c r="C125" s="551" t="s">
        <v>531</v>
      </c>
      <c r="D125" s="589" t="s">
        <v>532</v>
      </c>
      <c r="E125" s="551" t="s">
        <v>749</v>
      </c>
      <c r="F125" s="589" t="s">
        <v>750</v>
      </c>
      <c r="G125" s="551" t="s">
        <v>847</v>
      </c>
      <c r="H125" s="551" t="s">
        <v>848</v>
      </c>
      <c r="I125" s="568">
        <v>343.85000610351562</v>
      </c>
      <c r="J125" s="568">
        <v>5</v>
      </c>
      <c r="K125" s="569">
        <v>1719.25</v>
      </c>
    </row>
    <row r="126" spans="1:11" ht="14.4" customHeight="1" x14ac:dyDescent="0.3">
      <c r="A126" s="547" t="s">
        <v>519</v>
      </c>
      <c r="B126" s="548" t="s">
        <v>520</v>
      </c>
      <c r="C126" s="551" t="s">
        <v>531</v>
      </c>
      <c r="D126" s="589" t="s">
        <v>532</v>
      </c>
      <c r="E126" s="551" t="s">
        <v>749</v>
      </c>
      <c r="F126" s="589" t="s">
        <v>750</v>
      </c>
      <c r="G126" s="551" t="s">
        <v>849</v>
      </c>
      <c r="H126" s="551" t="s">
        <v>850</v>
      </c>
      <c r="I126" s="568">
        <v>1202.43994140625</v>
      </c>
      <c r="J126" s="568">
        <v>21</v>
      </c>
      <c r="K126" s="569">
        <v>25251.240234375</v>
      </c>
    </row>
    <row r="127" spans="1:11" ht="14.4" customHeight="1" x14ac:dyDescent="0.3">
      <c r="A127" s="547" t="s">
        <v>519</v>
      </c>
      <c r="B127" s="548" t="s">
        <v>520</v>
      </c>
      <c r="C127" s="551" t="s">
        <v>531</v>
      </c>
      <c r="D127" s="589" t="s">
        <v>532</v>
      </c>
      <c r="E127" s="551" t="s">
        <v>749</v>
      </c>
      <c r="F127" s="589" t="s">
        <v>750</v>
      </c>
      <c r="G127" s="551" t="s">
        <v>851</v>
      </c>
      <c r="H127" s="551" t="s">
        <v>852</v>
      </c>
      <c r="I127" s="568">
        <v>1181.8599853515625</v>
      </c>
      <c r="J127" s="568">
        <v>21</v>
      </c>
      <c r="K127" s="569">
        <v>24818.9609375</v>
      </c>
    </row>
    <row r="128" spans="1:11" ht="14.4" customHeight="1" x14ac:dyDescent="0.3">
      <c r="A128" s="547" t="s">
        <v>519</v>
      </c>
      <c r="B128" s="548" t="s">
        <v>520</v>
      </c>
      <c r="C128" s="551" t="s">
        <v>531</v>
      </c>
      <c r="D128" s="589" t="s">
        <v>532</v>
      </c>
      <c r="E128" s="551" t="s">
        <v>749</v>
      </c>
      <c r="F128" s="589" t="s">
        <v>750</v>
      </c>
      <c r="G128" s="551" t="s">
        <v>987</v>
      </c>
      <c r="H128" s="551" t="s">
        <v>988</v>
      </c>
      <c r="I128" s="568">
        <v>1018.58798828125</v>
      </c>
      <c r="J128" s="568">
        <v>26</v>
      </c>
      <c r="K128" s="569">
        <v>28497.549560546875</v>
      </c>
    </row>
    <row r="129" spans="1:11" ht="14.4" customHeight="1" x14ac:dyDescent="0.3">
      <c r="A129" s="547" t="s">
        <v>519</v>
      </c>
      <c r="B129" s="548" t="s">
        <v>520</v>
      </c>
      <c r="C129" s="551" t="s">
        <v>531</v>
      </c>
      <c r="D129" s="589" t="s">
        <v>532</v>
      </c>
      <c r="E129" s="551" t="s">
        <v>749</v>
      </c>
      <c r="F129" s="589" t="s">
        <v>750</v>
      </c>
      <c r="G129" s="551" t="s">
        <v>861</v>
      </c>
      <c r="H129" s="551" t="s">
        <v>862</v>
      </c>
      <c r="I129" s="568">
        <v>3579.610107421875</v>
      </c>
      <c r="J129" s="568">
        <v>8</v>
      </c>
      <c r="K129" s="569">
        <v>28636.8603515625</v>
      </c>
    </row>
    <row r="130" spans="1:11" ht="14.4" customHeight="1" x14ac:dyDescent="0.3">
      <c r="A130" s="547" t="s">
        <v>519</v>
      </c>
      <c r="B130" s="548" t="s">
        <v>520</v>
      </c>
      <c r="C130" s="551" t="s">
        <v>531</v>
      </c>
      <c r="D130" s="589" t="s">
        <v>532</v>
      </c>
      <c r="E130" s="551" t="s">
        <v>749</v>
      </c>
      <c r="F130" s="589" t="s">
        <v>750</v>
      </c>
      <c r="G130" s="551" t="s">
        <v>989</v>
      </c>
      <c r="H130" s="551" t="s">
        <v>990</v>
      </c>
      <c r="I130" s="568">
        <v>102952.140625</v>
      </c>
      <c r="J130" s="568">
        <v>1</v>
      </c>
      <c r="K130" s="569">
        <v>102952.140625</v>
      </c>
    </row>
    <row r="131" spans="1:11" ht="14.4" customHeight="1" x14ac:dyDescent="0.3">
      <c r="A131" s="547" t="s">
        <v>519</v>
      </c>
      <c r="B131" s="548" t="s">
        <v>520</v>
      </c>
      <c r="C131" s="551" t="s">
        <v>531</v>
      </c>
      <c r="D131" s="589" t="s">
        <v>532</v>
      </c>
      <c r="E131" s="551" t="s">
        <v>749</v>
      </c>
      <c r="F131" s="589" t="s">
        <v>750</v>
      </c>
      <c r="G131" s="551" t="s">
        <v>867</v>
      </c>
      <c r="H131" s="551" t="s">
        <v>868</v>
      </c>
      <c r="I131" s="568">
        <v>2288.9599609375</v>
      </c>
      <c r="J131" s="568">
        <v>2</v>
      </c>
      <c r="K131" s="569">
        <v>4577.919921875</v>
      </c>
    </row>
    <row r="132" spans="1:11" ht="14.4" customHeight="1" x14ac:dyDescent="0.3">
      <c r="A132" s="547" t="s">
        <v>519</v>
      </c>
      <c r="B132" s="548" t="s">
        <v>520</v>
      </c>
      <c r="C132" s="551" t="s">
        <v>531</v>
      </c>
      <c r="D132" s="589" t="s">
        <v>532</v>
      </c>
      <c r="E132" s="551" t="s">
        <v>749</v>
      </c>
      <c r="F132" s="589" t="s">
        <v>750</v>
      </c>
      <c r="G132" s="551" t="s">
        <v>869</v>
      </c>
      <c r="H132" s="551" t="s">
        <v>870</v>
      </c>
      <c r="I132" s="568">
        <v>2288.9599609375</v>
      </c>
      <c r="J132" s="568">
        <v>2</v>
      </c>
      <c r="K132" s="569">
        <v>4577.919921875</v>
      </c>
    </row>
    <row r="133" spans="1:11" ht="14.4" customHeight="1" x14ac:dyDescent="0.3">
      <c r="A133" s="547" t="s">
        <v>519</v>
      </c>
      <c r="B133" s="548" t="s">
        <v>520</v>
      </c>
      <c r="C133" s="551" t="s">
        <v>531</v>
      </c>
      <c r="D133" s="589" t="s">
        <v>532</v>
      </c>
      <c r="E133" s="551" t="s">
        <v>749</v>
      </c>
      <c r="F133" s="589" t="s">
        <v>750</v>
      </c>
      <c r="G133" s="551" t="s">
        <v>871</v>
      </c>
      <c r="H133" s="551" t="s">
        <v>872</v>
      </c>
      <c r="I133" s="568">
        <v>472.75</v>
      </c>
      <c r="J133" s="568">
        <v>4</v>
      </c>
      <c r="K133" s="569">
        <v>1890.989990234375</v>
      </c>
    </row>
    <row r="134" spans="1:11" ht="14.4" customHeight="1" x14ac:dyDescent="0.3">
      <c r="A134" s="547" t="s">
        <v>519</v>
      </c>
      <c r="B134" s="548" t="s">
        <v>520</v>
      </c>
      <c r="C134" s="551" t="s">
        <v>531</v>
      </c>
      <c r="D134" s="589" t="s">
        <v>532</v>
      </c>
      <c r="E134" s="551" t="s">
        <v>749</v>
      </c>
      <c r="F134" s="589" t="s">
        <v>750</v>
      </c>
      <c r="G134" s="551" t="s">
        <v>991</v>
      </c>
      <c r="H134" s="551" t="s">
        <v>992</v>
      </c>
      <c r="I134" s="568">
        <v>251.0673649161547</v>
      </c>
      <c r="J134" s="568">
        <v>2</v>
      </c>
      <c r="K134" s="569">
        <v>502.1347298323094</v>
      </c>
    </row>
    <row r="135" spans="1:11" ht="14.4" customHeight="1" x14ac:dyDescent="0.3">
      <c r="A135" s="547" t="s">
        <v>519</v>
      </c>
      <c r="B135" s="548" t="s">
        <v>520</v>
      </c>
      <c r="C135" s="551" t="s">
        <v>531</v>
      </c>
      <c r="D135" s="589" t="s">
        <v>532</v>
      </c>
      <c r="E135" s="551" t="s">
        <v>749</v>
      </c>
      <c r="F135" s="589" t="s">
        <v>750</v>
      </c>
      <c r="G135" s="551" t="s">
        <v>897</v>
      </c>
      <c r="H135" s="551" t="s">
        <v>898</v>
      </c>
      <c r="I135" s="568">
        <v>1254.530029296875</v>
      </c>
      <c r="J135" s="568">
        <v>4</v>
      </c>
      <c r="K135" s="569">
        <v>5018.10986328125</v>
      </c>
    </row>
    <row r="136" spans="1:11" ht="14.4" customHeight="1" x14ac:dyDescent="0.3">
      <c r="A136" s="547" t="s">
        <v>519</v>
      </c>
      <c r="B136" s="548" t="s">
        <v>520</v>
      </c>
      <c r="C136" s="551" t="s">
        <v>531</v>
      </c>
      <c r="D136" s="589" t="s">
        <v>532</v>
      </c>
      <c r="E136" s="551" t="s">
        <v>749</v>
      </c>
      <c r="F136" s="589" t="s">
        <v>750</v>
      </c>
      <c r="G136" s="551" t="s">
        <v>993</v>
      </c>
      <c r="H136" s="551" t="s">
        <v>994</v>
      </c>
      <c r="I136" s="568">
        <v>0.47569999098777771</v>
      </c>
      <c r="J136" s="568">
        <v>3000</v>
      </c>
      <c r="K136" s="569">
        <v>1427</v>
      </c>
    </row>
    <row r="137" spans="1:11" ht="14.4" customHeight="1" x14ac:dyDescent="0.3">
      <c r="A137" s="547" t="s">
        <v>519</v>
      </c>
      <c r="B137" s="548" t="s">
        <v>520</v>
      </c>
      <c r="C137" s="551" t="s">
        <v>531</v>
      </c>
      <c r="D137" s="589" t="s">
        <v>532</v>
      </c>
      <c r="E137" s="551" t="s">
        <v>749</v>
      </c>
      <c r="F137" s="589" t="s">
        <v>750</v>
      </c>
      <c r="G137" s="551" t="s">
        <v>995</v>
      </c>
      <c r="H137" s="551" t="s">
        <v>996</v>
      </c>
      <c r="I137" s="568">
        <v>17.545999526977539</v>
      </c>
      <c r="J137" s="568">
        <v>80</v>
      </c>
      <c r="K137" s="569">
        <v>1403.6800537109375</v>
      </c>
    </row>
    <row r="138" spans="1:11" ht="14.4" customHeight="1" x14ac:dyDescent="0.3">
      <c r="A138" s="547" t="s">
        <v>519</v>
      </c>
      <c r="B138" s="548" t="s">
        <v>520</v>
      </c>
      <c r="C138" s="551" t="s">
        <v>531</v>
      </c>
      <c r="D138" s="589" t="s">
        <v>532</v>
      </c>
      <c r="E138" s="551" t="s">
        <v>749</v>
      </c>
      <c r="F138" s="589" t="s">
        <v>750</v>
      </c>
      <c r="G138" s="551" t="s">
        <v>997</v>
      </c>
      <c r="H138" s="551" t="s">
        <v>998</v>
      </c>
      <c r="I138" s="568">
        <v>6823.7723388671875</v>
      </c>
      <c r="J138" s="568">
        <v>9</v>
      </c>
      <c r="K138" s="569">
        <v>61413.83984375</v>
      </c>
    </row>
    <row r="139" spans="1:11" ht="14.4" customHeight="1" x14ac:dyDescent="0.3">
      <c r="A139" s="547" t="s">
        <v>519</v>
      </c>
      <c r="B139" s="548" t="s">
        <v>520</v>
      </c>
      <c r="C139" s="551" t="s">
        <v>531</v>
      </c>
      <c r="D139" s="589" t="s">
        <v>532</v>
      </c>
      <c r="E139" s="551" t="s">
        <v>749</v>
      </c>
      <c r="F139" s="589" t="s">
        <v>750</v>
      </c>
      <c r="G139" s="551" t="s">
        <v>999</v>
      </c>
      <c r="H139" s="551" t="s">
        <v>1000</v>
      </c>
      <c r="I139" s="568">
        <v>9.0755999883015956</v>
      </c>
      <c r="J139" s="568">
        <v>1150</v>
      </c>
      <c r="K139" s="569">
        <v>10436.909912109375</v>
      </c>
    </row>
    <row r="140" spans="1:11" ht="14.4" customHeight="1" x14ac:dyDescent="0.3">
      <c r="A140" s="547" t="s">
        <v>519</v>
      </c>
      <c r="B140" s="548" t="s">
        <v>520</v>
      </c>
      <c r="C140" s="551" t="s">
        <v>531</v>
      </c>
      <c r="D140" s="589" t="s">
        <v>532</v>
      </c>
      <c r="E140" s="551" t="s">
        <v>749</v>
      </c>
      <c r="F140" s="589" t="s">
        <v>750</v>
      </c>
      <c r="G140" s="551" t="s">
        <v>1001</v>
      </c>
      <c r="H140" s="551" t="s">
        <v>1002</v>
      </c>
      <c r="I140" s="568">
        <v>12.584500312805176</v>
      </c>
      <c r="J140" s="568">
        <v>100</v>
      </c>
      <c r="K140" s="569">
        <v>1258.449951171875</v>
      </c>
    </row>
    <row r="141" spans="1:11" ht="14.4" customHeight="1" x14ac:dyDescent="0.3">
      <c r="A141" s="547" t="s">
        <v>519</v>
      </c>
      <c r="B141" s="548" t="s">
        <v>520</v>
      </c>
      <c r="C141" s="551" t="s">
        <v>531</v>
      </c>
      <c r="D141" s="589" t="s">
        <v>532</v>
      </c>
      <c r="E141" s="551" t="s">
        <v>749</v>
      </c>
      <c r="F141" s="589" t="s">
        <v>750</v>
      </c>
      <c r="G141" s="551" t="s">
        <v>1003</v>
      </c>
      <c r="H141" s="551" t="s">
        <v>1004</v>
      </c>
      <c r="I141" s="568">
        <v>10.890700022379557</v>
      </c>
      <c r="J141" s="568">
        <v>700</v>
      </c>
      <c r="K141" s="569">
        <v>7623.4500732421875</v>
      </c>
    </row>
    <row r="142" spans="1:11" ht="14.4" customHeight="1" x14ac:dyDescent="0.3">
      <c r="A142" s="547" t="s">
        <v>519</v>
      </c>
      <c r="B142" s="548" t="s">
        <v>520</v>
      </c>
      <c r="C142" s="551" t="s">
        <v>531</v>
      </c>
      <c r="D142" s="589" t="s">
        <v>532</v>
      </c>
      <c r="E142" s="551" t="s">
        <v>909</v>
      </c>
      <c r="F142" s="589" t="s">
        <v>910</v>
      </c>
      <c r="G142" s="551" t="s">
        <v>913</v>
      </c>
      <c r="H142" s="551" t="s">
        <v>914</v>
      </c>
      <c r="I142" s="568">
        <v>0.33000001311302185</v>
      </c>
      <c r="J142" s="568">
        <v>2000</v>
      </c>
      <c r="K142" s="569">
        <v>653.4000244140625</v>
      </c>
    </row>
    <row r="143" spans="1:11" ht="14.4" customHeight="1" x14ac:dyDescent="0.3">
      <c r="A143" s="547" t="s">
        <v>519</v>
      </c>
      <c r="B143" s="548" t="s">
        <v>520</v>
      </c>
      <c r="C143" s="551" t="s">
        <v>531</v>
      </c>
      <c r="D143" s="589" t="s">
        <v>532</v>
      </c>
      <c r="E143" s="551" t="s">
        <v>909</v>
      </c>
      <c r="F143" s="589" t="s">
        <v>910</v>
      </c>
      <c r="G143" s="551" t="s">
        <v>915</v>
      </c>
      <c r="H143" s="551" t="s">
        <v>916</v>
      </c>
      <c r="I143" s="568">
        <v>0.27000001072883606</v>
      </c>
      <c r="J143" s="568">
        <v>5000</v>
      </c>
      <c r="K143" s="569">
        <v>1331</v>
      </c>
    </row>
    <row r="144" spans="1:11" ht="14.4" customHeight="1" x14ac:dyDescent="0.3">
      <c r="A144" s="547" t="s">
        <v>519</v>
      </c>
      <c r="B144" s="548" t="s">
        <v>520</v>
      </c>
      <c r="C144" s="551" t="s">
        <v>531</v>
      </c>
      <c r="D144" s="589" t="s">
        <v>532</v>
      </c>
      <c r="E144" s="551" t="s">
        <v>909</v>
      </c>
      <c r="F144" s="589" t="s">
        <v>910</v>
      </c>
      <c r="G144" s="551" t="s">
        <v>917</v>
      </c>
      <c r="H144" s="551" t="s">
        <v>918</v>
      </c>
      <c r="I144" s="568">
        <v>1.2699999809265137</v>
      </c>
      <c r="J144" s="568">
        <v>72000</v>
      </c>
      <c r="K144" s="569">
        <v>91258.2001953125</v>
      </c>
    </row>
    <row r="145" spans="1:11" ht="14.4" customHeight="1" x14ac:dyDescent="0.3">
      <c r="A145" s="547" t="s">
        <v>519</v>
      </c>
      <c r="B145" s="548" t="s">
        <v>520</v>
      </c>
      <c r="C145" s="551" t="s">
        <v>531</v>
      </c>
      <c r="D145" s="589" t="s">
        <v>532</v>
      </c>
      <c r="E145" s="551" t="s">
        <v>909</v>
      </c>
      <c r="F145" s="589" t="s">
        <v>910</v>
      </c>
      <c r="G145" s="551" t="s">
        <v>1005</v>
      </c>
      <c r="H145" s="551" t="s">
        <v>1006</v>
      </c>
      <c r="I145" s="568">
        <v>3.380000114440918</v>
      </c>
      <c r="J145" s="568">
        <v>5000</v>
      </c>
      <c r="K145" s="569">
        <v>16898</v>
      </c>
    </row>
    <row r="146" spans="1:11" ht="14.4" customHeight="1" x14ac:dyDescent="0.3">
      <c r="A146" s="547" t="s">
        <v>519</v>
      </c>
      <c r="B146" s="548" t="s">
        <v>520</v>
      </c>
      <c r="C146" s="551" t="s">
        <v>531</v>
      </c>
      <c r="D146" s="589" t="s">
        <v>532</v>
      </c>
      <c r="E146" s="551" t="s">
        <v>919</v>
      </c>
      <c r="F146" s="589" t="s">
        <v>920</v>
      </c>
      <c r="G146" s="551" t="s">
        <v>1007</v>
      </c>
      <c r="H146" s="551" t="s">
        <v>1008</v>
      </c>
      <c r="I146" s="568">
        <v>98.376665751139328</v>
      </c>
      <c r="J146" s="568">
        <v>20</v>
      </c>
      <c r="K146" s="569">
        <v>1967.5499877929687</v>
      </c>
    </row>
    <row r="147" spans="1:11" ht="14.4" customHeight="1" x14ac:dyDescent="0.3">
      <c r="A147" s="547" t="s">
        <v>519</v>
      </c>
      <c r="B147" s="548" t="s">
        <v>520</v>
      </c>
      <c r="C147" s="551" t="s">
        <v>531</v>
      </c>
      <c r="D147" s="589" t="s">
        <v>532</v>
      </c>
      <c r="E147" s="551" t="s">
        <v>919</v>
      </c>
      <c r="F147" s="589" t="s">
        <v>920</v>
      </c>
      <c r="G147" s="551" t="s">
        <v>1009</v>
      </c>
      <c r="H147" s="551" t="s">
        <v>1010</v>
      </c>
      <c r="I147" s="568">
        <v>8.5749998092651367</v>
      </c>
      <c r="J147" s="568">
        <v>36</v>
      </c>
      <c r="K147" s="569">
        <v>308.63999176025391</v>
      </c>
    </row>
    <row r="148" spans="1:11" ht="14.4" customHeight="1" x14ac:dyDescent="0.3">
      <c r="A148" s="547" t="s">
        <v>519</v>
      </c>
      <c r="B148" s="548" t="s">
        <v>520</v>
      </c>
      <c r="C148" s="551" t="s">
        <v>531</v>
      </c>
      <c r="D148" s="589" t="s">
        <v>532</v>
      </c>
      <c r="E148" s="551" t="s">
        <v>919</v>
      </c>
      <c r="F148" s="589" t="s">
        <v>920</v>
      </c>
      <c r="G148" s="551" t="s">
        <v>1011</v>
      </c>
      <c r="H148" s="551" t="s">
        <v>1012</v>
      </c>
      <c r="I148" s="568">
        <v>3.2599999904632568</v>
      </c>
      <c r="J148" s="568">
        <v>120</v>
      </c>
      <c r="K148" s="569">
        <v>391.20001220703125</v>
      </c>
    </row>
    <row r="149" spans="1:11" ht="14.4" customHeight="1" x14ac:dyDescent="0.3">
      <c r="A149" s="547" t="s">
        <v>519</v>
      </c>
      <c r="B149" s="548" t="s">
        <v>520</v>
      </c>
      <c r="C149" s="551" t="s">
        <v>531</v>
      </c>
      <c r="D149" s="589" t="s">
        <v>532</v>
      </c>
      <c r="E149" s="551" t="s">
        <v>919</v>
      </c>
      <c r="F149" s="589" t="s">
        <v>920</v>
      </c>
      <c r="G149" s="551" t="s">
        <v>1013</v>
      </c>
      <c r="H149" s="551" t="s">
        <v>1014</v>
      </c>
      <c r="I149" s="568">
        <v>42.441248893737793</v>
      </c>
      <c r="J149" s="568">
        <v>1628</v>
      </c>
      <c r="K149" s="569">
        <v>69099.049621582031</v>
      </c>
    </row>
    <row r="150" spans="1:11" ht="14.4" customHeight="1" x14ac:dyDescent="0.3">
      <c r="A150" s="547" t="s">
        <v>519</v>
      </c>
      <c r="B150" s="548" t="s">
        <v>520</v>
      </c>
      <c r="C150" s="551" t="s">
        <v>531</v>
      </c>
      <c r="D150" s="589" t="s">
        <v>532</v>
      </c>
      <c r="E150" s="551" t="s">
        <v>919</v>
      </c>
      <c r="F150" s="589" t="s">
        <v>920</v>
      </c>
      <c r="G150" s="551" t="s">
        <v>1015</v>
      </c>
      <c r="H150" s="551" t="s">
        <v>1016</v>
      </c>
      <c r="I150" s="568">
        <v>2.6800000667572021</v>
      </c>
      <c r="J150" s="568">
        <v>7</v>
      </c>
      <c r="K150" s="569">
        <v>18.760000228881836</v>
      </c>
    </row>
    <row r="151" spans="1:11" ht="14.4" customHeight="1" x14ac:dyDescent="0.3">
      <c r="A151" s="547" t="s">
        <v>519</v>
      </c>
      <c r="B151" s="548" t="s">
        <v>520</v>
      </c>
      <c r="C151" s="551" t="s">
        <v>531</v>
      </c>
      <c r="D151" s="589" t="s">
        <v>532</v>
      </c>
      <c r="E151" s="551" t="s">
        <v>919</v>
      </c>
      <c r="F151" s="589" t="s">
        <v>920</v>
      </c>
      <c r="G151" s="551" t="s">
        <v>1017</v>
      </c>
      <c r="H151" s="551" t="s">
        <v>1018</v>
      </c>
      <c r="I151" s="568">
        <v>0.41999998688697815</v>
      </c>
      <c r="J151" s="568">
        <v>10000</v>
      </c>
      <c r="K151" s="569">
        <v>4200</v>
      </c>
    </row>
    <row r="152" spans="1:11" ht="14.4" customHeight="1" x14ac:dyDescent="0.3">
      <c r="A152" s="547" t="s">
        <v>519</v>
      </c>
      <c r="B152" s="548" t="s">
        <v>520</v>
      </c>
      <c r="C152" s="551" t="s">
        <v>531</v>
      </c>
      <c r="D152" s="589" t="s">
        <v>532</v>
      </c>
      <c r="E152" s="551" t="s">
        <v>919</v>
      </c>
      <c r="F152" s="589" t="s">
        <v>920</v>
      </c>
      <c r="G152" s="551" t="s">
        <v>1019</v>
      </c>
      <c r="H152" s="551" t="s">
        <v>1020</v>
      </c>
      <c r="I152" s="568">
        <v>1.1699999570846558</v>
      </c>
      <c r="J152" s="568">
        <v>9000</v>
      </c>
      <c r="K152" s="569">
        <v>10557</v>
      </c>
    </row>
    <row r="153" spans="1:11" ht="14.4" customHeight="1" x14ac:dyDescent="0.3">
      <c r="A153" s="547" t="s">
        <v>519</v>
      </c>
      <c r="B153" s="548" t="s">
        <v>520</v>
      </c>
      <c r="C153" s="551" t="s">
        <v>531</v>
      </c>
      <c r="D153" s="589" t="s">
        <v>532</v>
      </c>
      <c r="E153" s="551" t="s">
        <v>919</v>
      </c>
      <c r="F153" s="589" t="s">
        <v>920</v>
      </c>
      <c r="G153" s="551" t="s">
        <v>921</v>
      </c>
      <c r="H153" s="551" t="s">
        <v>922</v>
      </c>
      <c r="I153" s="568">
        <v>28.736666361490887</v>
      </c>
      <c r="J153" s="568">
        <v>15</v>
      </c>
      <c r="K153" s="569">
        <v>431.07999420166016</v>
      </c>
    </row>
    <row r="154" spans="1:11" ht="14.4" customHeight="1" x14ac:dyDescent="0.3">
      <c r="A154" s="547" t="s">
        <v>519</v>
      </c>
      <c r="B154" s="548" t="s">
        <v>520</v>
      </c>
      <c r="C154" s="551" t="s">
        <v>531</v>
      </c>
      <c r="D154" s="589" t="s">
        <v>532</v>
      </c>
      <c r="E154" s="551" t="s">
        <v>923</v>
      </c>
      <c r="F154" s="589" t="s">
        <v>924</v>
      </c>
      <c r="G154" s="551" t="s">
        <v>925</v>
      </c>
      <c r="H154" s="551" t="s">
        <v>926</v>
      </c>
      <c r="I154" s="568">
        <v>748.989990234375</v>
      </c>
      <c r="J154" s="568">
        <v>10</v>
      </c>
      <c r="K154" s="569">
        <v>7489.900146484375</v>
      </c>
    </row>
    <row r="155" spans="1:11" ht="14.4" customHeight="1" x14ac:dyDescent="0.3">
      <c r="A155" s="547" t="s">
        <v>519</v>
      </c>
      <c r="B155" s="548" t="s">
        <v>520</v>
      </c>
      <c r="C155" s="551" t="s">
        <v>531</v>
      </c>
      <c r="D155" s="589" t="s">
        <v>532</v>
      </c>
      <c r="E155" s="551" t="s">
        <v>923</v>
      </c>
      <c r="F155" s="589" t="s">
        <v>924</v>
      </c>
      <c r="G155" s="551" t="s">
        <v>1021</v>
      </c>
      <c r="H155" s="551" t="s">
        <v>1022</v>
      </c>
      <c r="I155" s="568">
        <v>9.9999997764825821E-3</v>
      </c>
      <c r="J155" s="568">
        <v>9600</v>
      </c>
      <c r="K155" s="569">
        <v>96</v>
      </c>
    </row>
    <row r="156" spans="1:11" ht="14.4" customHeight="1" x14ac:dyDescent="0.3">
      <c r="A156" s="547" t="s">
        <v>519</v>
      </c>
      <c r="B156" s="548" t="s">
        <v>520</v>
      </c>
      <c r="C156" s="551" t="s">
        <v>531</v>
      </c>
      <c r="D156" s="589" t="s">
        <v>532</v>
      </c>
      <c r="E156" s="551" t="s">
        <v>923</v>
      </c>
      <c r="F156" s="589" t="s">
        <v>924</v>
      </c>
      <c r="G156" s="551" t="s">
        <v>1023</v>
      </c>
      <c r="H156" s="551" t="s">
        <v>1024</v>
      </c>
      <c r="I156" s="568">
        <v>33.880001068115234</v>
      </c>
      <c r="J156" s="568">
        <v>4</v>
      </c>
      <c r="K156" s="569">
        <v>135.52000427246094</v>
      </c>
    </row>
    <row r="157" spans="1:11" ht="14.4" customHeight="1" x14ac:dyDescent="0.3">
      <c r="A157" s="547" t="s">
        <v>519</v>
      </c>
      <c r="B157" s="548" t="s">
        <v>520</v>
      </c>
      <c r="C157" s="551" t="s">
        <v>531</v>
      </c>
      <c r="D157" s="589" t="s">
        <v>532</v>
      </c>
      <c r="E157" s="551" t="s">
        <v>923</v>
      </c>
      <c r="F157" s="589" t="s">
        <v>924</v>
      </c>
      <c r="G157" s="551" t="s">
        <v>1025</v>
      </c>
      <c r="H157" s="551" t="s">
        <v>1026</v>
      </c>
      <c r="I157" s="568">
        <v>1329.27001953125</v>
      </c>
      <c r="J157" s="568">
        <v>1</v>
      </c>
      <c r="K157" s="569">
        <v>1329.27001953125</v>
      </c>
    </row>
    <row r="158" spans="1:11" ht="14.4" customHeight="1" x14ac:dyDescent="0.3">
      <c r="A158" s="547" t="s">
        <v>519</v>
      </c>
      <c r="B158" s="548" t="s">
        <v>520</v>
      </c>
      <c r="C158" s="551" t="s">
        <v>531</v>
      </c>
      <c r="D158" s="589" t="s">
        <v>532</v>
      </c>
      <c r="E158" s="551" t="s">
        <v>923</v>
      </c>
      <c r="F158" s="589" t="s">
        <v>924</v>
      </c>
      <c r="G158" s="551" t="s">
        <v>1027</v>
      </c>
      <c r="H158" s="551" t="s">
        <v>1028</v>
      </c>
      <c r="I158" s="568">
        <v>25.530000686645508</v>
      </c>
      <c r="J158" s="568">
        <v>430</v>
      </c>
      <c r="K158" s="569">
        <v>10977.900024414063</v>
      </c>
    </row>
    <row r="159" spans="1:11" ht="14.4" customHeight="1" x14ac:dyDescent="0.3">
      <c r="A159" s="547" t="s">
        <v>519</v>
      </c>
      <c r="B159" s="548" t="s">
        <v>520</v>
      </c>
      <c r="C159" s="551" t="s">
        <v>531</v>
      </c>
      <c r="D159" s="589" t="s">
        <v>532</v>
      </c>
      <c r="E159" s="551" t="s">
        <v>923</v>
      </c>
      <c r="F159" s="589" t="s">
        <v>924</v>
      </c>
      <c r="G159" s="551" t="s">
        <v>929</v>
      </c>
      <c r="H159" s="551" t="s">
        <v>930</v>
      </c>
      <c r="I159" s="568">
        <v>0.62000000476837158</v>
      </c>
      <c r="J159" s="568">
        <v>6400</v>
      </c>
      <c r="K159" s="569">
        <v>3968</v>
      </c>
    </row>
    <row r="160" spans="1:11" ht="14.4" customHeight="1" x14ac:dyDescent="0.3">
      <c r="A160" s="547" t="s">
        <v>519</v>
      </c>
      <c r="B160" s="548" t="s">
        <v>520</v>
      </c>
      <c r="C160" s="551" t="s">
        <v>531</v>
      </c>
      <c r="D160" s="589" t="s">
        <v>532</v>
      </c>
      <c r="E160" s="551" t="s">
        <v>923</v>
      </c>
      <c r="F160" s="589" t="s">
        <v>924</v>
      </c>
      <c r="G160" s="551" t="s">
        <v>1029</v>
      </c>
      <c r="H160" s="551" t="s">
        <v>1030</v>
      </c>
      <c r="I160" s="568">
        <v>3.7899999618530273</v>
      </c>
      <c r="J160" s="568">
        <v>400</v>
      </c>
      <c r="K160" s="569">
        <v>1514.9200439453125</v>
      </c>
    </row>
    <row r="161" spans="1:11" ht="14.4" customHeight="1" x14ac:dyDescent="0.3">
      <c r="A161" s="547" t="s">
        <v>519</v>
      </c>
      <c r="B161" s="548" t="s">
        <v>520</v>
      </c>
      <c r="C161" s="551" t="s">
        <v>531</v>
      </c>
      <c r="D161" s="589" t="s">
        <v>532</v>
      </c>
      <c r="E161" s="551" t="s">
        <v>923</v>
      </c>
      <c r="F161" s="589" t="s">
        <v>924</v>
      </c>
      <c r="G161" s="551" t="s">
        <v>1031</v>
      </c>
      <c r="H161" s="551" t="s">
        <v>1032</v>
      </c>
      <c r="I161" s="568">
        <v>46.029998779296875</v>
      </c>
      <c r="J161" s="568">
        <v>600</v>
      </c>
      <c r="K161" s="569">
        <v>27617.0390625</v>
      </c>
    </row>
    <row r="162" spans="1:11" ht="14.4" customHeight="1" x14ac:dyDescent="0.3">
      <c r="A162" s="547" t="s">
        <v>519</v>
      </c>
      <c r="B162" s="548" t="s">
        <v>520</v>
      </c>
      <c r="C162" s="551" t="s">
        <v>531</v>
      </c>
      <c r="D162" s="589" t="s">
        <v>532</v>
      </c>
      <c r="E162" s="551" t="s">
        <v>923</v>
      </c>
      <c r="F162" s="589" t="s">
        <v>924</v>
      </c>
      <c r="G162" s="551" t="s">
        <v>1033</v>
      </c>
      <c r="H162" s="551" t="s">
        <v>1034</v>
      </c>
      <c r="I162" s="568">
        <v>1.0900000333786011</v>
      </c>
      <c r="J162" s="568">
        <v>100</v>
      </c>
      <c r="K162" s="569">
        <v>109</v>
      </c>
    </row>
    <row r="163" spans="1:11" ht="14.4" customHeight="1" x14ac:dyDescent="0.3">
      <c r="A163" s="547" t="s">
        <v>519</v>
      </c>
      <c r="B163" s="548" t="s">
        <v>520</v>
      </c>
      <c r="C163" s="551" t="s">
        <v>531</v>
      </c>
      <c r="D163" s="589" t="s">
        <v>532</v>
      </c>
      <c r="E163" s="551" t="s">
        <v>923</v>
      </c>
      <c r="F163" s="589" t="s">
        <v>924</v>
      </c>
      <c r="G163" s="551" t="s">
        <v>1035</v>
      </c>
      <c r="H163" s="551" t="s">
        <v>1036</v>
      </c>
      <c r="I163" s="568">
        <v>0.67000001668930054</v>
      </c>
      <c r="J163" s="568">
        <v>700</v>
      </c>
      <c r="K163" s="569">
        <v>469</v>
      </c>
    </row>
    <row r="164" spans="1:11" ht="14.4" customHeight="1" x14ac:dyDescent="0.3">
      <c r="A164" s="547" t="s">
        <v>519</v>
      </c>
      <c r="B164" s="548" t="s">
        <v>520</v>
      </c>
      <c r="C164" s="551" t="s">
        <v>531</v>
      </c>
      <c r="D164" s="589" t="s">
        <v>532</v>
      </c>
      <c r="E164" s="551" t="s">
        <v>923</v>
      </c>
      <c r="F164" s="589" t="s">
        <v>924</v>
      </c>
      <c r="G164" s="551" t="s">
        <v>1037</v>
      </c>
      <c r="H164" s="551" t="s">
        <v>1038</v>
      </c>
      <c r="I164" s="568">
        <v>127.05000305175781</v>
      </c>
      <c r="J164" s="568">
        <v>8</v>
      </c>
      <c r="K164" s="569">
        <v>1016.4000244140625</v>
      </c>
    </row>
    <row r="165" spans="1:11" ht="14.4" customHeight="1" x14ac:dyDescent="0.3">
      <c r="A165" s="547" t="s">
        <v>519</v>
      </c>
      <c r="B165" s="548" t="s">
        <v>520</v>
      </c>
      <c r="C165" s="551" t="s">
        <v>531</v>
      </c>
      <c r="D165" s="589" t="s">
        <v>532</v>
      </c>
      <c r="E165" s="551" t="s">
        <v>923</v>
      </c>
      <c r="F165" s="589" t="s">
        <v>924</v>
      </c>
      <c r="G165" s="551" t="s">
        <v>933</v>
      </c>
      <c r="H165" s="551" t="s">
        <v>934</v>
      </c>
      <c r="I165" s="568">
        <v>0.31000000238418579</v>
      </c>
      <c r="J165" s="568">
        <v>3000</v>
      </c>
      <c r="K165" s="569">
        <v>935.09002685546875</v>
      </c>
    </row>
    <row r="166" spans="1:11" ht="14.4" customHeight="1" x14ac:dyDescent="0.3">
      <c r="A166" s="547" t="s">
        <v>519</v>
      </c>
      <c r="B166" s="548" t="s">
        <v>520</v>
      </c>
      <c r="C166" s="551" t="s">
        <v>531</v>
      </c>
      <c r="D166" s="589" t="s">
        <v>532</v>
      </c>
      <c r="E166" s="551" t="s">
        <v>923</v>
      </c>
      <c r="F166" s="589" t="s">
        <v>924</v>
      </c>
      <c r="G166" s="551" t="s">
        <v>1039</v>
      </c>
      <c r="H166" s="551" t="s">
        <v>1040</v>
      </c>
      <c r="I166" s="568">
        <v>1.9850000143051147</v>
      </c>
      <c r="J166" s="568">
        <v>6000</v>
      </c>
      <c r="K166" s="569">
        <v>11916</v>
      </c>
    </row>
    <row r="167" spans="1:11" ht="14.4" customHeight="1" x14ac:dyDescent="0.3">
      <c r="A167" s="547" t="s">
        <v>519</v>
      </c>
      <c r="B167" s="548" t="s">
        <v>520</v>
      </c>
      <c r="C167" s="551" t="s">
        <v>531</v>
      </c>
      <c r="D167" s="589" t="s">
        <v>532</v>
      </c>
      <c r="E167" s="551" t="s">
        <v>923</v>
      </c>
      <c r="F167" s="589" t="s">
        <v>924</v>
      </c>
      <c r="G167" s="551" t="s">
        <v>935</v>
      </c>
      <c r="H167" s="551" t="s">
        <v>936</v>
      </c>
      <c r="I167" s="568">
        <v>0.62999999523162842</v>
      </c>
      <c r="J167" s="568">
        <v>4000</v>
      </c>
      <c r="K167" s="569">
        <v>2516.800048828125</v>
      </c>
    </row>
    <row r="168" spans="1:11" ht="14.4" customHeight="1" x14ac:dyDescent="0.3">
      <c r="A168" s="547" t="s">
        <v>519</v>
      </c>
      <c r="B168" s="548" t="s">
        <v>520</v>
      </c>
      <c r="C168" s="551" t="s">
        <v>531</v>
      </c>
      <c r="D168" s="589" t="s">
        <v>532</v>
      </c>
      <c r="E168" s="551" t="s">
        <v>923</v>
      </c>
      <c r="F168" s="589" t="s">
        <v>924</v>
      </c>
      <c r="G168" s="551" t="s">
        <v>937</v>
      </c>
      <c r="H168" s="551" t="s">
        <v>938</v>
      </c>
      <c r="I168" s="568">
        <v>0.51999998092651367</v>
      </c>
      <c r="J168" s="568">
        <v>4000</v>
      </c>
      <c r="K168" s="569">
        <v>2081.199951171875</v>
      </c>
    </row>
    <row r="169" spans="1:11" ht="14.4" customHeight="1" x14ac:dyDescent="0.3">
      <c r="A169" s="547" t="s">
        <v>519</v>
      </c>
      <c r="B169" s="548" t="s">
        <v>520</v>
      </c>
      <c r="C169" s="551" t="s">
        <v>531</v>
      </c>
      <c r="D169" s="589" t="s">
        <v>532</v>
      </c>
      <c r="E169" s="551" t="s">
        <v>923</v>
      </c>
      <c r="F169" s="589" t="s">
        <v>924</v>
      </c>
      <c r="G169" s="551" t="s">
        <v>1041</v>
      </c>
      <c r="H169" s="551" t="s">
        <v>1042</v>
      </c>
      <c r="I169" s="568">
        <v>2.0457142421177457</v>
      </c>
      <c r="J169" s="568">
        <v>32400</v>
      </c>
      <c r="K169" s="569">
        <v>66254.89990234375</v>
      </c>
    </row>
    <row r="170" spans="1:11" ht="14.4" customHeight="1" x14ac:dyDescent="0.3">
      <c r="A170" s="547" t="s">
        <v>519</v>
      </c>
      <c r="B170" s="548" t="s">
        <v>520</v>
      </c>
      <c r="C170" s="551" t="s">
        <v>531</v>
      </c>
      <c r="D170" s="589" t="s">
        <v>532</v>
      </c>
      <c r="E170" s="551" t="s">
        <v>923</v>
      </c>
      <c r="F170" s="589" t="s">
        <v>924</v>
      </c>
      <c r="G170" s="551" t="s">
        <v>1043</v>
      </c>
      <c r="H170" s="551" t="s">
        <v>1044</v>
      </c>
      <c r="I170" s="568">
        <v>1.9299999475479126</v>
      </c>
      <c r="J170" s="568">
        <v>0</v>
      </c>
      <c r="K170" s="569">
        <v>0</v>
      </c>
    </row>
    <row r="171" spans="1:11" ht="14.4" customHeight="1" x14ac:dyDescent="0.3">
      <c r="A171" s="547" t="s">
        <v>519</v>
      </c>
      <c r="B171" s="548" t="s">
        <v>520</v>
      </c>
      <c r="C171" s="551" t="s">
        <v>531</v>
      </c>
      <c r="D171" s="589" t="s">
        <v>532</v>
      </c>
      <c r="E171" s="551" t="s">
        <v>923</v>
      </c>
      <c r="F171" s="589" t="s">
        <v>924</v>
      </c>
      <c r="G171" s="551" t="s">
        <v>1045</v>
      </c>
      <c r="H171" s="551" t="s">
        <v>1046</v>
      </c>
      <c r="I171" s="568">
        <v>2.6950000524520874</v>
      </c>
      <c r="J171" s="568">
        <v>2400</v>
      </c>
      <c r="K171" s="569">
        <v>6468</v>
      </c>
    </row>
    <row r="172" spans="1:11" ht="14.4" customHeight="1" x14ac:dyDescent="0.3">
      <c r="A172" s="547" t="s">
        <v>519</v>
      </c>
      <c r="B172" s="548" t="s">
        <v>520</v>
      </c>
      <c r="C172" s="551" t="s">
        <v>531</v>
      </c>
      <c r="D172" s="589" t="s">
        <v>532</v>
      </c>
      <c r="E172" s="551" t="s">
        <v>923</v>
      </c>
      <c r="F172" s="589" t="s">
        <v>924</v>
      </c>
      <c r="G172" s="551" t="s">
        <v>1047</v>
      </c>
      <c r="H172" s="551" t="s">
        <v>1048</v>
      </c>
      <c r="I172" s="568">
        <v>1.9299999475479126</v>
      </c>
      <c r="J172" s="568">
        <v>600</v>
      </c>
      <c r="K172" s="569">
        <v>1158</v>
      </c>
    </row>
    <row r="173" spans="1:11" ht="14.4" customHeight="1" x14ac:dyDescent="0.3">
      <c r="A173" s="547" t="s">
        <v>519</v>
      </c>
      <c r="B173" s="548" t="s">
        <v>520</v>
      </c>
      <c r="C173" s="551" t="s">
        <v>531</v>
      </c>
      <c r="D173" s="589" t="s">
        <v>532</v>
      </c>
      <c r="E173" s="551" t="s">
        <v>923</v>
      </c>
      <c r="F173" s="589" t="s">
        <v>924</v>
      </c>
      <c r="G173" s="551" t="s">
        <v>1049</v>
      </c>
      <c r="H173" s="551" t="s">
        <v>1050</v>
      </c>
      <c r="I173" s="568">
        <v>3.0999999046325684</v>
      </c>
      <c r="J173" s="568">
        <v>50</v>
      </c>
      <c r="K173" s="569">
        <v>155</v>
      </c>
    </row>
    <row r="174" spans="1:11" ht="14.4" customHeight="1" x14ac:dyDescent="0.3">
      <c r="A174" s="547" t="s">
        <v>519</v>
      </c>
      <c r="B174" s="548" t="s">
        <v>520</v>
      </c>
      <c r="C174" s="551" t="s">
        <v>531</v>
      </c>
      <c r="D174" s="589" t="s">
        <v>532</v>
      </c>
      <c r="E174" s="551" t="s">
        <v>923</v>
      </c>
      <c r="F174" s="589" t="s">
        <v>924</v>
      </c>
      <c r="G174" s="551" t="s">
        <v>1051</v>
      </c>
      <c r="H174" s="551" t="s">
        <v>1052</v>
      </c>
      <c r="I174" s="568">
        <v>1.9199999570846558</v>
      </c>
      <c r="J174" s="568">
        <v>50</v>
      </c>
      <c r="K174" s="569">
        <v>96</v>
      </c>
    </row>
    <row r="175" spans="1:11" ht="14.4" customHeight="1" x14ac:dyDescent="0.3">
      <c r="A175" s="547" t="s">
        <v>519</v>
      </c>
      <c r="B175" s="548" t="s">
        <v>520</v>
      </c>
      <c r="C175" s="551" t="s">
        <v>531</v>
      </c>
      <c r="D175" s="589" t="s">
        <v>532</v>
      </c>
      <c r="E175" s="551" t="s">
        <v>923</v>
      </c>
      <c r="F175" s="589" t="s">
        <v>924</v>
      </c>
      <c r="G175" s="551" t="s">
        <v>1053</v>
      </c>
      <c r="H175" s="551" t="s">
        <v>1054</v>
      </c>
      <c r="I175" s="568">
        <v>3.6099998950958252</v>
      </c>
      <c r="J175" s="568">
        <v>50</v>
      </c>
      <c r="K175" s="569">
        <v>180.28999328613281</v>
      </c>
    </row>
    <row r="176" spans="1:11" ht="14.4" customHeight="1" x14ac:dyDescent="0.3">
      <c r="A176" s="547" t="s">
        <v>519</v>
      </c>
      <c r="B176" s="548" t="s">
        <v>520</v>
      </c>
      <c r="C176" s="551" t="s">
        <v>531</v>
      </c>
      <c r="D176" s="589" t="s">
        <v>532</v>
      </c>
      <c r="E176" s="551" t="s">
        <v>923</v>
      </c>
      <c r="F176" s="589" t="s">
        <v>924</v>
      </c>
      <c r="G176" s="551" t="s">
        <v>1055</v>
      </c>
      <c r="H176" s="551" t="s">
        <v>1056</v>
      </c>
      <c r="I176" s="568">
        <v>1.0700000524520874</v>
      </c>
      <c r="J176" s="568">
        <v>1000</v>
      </c>
      <c r="K176" s="569">
        <v>1066.1400146484375</v>
      </c>
    </row>
    <row r="177" spans="1:11" ht="14.4" customHeight="1" x14ac:dyDescent="0.3">
      <c r="A177" s="547" t="s">
        <v>519</v>
      </c>
      <c r="B177" s="548" t="s">
        <v>520</v>
      </c>
      <c r="C177" s="551" t="s">
        <v>531</v>
      </c>
      <c r="D177" s="589" t="s">
        <v>532</v>
      </c>
      <c r="E177" s="551" t="s">
        <v>923</v>
      </c>
      <c r="F177" s="589" t="s">
        <v>924</v>
      </c>
      <c r="G177" s="551" t="s">
        <v>1057</v>
      </c>
      <c r="H177" s="551" t="s">
        <v>1058</v>
      </c>
      <c r="I177" s="568">
        <v>21.239999771118164</v>
      </c>
      <c r="J177" s="568">
        <v>200</v>
      </c>
      <c r="K177" s="569">
        <v>4248</v>
      </c>
    </row>
    <row r="178" spans="1:11" ht="14.4" customHeight="1" x14ac:dyDescent="0.3">
      <c r="A178" s="547" t="s">
        <v>519</v>
      </c>
      <c r="B178" s="548" t="s">
        <v>520</v>
      </c>
      <c r="C178" s="551" t="s">
        <v>531</v>
      </c>
      <c r="D178" s="589" t="s">
        <v>532</v>
      </c>
      <c r="E178" s="551" t="s">
        <v>1059</v>
      </c>
      <c r="F178" s="589" t="s">
        <v>1060</v>
      </c>
      <c r="G178" s="551" t="s">
        <v>1061</v>
      </c>
      <c r="H178" s="551" t="s">
        <v>1062</v>
      </c>
      <c r="I178" s="568">
        <v>157.30000305175781</v>
      </c>
      <c r="J178" s="568">
        <v>36</v>
      </c>
      <c r="K178" s="569">
        <v>5662.7998046875</v>
      </c>
    </row>
    <row r="179" spans="1:11" ht="14.4" customHeight="1" x14ac:dyDescent="0.3">
      <c r="A179" s="547" t="s">
        <v>519</v>
      </c>
      <c r="B179" s="548" t="s">
        <v>520</v>
      </c>
      <c r="C179" s="551" t="s">
        <v>531</v>
      </c>
      <c r="D179" s="589" t="s">
        <v>532</v>
      </c>
      <c r="E179" s="551" t="s">
        <v>1059</v>
      </c>
      <c r="F179" s="589" t="s">
        <v>1060</v>
      </c>
      <c r="G179" s="551" t="s">
        <v>1063</v>
      </c>
      <c r="H179" s="551" t="s">
        <v>1064</v>
      </c>
      <c r="I179" s="568">
        <v>726</v>
      </c>
      <c r="J179" s="568">
        <v>300</v>
      </c>
      <c r="K179" s="569">
        <v>217800</v>
      </c>
    </row>
    <row r="180" spans="1:11" ht="14.4" customHeight="1" x14ac:dyDescent="0.3">
      <c r="A180" s="547" t="s">
        <v>519</v>
      </c>
      <c r="B180" s="548" t="s">
        <v>520</v>
      </c>
      <c r="C180" s="551" t="s">
        <v>531</v>
      </c>
      <c r="D180" s="589" t="s">
        <v>532</v>
      </c>
      <c r="E180" s="551" t="s">
        <v>1059</v>
      </c>
      <c r="F180" s="589" t="s">
        <v>1060</v>
      </c>
      <c r="G180" s="551" t="s">
        <v>1065</v>
      </c>
      <c r="H180" s="551" t="s">
        <v>1066</v>
      </c>
      <c r="I180" s="568">
        <v>722.03997802734375</v>
      </c>
      <c r="J180" s="568">
        <v>140</v>
      </c>
      <c r="K180" s="569">
        <v>101086.05859375</v>
      </c>
    </row>
    <row r="181" spans="1:11" ht="14.4" customHeight="1" x14ac:dyDescent="0.3">
      <c r="A181" s="547" t="s">
        <v>519</v>
      </c>
      <c r="B181" s="548" t="s">
        <v>520</v>
      </c>
      <c r="C181" s="551" t="s">
        <v>531</v>
      </c>
      <c r="D181" s="589" t="s">
        <v>532</v>
      </c>
      <c r="E181" s="551" t="s">
        <v>1059</v>
      </c>
      <c r="F181" s="589" t="s">
        <v>1060</v>
      </c>
      <c r="G181" s="551" t="s">
        <v>1067</v>
      </c>
      <c r="H181" s="551" t="s">
        <v>1068</v>
      </c>
      <c r="I181" s="568">
        <v>26.920000076293945</v>
      </c>
      <c r="J181" s="568">
        <v>4500</v>
      </c>
      <c r="K181" s="569">
        <v>121151.25</v>
      </c>
    </row>
    <row r="182" spans="1:11" ht="14.4" customHeight="1" x14ac:dyDescent="0.3">
      <c r="A182" s="547" t="s">
        <v>519</v>
      </c>
      <c r="B182" s="548" t="s">
        <v>520</v>
      </c>
      <c r="C182" s="551" t="s">
        <v>531</v>
      </c>
      <c r="D182" s="589" t="s">
        <v>532</v>
      </c>
      <c r="E182" s="551" t="s">
        <v>1059</v>
      </c>
      <c r="F182" s="589" t="s">
        <v>1060</v>
      </c>
      <c r="G182" s="551" t="s">
        <v>1069</v>
      </c>
      <c r="H182" s="551" t="s">
        <v>1070</v>
      </c>
      <c r="I182" s="568">
        <v>272.25</v>
      </c>
      <c r="J182" s="568">
        <v>1800</v>
      </c>
      <c r="K182" s="569">
        <v>490050</v>
      </c>
    </row>
    <row r="183" spans="1:11" ht="14.4" customHeight="1" x14ac:dyDescent="0.3">
      <c r="A183" s="547" t="s">
        <v>519</v>
      </c>
      <c r="B183" s="548" t="s">
        <v>520</v>
      </c>
      <c r="C183" s="551" t="s">
        <v>531</v>
      </c>
      <c r="D183" s="589" t="s">
        <v>532</v>
      </c>
      <c r="E183" s="551" t="s">
        <v>1059</v>
      </c>
      <c r="F183" s="589" t="s">
        <v>1060</v>
      </c>
      <c r="G183" s="551" t="s">
        <v>1071</v>
      </c>
      <c r="H183" s="551" t="s">
        <v>1072</v>
      </c>
      <c r="I183" s="568">
        <v>121</v>
      </c>
      <c r="J183" s="568">
        <v>432</v>
      </c>
      <c r="K183" s="569">
        <v>52272</v>
      </c>
    </row>
    <row r="184" spans="1:11" ht="14.4" customHeight="1" x14ac:dyDescent="0.3">
      <c r="A184" s="547" t="s">
        <v>519</v>
      </c>
      <c r="B184" s="548" t="s">
        <v>520</v>
      </c>
      <c r="C184" s="551" t="s">
        <v>531</v>
      </c>
      <c r="D184" s="589" t="s">
        <v>532</v>
      </c>
      <c r="E184" s="551" t="s">
        <v>1059</v>
      </c>
      <c r="F184" s="589" t="s">
        <v>1060</v>
      </c>
      <c r="G184" s="551" t="s">
        <v>1073</v>
      </c>
      <c r="H184" s="551" t="s">
        <v>1074</v>
      </c>
      <c r="I184" s="568">
        <v>226.27000427246094</v>
      </c>
      <c r="J184" s="568">
        <v>240</v>
      </c>
      <c r="K184" s="569">
        <v>54304.7998046875</v>
      </c>
    </row>
    <row r="185" spans="1:11" ht="14.4" customHeight="1" x14ac:dyDescent="0.3">
      <c r="A185" s="547" t="s">
        <v>519</v>
      </c>
      <c r="B185" s="548" t="s">
        <v>520</v>
      </c>
      <c r="C185" s="551" t="s">
        <v>531</v>
      </c>
      <c r="D185" s="589" t="s">
        <v>532</v>
      </c>
      <c r="E185" s="551" t="s">
        <v>1059</v>
      </c>
      <c r="F185" s="589" t="s">
        <v>1060</v>
      </c>
      <c r="G185" s="551" t="s">
        <v>1075</v>
      </c>
      <c r="H185" s="551" t="s">
        <v>1076</v>
      </c>
      <c r="I185" s="568">
        <v>226.27000427246094</v>
      </c>
      <c r="J185" s="568">
        <v>160</v>
      </c>
      <c r="K185" s="569">
        <v>36203.2001953125</v>
      </c>
    </row>
    <row r="186" spans="1:11" ht="14.4" customHeight="1" x14ac:dyDescent="0.3">
      <c r="A186" s="547" t="s">
        <v>519</v>
      </c>
      <c r="B186" s="548" t="s">
        <v>520</v>
      </c>
      <c r="C186" s="551" t="s">
        <v>531</v>
      </c>
      <c r="D186" s="589" t="s">
        <v>532</v>
      </c>
      <c r="E186" s="551" t="s">
        <v>1059</v>
      </c>
      <c r="F186" s="589" t="s">
        <v>1060</v>
      </c>
      <c r="G186" s="551" t="s">
        <v>1077</v>
      </c>
      <c r="H186" s="551" t="s">
        <v>1078</v>
      </c>
      <c r="I186" s="568">
        <v>60.5</v>
      </c>
      <c r="J186" s="568">
        <v>1800</v>
      </c>
      <c r="K186" s="569">
        <v>108900</v>
      </c>
    </row>
    <row r="187" spans="1:11" ht="14.4" customHeight="1" x14ac:dyDescent="0.3">
      <c r="A187" s="547" t="s">
        <v>519</v>
      </c>
      <c r="B187" s="548" t="s">
        <v>520</v>
      </c>
      <c r="C187" s="551" t="s">
        <v>531</v>
      </c>
      <c r="D187" s="589" t="s">
        <v>532</v>
      </c>
      <c r="E187" s="551" t="s">
        <v>1059</v>
      </c>
      <c r="F187" s="589" t="s">
        <v>1060</v>
      </c>
      <c r="G187" s="551" t="s">
        <v>1079</v>
      </c>
      <c r="H187" s="551" t="s">
        <v>1080</v>
      </c>
      <c r="I187" s="568">
        <v>68.970001220703125</v>
      </c>
      <c r="J187" s="568">
        <v>2460</v>
      </c>
      <c r="K187" s="569">
        <v>169666.19921875</v>
      </c>
    </row>
    <row r="188" spans="1:11" ht="14.4" customHeight="1" x14ac:dyDescent="0.3">
      <c r="A188" s="547" t="s">
        <v>519</v>
      </c>
      <c r="B188" s="548" t="s">
        <v>520</v>
      </c>
      <c r="C188" s="551" t="s">
        <v>531</v>
      </c>
      <c r="D188" s="589" t="s">
        <v>532</v>
      </c>
      <c r="E188" s="551" t="s">
        <v>1059</v>
      </c>
      <c r="F188" s="589" t="s">
        <v>1060</v>
      </c>
      <c r="G188" s="551" t="s">
        <v>1081</v>
      </c>
      <c r="H188" s="551" t="s">
        <v>1082</v>
      </c>
      <c r="I188" s="568">
        <v>145.19999694824219</v>
      </c>
      <c r="J188" s="568">
        <v>40</v>
      </c>
      <c r="K188" s="569">
        <v>5808</v>
      </c>
    </row>
    <row r="189" spans="1:11" ht="14.4" customHeight="1" x14ac:dyDescent="0.3">
      <c r="A189" s="547" t="s">
        <v>519</v>
      </c>
      <c r="B189" s="548" t="s">
        <v>520</v>
      </c>
      <c r="C189" s="551" t="s">
        <v>531</v>
      </c>
      <c r="D189" s="589" t="s">
        <v>532</v>
      </c>
      <c r="E189" s="551" t="s">
        <v>1059</v>
      </c>
      <c r="F189" s="589" t="s">
        <v>1060</v>
      </c>
      <c r="G189" s="551" t="s">
        <v>1083</v>
      </c>
      <c r="H189" s="551" t="s">
        <v>1084</v>
      </c>
      <c r="I189" s="568">
        <v>20.899999618530273</v>
      </c>
      <c r="J189" s="568">
        <v>4500</v>
      </c>
      <c r="K189" s="569">
        <v>94050</v>
      </c>
    </row>
    <row r="190" spans="1:11" ht="14.4" customHeight="1" x14ac:dyDescent="0.3">
      <c r="A190" s="547" t="s">
        <v>519</v>
      </c>
      <c r="B190" s="548" t="s">
        <v>520</v>
      </c>
      <c r="C190" s="551" t="s">
        <v>531</v>
      </c>
      <c r="D190" s="589" t="s">
        <v>532</v>
      </c>
      <c r="E190" s="551" t="s">
        <v>1059</v>
      </c>
      <c r="F190" s="589" t="s">
        <v>1060</v>
      </c>
      <c r="G190" s="551" t="s">
        <v>1085</v>
      </c>
      <c r="H190" s="551" t="s">
        <v>1086</v>
      </c>
      <c r="I190" s="568">
        <v>217.80000305175781</v>
      </c>
      <c r="J190" s="568">
        <v>60</v>
      </c>
      <c r="K190" s="569">
        <v>13068</v>
      </c>
    </row>
    <row r="191" spans="1:11" ht="14.4" customHeight="1" x14ac:dyDescent="0.3">
      <c r="A191" s="547" t="s">
        <v>519</v>
      </c>
      <c r="B191" s="548" t="s">
        <v>520</v>
      </c>
      <c r="C191" s="551" t="s">
        <v>531</v>
      </c>
      <c r="D191" s="589" t="s">
        <v>532</v>
      </c>
      <c r="E191" s="551" t="s">
        <v>1059</v>
      </c>
      <c r="F191" s="589" t="s">
        <v>1060</v>
      </c>
      <c r="G191" s="551" t="s">
        <v>1087</v>
      </c>
      <c r="H191" s="551" t="s">
        <v>1088</v>
      </c>
      <c r="I191" s="568">
        <v>102.84999847412109</v>
      </c>
      <c r="J191" s="568">
        <v>1800</v>
      </c>
      <c r="K191" s="569">
        <v>185130</v>
      </c>
    </row>
    <row r="192" spans="1:11" ht="14.4" customHeight="1" x14ac:dyDescent="0.3">
      <c r="A192" s="547" t="s">
        <v>519</v>
      </c>
      <c r="B192" s="548" t="s">
        <v>520</v>
      </c>
      <c r="C192" s="551" t="s">
        <v>531</v>
      </c>
      <c r="D192" s="589" t="s">
        <v>532</v>
      </c>
      <c r="E192" s="551" t="s">
        <v>1059</v>
      </c>
      <c r="F192" s="589" t="s">
        <v>1060</v>
      </c>
      <c r="G192" s="551" t="s">
        <v>1089</v>
      </c>
      <c r="H192" s="551" t="s">
        <v>1090</v>
      </c>
      <c r="I192" s="568">
        <v>102.84999847412109</v>
      </c>
      <c r="J192" s="568">
        <v>2500</v>
      </c>
      <c r="K192" s="569">
        <v>257125</v>
      </c>
    </row>
    <row r="193" spans="1:11" ht="14.4" customHeight="1" x14ac:dyDescent="0.3">
      <c r="A193" s="547" t="s">
        <v>519</v>
      </c>
      <c r="B193" s="548" t="s">
        <v>520</v>
      </c>
      <c r="C193" s="551" t="s">
        <v>531</v>
      </c>
      <c r="D193" s="589" t="s">
        <v>532</v>
      </c>
      <c r="E193" s="551" t="s">
        <v>1059</v>
      </c>
      <c r="F193" s="589" t="s">
        <v>1060</v>
      </c>
      <c r="G193" s="551" t="s">
        <v>1091</v>
      </c>
      <c r="H193" s="551" t="s">
        <v>1092</v>
      </c>
      <c r="I193" s="568">
        <v>5566</v>
      </c>
      <c r="J193" s="568">
        <v>192</v>
      </c>
      <c r="K193" s="569">
        <v>1068672</v>
      </c>
    </row>
    <row r="194" spans="1:11" ht="14.4" customHeight="1" x14ac:dyDescent="0.3">
      <c r="A194" s="547" t="s">
        <v>519</v>
      </c>
      <c r="B194" s="548" t="s">
        <v>520</v>
      </c>
      <c r="C194" s="551" t="s">
        <v>531</v>
      </c>
      <c r="D194" s="589" t="s">
        <v>532</v>
      </c>
      <c r="E194" s="551" t="s">
        <v>1059</v>
      </c>
      <c r="F194" s="589" t="s">
        <v>1060</v>
      </c>
      <c r="G194" s="551" t="s">
        <v>1093</v>
      </c>
      <c r="H194" s="551" t="s">
        <v>1094</v>
      </c>
      <c r="I194" s="568">
        <v>919.5999755859375</v>
      </c>
      <c r="J194" s="568">
        <v>216</v>
      </c>
      <c r="K194" s="569">
        <v>198633.60546875</v>
      </c>
    </row>
    <row r="195" spans="1:11" ht="14.4" customHeight="1" x14ac:dyDescent="0.3">
      <c r="A195" s="547" t="s">
        <v>519</v>
      </c>
      <c r="B195" s="548" t="s">
        <v>520</v>
      </c>
      <c r="C195" s="551" t="s">
        <v>531</v>
      </c>
      <c r="D195" s="589" t="s">
        <v>532</v>
      </c>
      <c r="E195" s="551" t="s">
        <v>1059</v>
      </c>
      <c r="F195" s="589" t="s">
        <v>1060</v>
      </c>
      <c r="G195" s="551" t="s">
        <v>1095</v>
      </c>
      <c r="H195" s="551" t="s">
        <v>1096</v>
      </c>
      <c r="I195" s="568">
        <v>5445</v>
      </c>
      <c r="J195" s="568">
        <v>24</v>
      </c>
      <c r="K195" s="569">
        <v>130680</v>
      </c>
    </row>
    <row r="196" spans="1:11" ht="14.4" customHeight="1" x14ac:dyDescent="0.3">
      <c r="A196" s="547" t="s">
        <v>519</v>
      </c>
      <c r="B196" s="548" t="s">
        <v>520</v>
      </c>
      <c r="C196" s="551" t="s">
        <v>531</v>
      </c>
      <c r="D196" s="589" t="s">
        <v>532</v>
      </c>
      <c r="E196" s="551" t="s">
        <v>1059</v>
      </c>
      <c r="F196" s="589" t="s">
        <v>1060</v>
      </c>
      <c r="G196" s="551" t="s">
        <v>1097</v>
      </c>
      <c r="H196" s="551" t="s">
        <v>1098</v>
      </c>
      <c r="I196" s="568">
        <v>3388</v>
      </c>
      <c r="J196" s="568">
        <v>32</v>
      </c>
      <c r="K196" s="569">
        <v>108416</v>
      </c>
    </row>
    <row r="197" spans="1:11" ht="14.4" customHeight="1" x14ac:dyDescent="0.3">
      <c r="A197" s="547" t="s">
        <v>519</v>
      </c>
      <c r="B197" s="548" t="s">
        <v>520</v>
      </c>
      <c r="C197" s="551" t="s">
        <v>531</v>
      </c>
      <c r="D197" s="589" t="s">
        <v>532</v>
      </c>
      <c r="E197" s="551" t="s">
        <v>1059</v>
      </c>
      <c r="F197" s="589" t="s">
        <v>1060</v>
      </c>
      <c r="G197" s="551" t="s">
        <v>1099</v>
      </c>
      <c r="H197" s="551" t="s">
        <v>1100</v>
      </c>
      <c r="I197" s="568">
        <v>4235</v>
      </c>
      <c r="J197" s="568">
        <v>40</v>
      </c>
      <c r="K197" s="569">
        <v>169400</v>
      </c>
    </row>
    <row r="198" spans="1:11" ht="14.4" customHeight="1" x14ac:dyDescent="0.3">
      <c r="A198" s="547" t="s">
        <v>519</v>
      </c>
      <c r="B198" s="548" t="s">
        <v>520</v>
      </c>
      <c r="C198" s="551" t="s">
        <v>531</v>
      </c>
      <c r="D198" s="589" t="s">
        <v>532</v>
      </c>
      <c r="E198" s="551" t="s">
        <v>1059</v>
      </c>
      <c r="F198" s="589" t="s">
        <v>1060</v>
      </c>
      <c r="G198" s="551" t="s">
        <v>1101</v>
      </c>
      <c r="H198" s="551" t="s">
        <v>1102</v>
      </c>
      <c r="I198" s="568">
        <v>1754.5</v>
      </c>
      <c r="J198" s="568">
        <v>47</v>
      </c>
      <c r="K198" s="569">
        <v>82461.5</v>
      </c>
    </row>
    <row r="199" spans="1:11" ht="14.4" customHeight="1" x14ac:dyDescent="0.3">
      <c r="A199" s="547" t="s">
        <v>519</v>
      </c>
      <c r="B199" s="548" t="s">
        <v>520</v>
      </c>
      <c r="C199" s="551" t="s">
        <v>531</v>
      </c>
      <c r="D199" s="589" t="s">
        <v>532</v>
      </c>
      <c r="E199" s="551" t="s">
        <v>1059</v>
      </c>
      <c r="F199" s="589" t="s">
        <v>1060</v>
      </c>
      <c r="G199" s="551" t="s">
        <v>1103</v>
      </c>
      <c r="H199" s="551" t="s">
        <v>1104</v>
      </c>
      <c r="I199" s="568">
        <v>689.70001220703125</v>
      </c>
      <c r="J199" s="568">
        <v>300</v>
      </c>
      <c r="K199" s="569">
        <v>206910</v>
      </c>
    </row>
    <row r="200" spans="1:11" ht="14.4" customHeight="1" x14ac:dyDescent="0.3">
      <c r="A200" s="547" t="s">
        <v>519</v>
      </c>
      <c r="B200" s="548" t="s">
        <v>520</v>
      </c>
      <c r="C200" s="551" t="s">
        <v>531</v>
      </c>
      <c r="D200" s="589" t="s">
        <v>532</v>
      </c>
      <c r="E200" s="551" t="s">
        <v>1059</v>
      </c>
      <c r="F200" s="589" t="s">
        <v>1060</v>
      </c>
      <c r="G200" s="551" t="s">
        <v>1105</v>
      </c>
      <c r="H200" s="551" t="s">
        <v>1106</v>
      </c>
      <c r="I200" s="568">
        <v>136.72999572753906</v>
      </c>
      <c r="J200" s="568">
        <v>3000</v>
      </c>
      <c r="K200" s="569">
        <v>410190</v>
      </c>
    </row>
    <row r="201" spans="1:11" ht="14.4" customHeight="1" x14ac:dyDescent="0.3">
      <c r="A201" s="547" t="s">
        <v>519</v>
      </c>
      <c r="B201" s="548" t="s">
        <v>520</v>
      </c>
      <c r="C201" s="551" t="s">
        <v>531</v>
      </c>
      <c r="D201" s="589" t="s">
        <v>532</v>
      </c>
      <c r="E201" s="551" t="s">
        <v>1059</v>
      </c>
      <c r="F201" s="589" t="s">
        <v>1060</v>
      </c>
      <c r="G201" s="551" t="s">
        <v>1107</v>
      </c>
      <c r="H201" s="551" t="s">
        <v>1108</v>
      </c>
      <c r="I201" s="568">
        <v>290.39999389648437</v>
      </c>
      <c r="J201" s="568">
        <v>36</v>
      </c>
      <c r="K201" s="569">
        <v>10454.400146484375</v>
      </c>
    </row>
    <row r="202" spans="1:11" ht="14.4" customHeight="1" x14ac:dyDescent="0.3">
      <c r="A202" s="547" t="s">
        <v>519</v>
      </c>
      <c r="B202" s="548" t="s">
        <v>520</v>
      </c>
      <c r="C202" s="551" t="s">
        <v>531</v>
      </c>
      <c r="D202" s="589" t="s">
        <v>532</v>
      </c>
      <c r="E202" s="551" t="s">
        <v>1059</v>
      </c>
      <c r="F202" s="589" t="s">
        <v>1060</v>
      </c>
      <c r="G202" s="551" t="s">
        <v>1109</v>
      </c>
      <c r="H202" s="551" t="s">
        <v>1110</v>
      </c>
      <c r="I202" s="568">
        <v>598.95001220703125</v>
      </c>
      <c r="J202" s="568">
        <v>2640</v>
      </c>
      <c r="K202" s="569">
        <v>1581227.96875</v>
      </c>
    </row>
    <row r="203" spans="1:11" ht="14.4" customHeight="1" x14ac:dyDescent="0.3">
      <c r="A203" s="547" t="s">
        <v>519</v>
      </c>
      <c r="B203" s="548" t="s">
        <v>520</v>
      </c>
      <c r="C203" s="551" t="s">
        <v>531</v>
      </c>
      <c r="D203" s="589" t="s">
        <v>532</v>
      </c>
      <c r="E203" s="551" t="s">
        <v>1059</v>
      </c>
      <c r="F203" s="589" t="s">
        <v>1060</v>
      </c>
      <c r="G203" s="551" t="s">
        <v>1111</v>
      </c>
      <c r="H203" s="551" t="s">
        <v>1112</v>
      </c>
      <c r="I203" s="568">
        <v>139.14999389648438</v>
      </c>
      <c r="J203" s="568">
        <v>1824</v>
      </c>
      <c r="K203" s="569">
        <v>253809.59375</v>
      </c>
    </row>
    <row r="204" spans="1:11" ht="14.4" customHeight="1" x14ac:dyDescent="0.3">
      <c r="A204" s="547" t="s">
        <v>519</v>
      </c>
      <c r="B204" s="548" t="s">
        <v>520</v>
      </c>
      <c r="C204" s="551" t="s">
        <v>531</v>
      </c>
      <c r="D204" s="589" t="s">
        <v>532</v>
      </c>
      <c r="E204" s="551" t="s">
        <v>1059</v>
      </c>
      <c r="F204" s="589" t="s">
        <v>1060</v>
      </c>
      <c r="G204" s="551" t="s">
        <v>1113</v>
      </c>
      <c r="H204" s="551" t="s">
        <v>1114</v>
      </c>
      <c r="I204" s="568">
        <v>133.10000610351562</v>
      </c>
      <c r="J204" s="568">
        <v>2496</v>
      </c>
      <c r="K204" s="569">
        <v>332217.59375</v>
      </c>
    </row>
    <row r="205" spans="1:11" ht="14.4" customHeight="1" x14ac:dyDescent="0.3">
      <c r="A205" s="547" t="s">
        <v>519</v>
      </c>
      <c r="B205" s="548" t="s">
        <v>520</v>
      </c>
      <c r="C205" s="551" t="s">
        <v>531</v>
      </c>
      <c r="D205" s="589" t="s">
        <v>532</v>
      </c>
      <c r="E205" s="551" t="s">
        <v>1059</v>
      </c>
      <c r="F205" s="589" t="s">
        <v>1060</v>
      </c>
      <c r="G205" s="551" t="s">
        <v>1115</v>
      </c>
      <c r="H205" s="551" t="s">
        <v>1116</v>
      </c>
      <c r="I205" s="568">
        <v>84.699996948242188</v>
      </c>
      <c r="J205" s="568">
        <v>100</v>
      </c>
      <c r="K205" s="569">
        <v>8470</v>
      </c>
    </row>
    <row r="206" spans="1:11" ht="14.4" customHeight="1" x14ac:dyDescent="0.3">
      <c r="A206" s="547" t="s">
        <v>519</v>
      </c>
      <c r="B206" s="548" t="s">
        <v>520</v>
      </c>
      <c r="C206" s="551" t="s">
        <v>531</v>
      </c>
      <c r="D206" s="589" t="s">
        <v>532</v>
      </c>
      <c r="E206" s="551" t="s">
        <v>1059</v>
      </c>
      <c r="F206" s="589" t="s">
        <v>1060</v>
      </c>
      <c r="G206" s="551" t="s">
        <v>1117</v>
      </c>
      <c r="H206" s="551" t="s">
        <v>1118</v>
      </c>
      <c r="I206" s="568">
        <v>56.869998931884766</v>
      </c>
      <c r="J206" s="568">
        <v>300</v>
      </c>
      <c r="K206" s="569">
        <v>17061</v>
      </c>
    </row>
    <row r="207" spans="1:11" ht="14.4" customHeight="1" x14ac:dyDescent="0.3">
      <c r="A207" s="547" t="s">
        <v>519</v>
      </c>
      <c r="B207" s="548" t="s">
        <v>520</v>
      </c>
      <c r="C207" s="551" t="s">
        <v>531</v>
      </c>
      <c r="D207" s="589" t="s">
        <v>532</v>
      </c>
      <c r="E207" s="551" t="s">
        <v>1059</v>
      </c>
      <c r="F207" s="589" t="s">
        <v>1060</v>
      </c>
      <c r="G207" s="551" t="s">
        <v>1119</v>
      </c>
      <c r="H207" s="551" t="s">
        <v>1120</v>
      </c>
      <c r="I207" s="568">
        <v>330.32998657226562</v>
      </c>
      <c r="J207" s="568">
        <v>45</v>
      </c>
      <c r="K207" s="569">
        <v>14864.8505859375</v>
      </c>
    </row>
    <row r="208" spans="1:11" ht="14.4" customHeight="1" x14ac:dyDescent="0.3">
      <c r="A208" s="547" t="s">
        <v>519</v>
      </c>
      <c r="B208" s="548" t="s">
        <v>520</v>
      </c>
      <c r="C208" s="551" t="s">
        <v>531</v>
      </c>
      <c r="D208" s="589" t="s">
        <v>532</v>
      </c>
      <c r="E208" s="551" t="s">
        <v>1059</v>
      </c>
      <c r="F208" s="589" t="s">
        <v>1060</v>
      </c>
      <c r="G208" s="551" t="s">
        <v>1121</v>
      </c>
      <c r="H208" s="551" t="s">
        <v>1122</v>
      </c>
      <c r="I208" s="568">
        <v>248.05000305175781</v>
      </c>
      <c r="J208" s="568">
        <v>2400</v>
      </c>
      <c r="K208" s="569">
        <v>595320</v>
      </c>
    </row>
    <row r="209" spans="1:11" ht="14.4" customHeight="1" x14ac:dyDescent="0.3">
      <c r="A209" s="547" t="s">
        <v>519</v>
      </c>
      <c r="B209" s="548" t="s">
        <v>520</v>
      </c>
      <c r="C209" s="551" t="s">
        <v>531</v>
      </c>
      <c r="D209" s="589" t="s">
        <v>532</v>
      </c>
      <c r="E209" s="551" t="s">
        <v>1123</v>
      </c>
      <c r="F209" s="589" t="s">
        <v>1124</v>
      </c>
      <c r="G209" s="551" t="s">
        <v>1125</v>
      </c>
      <c r="H209" s="551" t="s">
        <v>1126</v>
      </c>
      <c r="I209" s="568">
        <v>0.30000001192092896</v>
      </c>
      <c r="J209" s="568">
        <v>100</v>
      </c>
      <c r="K209" s="569">
        <v>30</v>
      </c>
    </row>
    <row r="210" spans="1:11" ht="14.4" customHeight="1" x14ac:dyDescent="0.3">
      <c r="A210" s="547" t="s">
        <v>519</v>
      </c>
      <c r="B210" s="548" t="s">
        <v>520</v>
      </c>
      <c r="C210" s="551" t="s">
        <v>531</v>
      </c>
      <c r="D210" s="589" t="s">
        <v>532</v>
      </c>
      <c r="E210" s="551" t="s">
        <v>1123</v>
      </c>
      <c r="F210" s="589" t="s">
        <v>1124</v>
      </c>
      <c r="G210" s="551" t="s">
        <v>1127</v>
      </c>
      <c r="H210" s="551" t="s">
        <v>1128</v>
      </c>
      <c r="I210" s="568">
        <v>0.54000002145767212</v>
      </c>
      <c r="J210" s="568">
        <v>1000</v>
      </c>
      <c r="K210" s="569">
        <v>540</v>
      </c>
    </row>
    <row r="211" spans="1:11" ht="14.4" customHeight="1" x14ac:dyDescent="0.3">
      <c r="A211" s="547" t="s">
        <v>519</v>
      </c>
      <c r="B211" s="548" t="s">
        <v>520</v>
      </c>
      <c r="C211" s="551" t="s">
        <v>531</v>
      </c>
      <c r="D211" s="589" t="s">
        <v>532</v>
      </c>
      <c r="E211" s="551" t="s">
        <v>1123</v>
      </c>
      <c r="F211" s="589" t="s">
        <v>1124</v>
      </c>
      <c r="G211" s="551" t="s">
        <v>1129</v>
      </c>
      <c r="H211" s="551" t="s">
        <v>1130</v>
      </c>
      <c r="I211" s="568">
        <v>1.803999948501587</v>
      </c>
      <c r="J211" s="568">
        <v>9600</v>
      </c>
      <c r="K211" s="569">
        <v>17328</v>
      </c>
    </row>
    <row r="212" spans="1:11" ht="14.4" customHeight="1" x14ac:dyDescent="0.3">
      <c r="A212" s="547" t="s">
        <v>519</v>
      </c>
      <c r="B212" s="548" t="s">
        <v>520</v>
      </c>
      <c r="C212" s="551" t="s">
        <v>531</v>
      </c>
      <c r="D212" s="589" t="s">
        <v>532</v>
      </c>
      <c r="E212" s="551" t="s">
        <v>941</v>
      </c>
      <c r="F212" s="589" t="s">
        <v>942</v>
      </c>
      <c r="G212" s="551" t="s">
        <v>1131</v>
      </c>
      <c r="H212" s="551" t="s">
        <v>1132</v>
      </c>
      <c r="I212" s="568">
        <v>0.68999999761581421</v>
      </c>
      <c r="J212" s="568">
        <v>5000</v>
      </c>
      <c r="K212" s="569">
        <v>3450</v>
      </c>
    </row>
    <row r="213" spans="1:11" ht="14.4" customHeight="1" x14ac:dyDescent="0.3">
      <c r="A213" s="547" t="s">
        <v>519</v>
      </c>
      <c r="B213" s="548" t="s">
        <v>520</v>
      </c>
      <c r="C213" s="551" t="s">
        <v>531</v>
      </c>
      <c r="D213" s="589" t="s">
        <v>532</v>
      </c>
      <c r="E213" s="551" t="s">
        <v>941</v>
      </c>
      <c r="F213" s="589" t="s">
        <v>942</v>
      </c>
      <c r="G213" s="551" t="s">
        <v>943</v>
      </c>
      <c r="H213" s="551" t="s">
        <v>944</v>
      </c>
      <c r="I213" s="568">
        <v>0.68999999761581421</v>
      </c>
      <c r="J213" s="568">
        <v>62000</v>
      </c>
      <c r="K213" s="569">
        <v>42780</v>
      </c>
    </row>
    <row r="214" spans="1:11" ht="14.4" customHeight="1" thickBot="1" x14ac:dyDescent="0.35">
      <c r="A214" s="555" t="s">
        <v>519</v>
      </c>
      <c r="B214" s="556" t="s">
        <v>520</v>
      </c>
      <c r="C214" s="559" t="s">
        <v>531</v>
      </c>
      <c r="D214" s="590" t="s">
        <v>532</v>
      </c>
      <c r="E214" s="559" t="s">
        <v>941</v>
      </c>
      <c r="F214" s="590" t="s">
        <v>942</v>
      </c>
      <c r="G214" s="559" t="s">
        <v>945</v>
      </c>
      <c r="H214" s="559" t="s">
        <v>946</v>
      </c>
      <c r="I214" s="570">
        <v>0.68999999761581421</v>
      </c>
      <c r="J214" s="570">
        <v>4600</v>
      </c>
      <c r="K214" s="571">
        <v>3174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415" t="s">
        <v>106</v>
      </c>
      <c r="B1" s="415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12"/>
    </row>
    <row r="2" spans="1:15" ht="15" thickBot="1" x14ac:dyDescent="0.35">
      <c r="A2" s="235" t="s">
        <v>260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O2" s="312"/>
    </row>
    <row r="3" spans="1:15" x14ac:dyDescent="0.3">
      <c r="A3" s="252" t="s">
        <v>194</v>
      </c>
      <c r="B3" s="413" t="s">
        <v>176</v>
      </c>
      <c r="C3" s="237">
        <v>25</v>
      </c>
      <c r="D3" s="237">
        <v>30</v>
      </c>
      <c r="E3" s="237">
        <v>99</v>
      </c>
      <c r="F3" s="255">
        <v>101</v>
      </c>
      <c r="G3" s="255">
        <v>303</v>
      </c>
      <c r="H3" s="255">
        <v>304</v>
      </c>
      <c r="I3" s="255">
        <v>305</v>
      </c>
      <c r="J3" s="255">
        <v>409</v>
      </c>
      <c r="K3" s="255">
        <v>526</v>
      </c>
      <c r="L3" s="237">
        <v>629</v>
      </c>
      <c r="M3" s="237">
        <v>636</v>
      </c>
      <c r="N3" s="237">
        <v>642</v>
      </c>
      <c r="O3" s="312"/>
    </row>
    <row r="4" spans="1:15" ht="36.6" outlineLevel="1" thickBot="1" x14ac:dyDescent="0.35">
      <c r="A4" s="253">
        <v>2017</v>
      </c>
      <c r="B4" s="414"/>
      <c r="C4" s="238" t="s">
        <v>178</v>
      </c>
      <c r="D4" s="238" t="s">
        <v>196</v>
      </c>
      <c r="E4" s="238" t="s">
        <v>177</v>
      </c>
      <c r="F4" s="256" t="s">
        <v>222</v>
      </c>
      <c r="G4" s="256" t="s">
        <v>223</v>
      </c>
      <c r="H4" s="256" t="s">
        <v>224</v>
      </c>
      <c r="I4" s="256" t="s">
        <v>225</v>
      </c>
      <c r="J4" s="256" t="s">
        <v>201</v>
      </c>
      <c r="K4" s="256" t="s">
        <v>202</v>
      </c>
      <c r="L4" s="238" t="s">
        <v>203</v>
      </c>
      <c r="M4" s="238" t="s">
        <v>204</v>
      </c>
      <c r="N4" s="238" t="s">
        <v>205</v>
      </c>
      <c r="O4" s="312"/>
    </row>
    <row r="5" spans="1:15" x14ac:dyDescent="0.3">
      <c r="A5" s="239" t="s">
        <v>179</v>
      </c>
      <c r="B5" s="267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312"/>
    </row>
    <row r="6" spans="1:15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70.900000000000006</v>
      </c>
      <c r="C6" s="270">
        <f xml:space="preserve">
TRUNC(IF($A$4&lt;=12,SUMIFS('ON Data'!H:H,'ON Data'!$D:$D,$A$4,'ON Data'!$E:$E,1),SUMIFS('ON Data'!H:H,'ON Data'!$E:$E,1)/'ON Data'!$D$3),1)</f>
        <v>3</v>
      </c>
      <c r="D6" s="270">
        <f xml:space="preserve">
TRUNC(IF($A$4&lt;=12,SUMIFS('ON Data'!I:I,'ON Data'!$D:$D,$A$4,'ON Data'!$E:$E,1),SUMIFS('ON Data'!I:I,'ON Data'!$E:$E,1)/'ON Data'!$D$3),1)</f>
        <v>5</v>
      </c>
      <c r="E6" s="270">
        <f xml:space="preserve">
TRUNC(IF($A$4&lt;=12,SUMIFS('ON Data'!J:J,'ON Data'!$D:$D,$A$4,'ON Data'!$E:$E,1),SUMIFS('ON Data'!J:J,'ON Data'!$E:$E,1)/'ON Data'!$D$3),1)</f>
        <v>1.3</v>
      </c>
      <c r="F6" s="270">
        <f xml:space="preserve">
TRUNC(IF($A$4&lt;=12,SUMIFS('ON Data'!L:L,'ON Data'!$D:$D,$A$4,'ON Data'!$E:$E,1),SUMIFS('ON Data'!L:L,'ON Data'!$E:$E,1)/'ON Data'!$D$3),1)</f>
        <v>5.0999999999999996</v>
      </c>
      <c r="G6" s="270">
        <f xml:space="preserve">
TRUNC(IF($A$4&lt;=12,SUMIFS('ON Data'!Q:Q,'ON Data'!$D:$D,$A$4,'ON Data'!$E:$E,1),SUMIFS('ON Data'!Q:Q,'ON Data'!$E:$E,1)/'ON Data'!$D$3),1)</f>
        <v>11.6</v>
      </c>
      <c r="H6" s="270">
        <f xml:space="preserve">
TRUNC(IF($A$4&lt;=12,SUMIFS('ON Data'!R:R,'ON Data'!$D:$D,$A$4,'ON Data'!$E:$E,1),SUMIFS('ON Data'!R:R,'ON Data'!$E:$E,1)/'ON Data'!$D$3),1)</f>
        <v>7</v>
      </c>
      <c r="I6" s="270">
        <f xml:space="preserve">
TRUNC(IF($A$4&lt;=12,SUMIFS('ON Data'!S:S,'ON Data'!$D:$D,$A$4,'ON Data'!$E:$E,1),SUMIFS('ON Data'!S:S,'ON Data'!$E:$E,1)/'ON Data'!$D$3),1)</f>
        <v>4</v>
      </c>
      <c r="J6" s="270">
        <f xml:space="preserve">
TRUNC(IF($A$4&lt;=12,SUMIFS('ON Data'!W:W,'ON Data'!$D:$D,$A$4,'ON Data'!$E:$E,1),SUMIFS('ON Data'!W:W,'ON Data'!$E:$E,1)/'ON Data'!$D$3),1)</f>
        <v>21.5</v>
      </c>
      <c r="K6" s="270">
        <f xml:space="preserve">
TRUNC(IF($A$4&lt;=12,SUMIFS('ON Data'!AL:AL,'ON Data'!$D:$D,$A$4,'ON Data'!$E:$E,1),SUMIFS('ON Data'!AL:AL,'ON Data'!$E:$E,1)/'ON Data'!$D$3),1)</f>
        <v>4</v>
      </c>
      <c r="L6" s="270">
        <f xml:space="preserve">
TRUNC(IF($A$4&lt;=12,SUMIFS('ON Data'!AO:AO,'ON Data'!$D:$D,$A$4,'ON Data'!$E:$E,1),SUMIFS('ON Data'!AO:AO,'ON Data'!$E:$E,1)/'ON Data'!$D$3),1)</f>
        <v>1</v>
      </c>
      <c r="M6" s="270">
        <f xml:space="preserve">
TRUNC(IF($A$4&lt;=12,SUMIFS('ON Data'!AQ:AQ,'ON Data'!$D:$D,$A$4,'ON Data'!$E:$E,1),SUMIFS('ON Data'!AQ:AQ,'ON Data'!$E:$E,1)/'ON Data'!$D$3),1)</f>
        <v>1</v>
      </c>
      <c r="N6" s="270">
        <f xml:space="preserve">
TRUNC(IF($A$4&lt;=12,SUMIFS('ON Data'!AT:AT,'ON Data'!$D:$D,$A$4,'ON Data'!$E:$E,1),SUMIFS('ON Data'!AT:AT,'ON Data'!$E:$E,1)/'ON Data'!$D$3),1)</f>
        <v>6.2</v>
      </c>
      <c r="O6" s="312"/>
    </row>
    <row r="7" spans="1:15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312"/>
    </row>
    <row r="8" spans="1:15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312"/>
    </row>
    <row r="9" spans="1:15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312"/>
    </row>
    <row r="10" spans="1:15" x14ac:dyDescent="0.3">
      <c r="A10" s="242" t="s">
        <v>180</v>
      </c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312"/>
    </row>
    <row r="11" spans="1:15" x14ac:dyDescent="0.3">
      <c r="A11" s="243" t="s">
        <v>181</v>
      </c>
      <c r="B11" s="259">
        <f xml:space="preserve">
IF($A$4&lt;=12,SUMIFS('ON Data'!F:F,'ON Data'!$D:$D,$A$4,'ON Data'!$E:$E,2),SUMIFS('ON Data'!F:F,'ON Data'!$E:$E,2))</f>
        <v>43527</v>
      </c>
      <c r="C11" s="260">
        <f xml:space="preserve">
IF($A$4&lt;=12,SUMIFS('ON Data'!H:H,'ON Data'!$D:$D,$A$4,'ON Data'!$E:$E,2),SUMIFS('ON Data'!H:H,'ON Data'!$E:$E,2))</f>
        <v>1800</v>
      </c>
      <c r="D11" s="260">
        <f xml:space="preserve">
IF($A$4&lt;=12,SUMIFS('ON Data'!I:I,'ON Data'!$D:$D,$A$4,'ON Data'!$E:$E,2),SUMIFS('ON Data'!I:I,'ON Data'!$E:$E,2))</f>
        <v>3164.5</v>
      </c>
      <c r="E11" s="260">
        <f xml:space="preserve">
IF($A$4&lt;=12,SUMIFS('ON Data'!J:J,'ON Data'!$D:$D,$A$4,'ON Data'!$E:$E,2),SUMIFS('ON Data'!J:J,'ON Data'!$E:$E,2))</f>
        <v>841</v>
      </c>
      <c r="F11" s="260">
        <f xml:space="preserve">
IF($A$4&lt;=12,SUMIFS('ON Data'!L:L,'ON Data'!$D:$D,$A$4,'ON Data'!$E:$E,2),SUMIFS('ON Data'!L:L,'ON Data'!$E:$E,2))</f>
        <v>3228</v>
      </c>
      <c r="G11" s="260">
        <f xml:space="preserve">
IF($A$4&lt;=12,SUMIFS('ON Data'!Q:Q,'ON Data'!$D:$D,$A$4,'ON Data'!$E:$E,2),SUMIFS('ON Data'!Q:Q,'ON Data'!$E:$E,2))</f>
        <v>7334.7500000000009</v>
      </c>
      <c r="H11" s="260">
        <f xml:space="preserve">
IF($A$4&lt;=12,SUMIFS('ON Data'!R:R,'ON Data'!$D:$D,$A$4,'ON Data'!$E:$E,2),SUMIFS('ON Data'!R:R,'ON Data'!$E:$E,2))</f>
        <v>4454</v>
      </c>
      <c r="I11" s="260">
        <f xml:space="preserve">
IF($A$4&lt;=12,SUMIFS('ON Data'!S:S,'ON Data'!$D:$D,$A$4,'ON Data'!$E:$E,2),SUMIFS('ON Data'!S:S,'ON Data'!$E:$E,2))</f>
        <v>2467.75</v>
      </c>
      <c r="J11" s="260">
        <f xml:space="preserve">
IF($A$4&lt;=12,SUMIFS('ON Data'!W:W,'ON Data'!$D:$D,$A$4,'ON Data'!$E:$E,2),SUMIFS('ON Data'!W:W,'ON Data'!$E:$E,2))</f>
        <v>12464</v>
      </c>
      <c r="K11" s="260">
        <f xml:space="preserve">
IF($A$4&lt;=12,SUMIFS('ON Data'!AL:AL,'ON Data'!$D:$D,$A$4,'ON Data'!$E:$E,2),SUMIFS('ON Data'!AL:AL,'ON Data'!$E:$E,2))</f>
        <v>2552</v>
      </c>
      <c r="L11" s="260">
        <f xml:space="preserve">
IF($A$4&lt;=12,SUMIFS('ON Data'!AO:AO,'ON Data'!$D:$D,$A$4,'ON Data'!$E:$E,2),SUMIFS('ON Data'!AO:AO,'ON Data'!$E:$E,2))</f>
        <v>665</v>
      </c>
      <c r="M11" s="260">
        <f xml:space="preserve">
IF($A$4&lt;=12,SUMIFS('ON Data'!AQ:AQ,'ON Data'!$D:$D,$A$4,'ON Data'!$E:$E,2),SUMIFS('ON Data'!AQ:AQ,'ON Data'!$E:$E,2))</f>
        <v>637</v>
      </c>
      <c r="N11" s="260">
        <f xml:space="preserve">
IF($A$4&lt;=12,SUMIFS('ON Data'!AT:AT,'ON Data'!$D:$D,$A$4,'ON Data'!$E:$E,2),SUMIFS('ON Data'!AT:AT,'ON Data'!$E:$E,2))</f>
        <v>3919</v>
      </c>
      <c r="O11" s="312"/>
    </row>
    <row r="12" spans="1:15" x14ac:dyDescent="0.3">
      <c r="A12" s="243" t="s">
        <v>182</v>
      </c>
      <c r="B12" s="259">
        <f xml:space="preserve">
IF($A$4&lt;=12,SUMIFS('ON Data'!F:F,'ON Data'!$D:$D,$A$4,'ON Data'!$E:$E,3),SUMIFS('ON Data'!F:F,'ON Data'!$E:$E,3))</f>
        <v>12</v>
      </c>
      <c r="C12" s="260">
        <f xml:space="preserve">
IF($A$4&lt;=12,SUMIFS('ON Data'!H:H,'ON Data'!$D:$D,$A$4,'ON Data'!$E:$E,3),SUMIFS('ON Data'!H:H,'ON Data'!$E:$E,3))</f>
        <v>0</v>
      </c>
      <c r="D12" s="260">
        <f xml:space="preserve">
IF($A$4&lt;=12,SUMIFS('ON Data'!I:I,'ON Data'!$D:$D,$A$4,'ON Data'!$E:$E,3),SUMIFS('ON Data'!I:I,'ON Data'!$E:$E,3))</f>
        <v>0</v>
      </c>
      <c r="E12" s="260">
        <f xml:space="preserve">
IF($A$4&lt;=12,SUMIFS('ON Data'!J:J,'ON Data'!$D:$D,$A$4,'ON Data'!$E:$E,3),SUMIFS('ON Data'!J:J,'ON Data'!$E:$E,3))</f>
        <v>12</v>
      </c>
      <c r="F12" s="260">
        <f xml:space="preserve">
IF($A$4&lt;=12,SUMIFS('ON Data'!L:L,'ON Data'!$D:$D,$A$4,'ON Data'!$E:$E,3),SUMIFS('ON Data'!L:L,'ON Data'!$E:$E,3))</f>
        <v>0</v>
      </c>
      <c r="G12" s="260">
        <f xml:space="preserve">
IF($A$4&lt;=12,SUMIFS('ON Data'!Q:Q,'ON Data'!$D:$D,$A$4,'ON Data'!$E:$E,3),SUMIFS('ON Data'!Q:Q,'ON Data'!$E:$E,3))</f>
        <v>0</v>
      </c>
      <c r="H12" s="260">
        <f xml:space="preserve">
IF($A$4&lt;=12,SUMIFS('ON Data'!R:R,'ON Data'!$D:$D,$A$4,'ON Data'!$E:$E,3),SUMIFS('ON Data'!R:R,'ON Data'!$E:$E,3))</f>
        <v>0</v>
      </c>
      <c r="I12" s="260">
        <f xml:space="preserve">
IF($A$4&lt;=12,SUMIFS('ON Data'!S:S,'ON Data'!$D:$D,$A$4,'ON Data'!$E:$E,3),SUMIFS('ON Data'!S:S,'ON Data'!$E:$E,3))</f>
        <v>0</v>
      </c>
      <c r="J12" s="260">
        <f xml:space="preserve">
IF($A$4&lt;=12,SUMIFS('ON Data'!W:W,'ON Data'!$D:$D,$A$4,'ON Data'!$E:$E,3),SUMIFS('ON Data'!W:W,'ON Data'!$E:$E,3))</f>
        <v>0</v>
      </c>
      <c r="K12" s="260">
        <f xml:space="preserve">
IF($A$4&lt;=12,SUMIFS('ON Data'!AL:AL,'ON Data'!$D:$D,$A$4,'ON Data'!$E:$E,3),SUMIFS('ON Data'!AL:AL,'ON Data'!$E:$E,3))</f>
        <v>0</v>
      </c>
      <c r="L12" s="260">
        <f xml:space="preserve">
IF($A$4&lt;=12,SUMIFS('ON Data'!AO:AO,'ON Data'!$D:$D,$A$4,'ON Data'!$E:$E,3),SUMIFS('ON Data'!AO:AO,'ON Data'!$E:$E,3))</f>
        <v>0</v>
      </c>
      <c r="M12" s="260">
        <f xml:space="preserve">
IF($A$4&lt;=12,SUMIFS('ON Data'!AQ:AQ,'ON Data'!$D:$D,$A$4,'ON Data'!$E:$E,3),SUMIFS('ON Data'!AQ:AQ,'ON Data'!$E:$E,3))</f>
        <v>0</v>
      </c>
      <c r="N12" s="260">
        <f xml:space="preserve">
IF($A$4&lt;=12,SUMIFS('ON Data'!AT:AT,'ON Data'!$D:$D,$A$4,'ON Data'!$E:$E,3),SUMIFS('ON Data'!AT:AT,'ON Data'!$E:$E,3))</f>
        <v>0</v>
      </c>
      <c r="O12" s="312"/>
    </row>
    <row r="13" spans="1:15" x14ac:dyDescent="0.3">
      <c r="A13" s="243" t="s">
        <v>189</v>
      </c>
      <c r="B13" s="259">
        <f xml:space="preserve">
IF($A$4&lt;=12,SUMIFS('ON Data'!F:F,'ON Data'!$D:$D,$A$4,'ON Data'!$E:$E,4),SUMIFS('ON Data'!F:F,'ON Data'!$E:$E,4))</f>
        <v>1779.5</v>
      </c>
      <c r="C13" s="260">
        <f xml:space="preserve">
IF($A$4&lt;=12,SUMIFS('ON Data'!H:H,'ON Data'!$D:$D,$A$4,'ON Data'!$E:$E,4),SUMIFS('ON Data'!H:H,'ON Data'!$E:$E,4))</f>
        <v>0</v>
      </c>
      <c r="D13" s="260">
        <f xml:space="preserve">
IF($A$4&lt;=12,SUMIFS('ON Data'!I:I,'ON Data'!$D:$D,$A$4,'ON Data'!$E:$E,4),SUMIFS('ON Data'!I:I,'ON Data'!$E:$E,4))</f>
        <v>80</v>
      </c>
      <c r="E13" s="260">
        <f xml:space="preserve">
IF($A$4&lt;=12,SUMIFS('ON Data'!J:J,'ON Data'!$D:$D,$A$4,'ON Data'!$E:$E,4),SUMIFS('ON Data'!J:J,'ON Data'!$E:$E,4))</f>
        <v>0</v>
      </c>
      <c r="F13" s="260">
        <f xml:space="preserve">
IF($A$4&lt;=12,SUMIFS('ON Data'!L:L,'ON Data'!$D:$D,$A$4,'ON Data'!$E:$E,4),SUMIFS('ON Data'!L:L,'ON Data'!$E:$E,4))</f>
        <v>236</v>
      </c>
      <c r="G13" s="260">
        <f xml:space="preserve">
IF($A$4&lt;=12,SUMIFS('ON Data'!Q:Q,'ON Data'!$D:$D,$A$4,'ON Data'!$E:$E,4),SUMIFS('ON Data'!Q:Q,'ON Data'!$E:$E,4))</f>
        <v>79</v>
      </c>
      <c r="H13" s="260">
        <f xml:space="preserve">
IF($A$4&lt;=12,SUMIFS('ON Data'!R:R,'ON Data'!$D:$D,$A$4,'ON Data'!$E:$E,4),SUMIFS('ON Data'!R:R,'ON Data'!$E:$E,4))</f>
        <v>57</v>
      </c>
      <c r="I13" s="260">
        <f xml:space="preserve">
IF($A$4&lt;=12,SUMIFS('ON Data'!S:S,'ON Data'!$D:$D,$A$4,'ON Data'!$E:$E,4),SUMIFS('ON Data'!S:S,'ON Data'!$E:$E,4))</f>
        <v>25.5</v>
      </c>
      <c r="J13" s="260">
        <f xml:space="preserve">
IF($A$4&lt;=12,SUMIFS('ON Data'!W:W,'ON Data'!$D:$D,$A$4,'ON Data'!$E:$E,4),SUMIFS('ON Data'!W:W,'ON Data'!$E:$E,4))</f>
        <v>1299.5</v>
      </c>
      <c r="K13" s="260">
        <f xml:space="preserve">
IF($A$4&lt;=12,SUMIFS('ON Data'!AL:AL,'ON Data'!$D:$D,$A$4,'ON Data'!$E:$E,4),SUMIFS('ON Data'!AL:AL,'ON Data'!$E:$E,4))</f>
        <v>0</v>
      </c>
      <c r="L13" s="260">
        <f xml:space="preserve">
IF($A$4&lt;=12,SUMIFS('ON Data'!AO:AO,'ON Data'!$D:$D,$A$4,'ON Data'!$E:$E,4),SUMIFS('ON Data'!AO:AO,'ON Data'!$E:$E,4))</f>
        <v>0</v>
      </c>
      <c r="M13" s="260">
        <f xml:space="preserve">
IF($A$4&lt;=12,SUMIFS('ON Data'!AQ:AQ,'ON Data'!$D:$D,$A$4,'ON Data'!$E:$E,4),SUMIFS('ON Data'!AQ:AQ,'ON Data'!$E:$E,4))</f>
        <v>2.5</v>
      </c>
      <c r="N13" s="260">
        <f xml:space="preserve">
IF($A$4&lt;=12,SUMIFS('ON Data'!AT:AT,'ON Data'!$D:$D,$A$4,'ON Data'!$E:$E,4),SUMIFS('ON Data'!AT:AT,'ON Data'!$E:$E,4))</f>
        <v>0</v>
      </c>
      <c r="O13" s="312"/>
    </row>
    <row r="14" spans="1:15" ht="15" thickBot="1" x14ac:dyDescent="0.35">
      <c r="A14" s="244" t="s">
        <v>183</v>
      </c>
      <c r="B14" s="261">
        <f xml:space="preserve">
IF($A$4&lt;=12,SUMIFS('ON Data'!F:F,'ON Data'!$D:$D,$A$4,'ON Data'!$E:$E,5),SUMIFS('ON Data'!F:F,'ON Data'!$E:$E,5))</f>
        <v>63</v>
      </c>
      <c r="C14" s="262">
        <f xml:space="preserve">
IF($A$4&lt;=12,SUMIFS('ON Data'!H:H,'ON Data'!$D:$D,$A$4,'ON Data'!$E:$E,5),SUMIFS('ON Data'!H:H,'ON Data'!$E:$E,5))</f>
        <v>0</v>
      </c>
      <c r="D14" s="262">
        <f xml:space="preserve">
IF($A$4&lt;=12,SUMIFS('ON Data'!I:I,'ON Data'!$D:$D,$A$4,'ON Data'!$E:$E,5),SUMIFS('ON Data'!I:I,'ON Data'!$E:$E,5))</f>
        <v>32</v>
      </c>
      <c r="E14" s="262">
        <f xml:space="preserve">
IF($A$4&lt;=12,SUMIFS('ON Data'!J:J,'ON Data'!$D:$D,$A$4,'ON Data'!$E:$E,5),SUMIFS('ON Data'!J:J,'ON Data'!$E:$E,5))</f>
        <v>0</v>
      </c>
      <c r="F14" s="262">
        <f xml:space="preserve">
IF($A$4&lt;=12,SUMIFS('ON Data'!L:L,'ON Data'!$D:$D,$A$4,'ON Data'!$E:$E,5),SUMIFS('ON Data'!L:L,'ON Data'!$E:$E,5))</f>
        <v>0</v>
      </c>
      <c r="G14" s="262">
        <f xml:space="preserve">
IF($A$4&lt;=12,SUMIFS('ON Data'!Q:Q,'ON Data'!$D:$D,$A$4,'ON Data'!$E:$E,5),SUMIFS('ON Data'!Q:Q,'ON Data'!$E:$E,5))</f>
        <v>0</v>
      </c>
      <c r="H14" s="262">
        <f xml:space="preserve">
IF($A$4&lt;=12,SUMIFS('ON Data'!R:R,'ON Data'!$D:$D,$A$4,'ON Data'!$E:$E,5),SUMIFS('ON Data'!R:R,'ON Data'!$E:$E,5))</f>
        <v>0</v>
      </c>
      <c r="I14" s="262">
        <f xml:space="preserve">
IF($A$4&lt;=12,SUMIFS('ON Data'!S:S,'ON Data'!$D:$D,$A$4,'ON Data'!$E:$E,5),SUMIFS('ON Data'!S:S,'ON Data'!$E:$E,5))</f>
        <v>0</v>
      </c>
      <c r="J14" s="262">
        <f xml:space="preserve">
IF($A$4&lt;=12,SUMIFS('ON Data'!W:W,'ON Data'!$D:$D,$A$4,'ON Data'!$E:$E,5),SUMIFS('ON Data'!W:W,'ON Data'!$E:$E,5))</f>
        <v>31</v>
      </c>
      <c r="K14" s="262">
        <f xml:space="preserve">
IF($A$4&lt;=12,SUMIFS('ON Data'!AL:AL,'ON Data'!$D:$D,$A$4,'ON Data'!$E:$E,5),SUMIFS('ON Data'!AL:AL,'ON Data'!$E:$E,5))</f>
        <v>0</v>
      </c>
      <c r="L14" s="262">
        <f xml:space="preserve">
IF($A$4&lt;=12,SUMIFS('ON Data'!AO:AO,'ON Data'!$D:$D,$A$4,'ON Data'!$E:$E,5),SUMIFS('ON Data'!AO:AO,'ON Data'!$E:$E,5))</f>
        <v>0</v>
      </c>
      <c r="M14" s="262">
        <f xml:space="preserve">
IF($A$4&lt;=12,SUMIFS('ON Data'!AQ:AQ,'ON Data'!$D:$D,$A$4,'ON Data'!$E:$E,5),SUMIFS('ON Data'!AQ:AQ,'ON Data'!$E:$E,5))</f>
        <v>0</v>
      </c>
      <c r="N14" s="262">
        <f xml:space="preserve">
IF($A$4&lt;=12,SUMIFS('ON Data'!AT:AT,'ON Data'!$D:$D,$A$4,'ON Data'!$E:$E,5),SUMIFS('ON Data'!AT:AT,'ON Data'!$E:$E,5))</f>
        <v>0</v>
      </c>
      <c r="O14" s="312"/>
    </row>
    <row r="15" spans="1:15" x14ac:dyDescent="0.3">
      <c r="A15" s="162" t="s">
        <v>193</v>
      </c>
      <c r="B15" s="263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312"/>
    </row>
    <row r="16" spans="1:15" x14ac:dyDescent="0.3">
      <c r="A16" s="245" t="s">
        <v>184</v>
      </c>
      <c r="B16" s="259">
        <f xml:space="preserve">
IF($A$4&lt;=12,SUMIFS('ON Data'!F:F,'ON Data'!$D:$D,$A$4,'ON Data'!$E:$E,7),SUMIFS('ON Data'!F:F,'ON Data'!$E:$E,7))</f>
        <v>0</v>
      </c>
      <c r="C16" s="260">
        <f xml:space="preserve">
IF($A$4&lt;=12,SUMIFS('ON Data'!H:H,'ON Data'!$D:$D,$A$4,'ON Data'!$E:$E,7),SUMIFS('ON Data'!H:H,'ON Data'!$E:$E,7))</f>
        <v>0</v>
      </c>
      <c r="D16" s="260">
        <f xml:space="preserve">
IF($A$4&lt;=12,SUMIFS('ON Data'!I:I,'ON Data'!$D:$D,$A$4,'ON Data'!$E:$E,7),SUMIFS('ON Data'!I:I,'ON Data'!$E:$E,7))</f>
        <v>0</v>
      </c>
      <c r="E16" s="260">
        <f xml:space="preserve">
IF($A$4&lt;=12,SUMIFS('ON Data'!J:J,'ON Data'!$D:$D,$A$4,'ON Data'!$E:$E,7),SUMIFS('ON Data'!J:J,'ON Data'!$E:$E,7))</f>
        <v>0</v>
      </c>
      <c r="F16" s="260">
        <f xml:space="preserve">
IF($A$4&lt;=12,SUMIFS('ON Data'!L:L,'ON Data'!$D:$D,$A$4,'ON Data'!$E:$E,7),SUMIFS('ON Data'!L:L,'ON Data'!$E:$E,7))</f>
        <v>0</v>
      </c>
      <c r="G16" s="260">
        <f xml:space="preserve">
IF($A$4&lt;=12,SUMIFS('ON Data'!Q:Q,'ON Data'!$D:$D,$A$4,'ON Data'!$E:$E,7),SUMIFS('ON Data'!Q:Q,'ON Data'!$E:$E,7))</f>
        <v>0</v>
      </c>
      <c r="H16" s="260">
        <f xml:space="preserve">
IF($A$4&lt;=12,SUMIFS('ON Data'!R:R,'ON Data'!$D:$D,$A$4,'ON Data'!$E:$E,7),SUMIFS('ON Data'!R:R,'ON Data'!$E:$E,7))</f>
        <v>0</v>
      </c>
      <c r="I16" s="260">
        <f xml:space="preserve">
IF($A$4&lt;=12,SUMIFS('ON Data'!S:S,'ON Data'!$D:$D,$A$4,'ON Data'!$E:$E,7),SUMIFS('ON Data'!S:S,'ON Data'!$E:$E,7))</f>
        <v>0</v>
      </c>
      <c r="J16" s="260">
        <f xml:space="preserve">
IF($A$4&lt;=12,SUMIFS('ON Data'!W:W,'ON Data'!$D:$D,$A$4,'ON Data'!$E:$E,7),SUMIFS('ON Data'!W:W,'ON Data'!$E:$E,7))</f>
        <v>0</v>
      </c>
      <c r="K16" s="260">
        <f xml:space="preserve">
IF($A$4&lt;=12,SUMIFS('ON Data'!AL:AL,'ON Data'!$D:$D,$A$4,'ON Data'!$E:$E,7),SUMIFS('ON Data'!AL:AL,'ON Data'!$E:$E,7))</f>
        <v>0</v>
      </c>
      <c r="L16" s="260">
        <f xml:space="preserve">
IF($A$4&lt;=12,SUMIFS('ON Data'!AO:AO,'ON Data'!$D:$D,$A$4,'ON Data'!$E:$E,7),SUMIFS('ON Data'!AO:AO,'ON Data'!$E:$E,7))</f>
        <v>0</v>
      </c>
      <c r="M16" s="260">
        <f xml:space="preserve">
IF($A$4&lt;=12,SUMIFS('ON Data'!AQ:AQ,'ON Data'!$D:$D,$A$4,'ON Data'!$E:$E,7),SUMIFS('ON Data'!AQ:AQ,'ON Data'!$E:$E,7))</f>
        <v>0</v>
      </c>
      <c r="N16" s="260">
        <f xml:space="preserve">
IF($A$4&lt;=12,SUMIFS('ON Data'!AT:AT,'ON Data'!$D:$D,$A$4,'ON Data'!$E:$E,7),SUMIFS('ON Data'!AT:AT,'ON Data'!$E:$E,7))</f>
        <v>0</v>
      </c>
      <c r="O16" s="312"/>
    </row>
    <row r="17" spans="1:46" x14ac:dyDescent="0.3">
      <c r="A17" s="245" t="s">
        <v>185</v>
      </c>
      <c r="B17" s="259">
        <f xml:space="preserve">
IF($A$4&lt;=12,SUMIFS('ON Data'!F:F,'ON Data'!$D:$D,$A$4,'ON Data'!$E:$E,8),SUMIFS('ON Data'!F:F,'ON Data'!$E:$E,8))</f>
        <v>0</v>
      </c>
      <c r="C17" s="260">
        <f xml:space="preserve">
IF($A$4&lt;=12,SUMIFS('ON Data'!H:H,'ON Data'!$D:$D,$A$4,'ON Data'!$E:$E,8),SUMIFS('ON Data'!H:H,'ON Data'!$E:$E,8))</f>
        <v>0</v>
      </c>
      <c r="D17" s="260">
        <f xml:space="preserve">
IF($A$4&lt;=12,SUMIFS('ON Data'!I:I,'ON Data'!$D:$D,$A$4,'ON Data'!$E:$E,8),SUMIFS('ON Data'!I:I,'ON Data'!$E:$E,8))</f>
        <v>0</v>
      </c>
      <c r="E17" s="260">
        <f xml:space="preserve">
IF($A$4&lt;=12,SUMIFS('ON Data'!J:J,'ON Data'!$D:$D,$A$4,'ON Data'!$E:$E,8),SUMIFS('ON Data'!J:J,'ON Data'!$E:$E,8))</f>
        <v>0</v>
      </c>
      <c r="F17" s="260">
        <f xml:space="preserve">
IF($A$4&lt;=12,SUMIFS('ON Data'!L:L,'ON Data'!$D:$D,$A$4,'ON Data'!$E:$E,8),SUMIFS('ON Data'!L:L,'ON Data'!$E:$E,8))</f>
        <v>0</v>
      </c>
      <c r="G17" s="260">
        <f xml:space="preserve">
IF($A$4&lt;=12,SUMIFS('ON Data'!Q:Q,'ON Data'!$D:$D,$A$4,'ON Data'!$E:$E,8),SUMIFS('ON Data'!Q:Q,'ON Data'!$E:$E,8))</f>
        <v>0</v>
      </c>
      <c r="H17" s="260">
        <f xml:space="preserve">
IF($A$4&lt;=12,SUMIFS('ON Data'!R:R,'ON Data'!$D:$D,$A$4,'ON Data'!$E:$E,8),SUMIFS('ON Data'!R:R,'ON Data'!$E:$E,8))</f>
        <v>0</v>
      </c>
      <c r="I17" s="260">
        <f xml:space="preserve">
IF($A$4&lt;=12,SUMIFS('ON Data'!S:S,'ON Data'!$D:$D,$A$4,'ON Data'!$E:$E,8),SUMIFS('ON Data'!S:S,'ON Data'!$E:$E,8))</f>
        <v>0</v>
      </c>
      <c r="J17" s="260">
        <f xml:space="preserve">
IF($A$4&lt;=12,SUMIFS('ON Data'!W:W,'ON Data'!$D:$D,$A$4,'ON Data'!$E:$E,8),SUMIFS('ON Data'!W:W,'ON Data'!$E:$E,8))</f>
        <v>0</v>
      </c>
      <c r="K17" s="260">
        <f xml:space="preserve">
IF($A$4&lt;=12,SUMIFS('ON Data'!AL:AL,'ON Data'!$D:$D,$A$4,'ON Data'!$E:$E,8),SUMIFS('ON Data'!AL:AL,'ON Data'!$E:$E,8))</f>
        <v>0</v>
      </c>
      <c r="L17" s="260">
        <f xml:space="preserve">
IF($A$4&lt;=12,SUMIFS('ON Data'!AO:AO,'ON Data'!$D:$D,$A$4,'ON Data'!$E:$E,8),SUMIFS('ON Data'!AO:AO,'ON Data'!$E:$E,8))</f>
        <v>0</v>
      </c>
      <c r="M17" s="260">
        <f xml:space="preserve">
IF($A$4&lt;=12,SUMIFS('ON Data'!AQ:AQ,'ON Data'!$D:$D,$A$4,'ON Data'!$E:$E,8),SUMIFS('ON Data'!AQ:AQ,'ON Data'!$E:$E,8))</f>
        <v>0</v>
      </c>
      <c r="N17" s="260">
        <f xml:space="preserve">
IF($A$4&lt;=12,SUMIFS('ON Data'!AT:AT,'ON Data'!$D:$D,$A$4,'ON Data'!$E:$E,8),SUMIFS('ON Data'!AT:AT,'ON Data'!$E:$E,8))</f>
        <v>0</v>
      </c>
      <c r="O17" s="312"/>
    </row>
    <row r="18" spans="1:46" x14ac:dyDescent="0.3">
      <c r="A18" s="245" t="s">
        <v>186</v>
      </c>
      <c r="B18" s="259">
        <f xml:space="preserve">
B19-B16-B17</f>
        <v>159726</v>
      </c>
      <c r="C18" s="260">
        <f t="shared" ref="C18:N18" si="0" xml:space="preserve">
C19-C16-C17</f>
        <v>11600</v>
      </c>
      <c r="D18" s="260">
        <f t="shared" si="0"/>
        <v>7900</v>
      </c>
      <c r="E18" s="260">
        <f t="shared" si="0"/>
        <v>0</v>
      </c>
      <c r="F18" s="260">
        <f t="shared" si="0"/>
        <v>0</v>
      </c>
      <c r="G18" s="260">
        <f t="shared" si="0"/>
        <v>15130</v>
      </c>
      <c r="H18" s="260">
        <f t="shared" si="0"/>
        <v>16100</v>
      </c>
      <c r="I18" s="260">
        <f t="shared" si="0"/>
        <v>6260</v>
      </c>
      <c r="J18" s="260">
        <f t="shared" si="0"/>
        <v>69740</v>
      </c>
      <c r="K18" s="260">
        <f t="shared" si="0"/>
        <v>1856</v>
      </c>
      <c r="L18" s="260">
        <f t="shared" si="0"/>
        <v>0</v>
      </c>
      <c r="M18" s="260">
        <f t="shared" si="0"/>
        <v>2500</v>
      </c>
      <c r="N18" s="260">
        <f t="shared" si="0"/>
        <v>28640</v>
      </c>
      <c r="O18" s="312"/>
    </row>
    <row r="19" spans="1:46" ht="15" thickBot="1" x14ac:dyDescent="0.35">
      <c r="A19" s="246" t="s">
        <v>187</v>
      </c>
      <c r="B19" s="265">
        <f xml:space="preserve">
IF($A$4&lt;=12,SUMIFS('ON Data'!F:F,'ON Data'!$D:$D,$A$4,'ON Data'!$E:$E,9),SUMIFS('ON Data'!F:F,'ON Data'!$E:$E,9))</f>
        <v>159726</v>
      </c>
      <c r="C19" s="266">
        <f xml:space="preserve">
IF($A$4&lt;=12,SUMIFS('ON Data'!H:H,'ON Data'!$D:$D,$A$4,'ON Data'!$E:$E,9),SUMIFS('ON Data'!H:H,'ON Data'!$E:$E,9))</f>
        <v>11600</v>
      </c>
      <c r="D19" s="266">
        <f xml:space="preserve">
IF($A$4&lt;=12,SUMIFS('ON Data'!I:I,'ON Data'!$D:$D,$A$4,'ON Data'!$E:$E,9),SUMIFS('ON Data'!I:I,'ON Data'!$E:$E,9))</f>
        <v>7900</v>
      </c>
      <c r="E19" s="266">
        <f xml:space="preserve">
IF($A$4&lt;=12,SUMIFS('ON Data'!J:J,'ON Data'!$D:$D,$A$4,'ON Data'!$E:$E,9),SUMIFS('ON Data'!J:J,'ON Data'!$E:$E,9))</f>
        <v>0</v>
      </c>
      <c r="F19" s="266">
        <f xml:space="preserve">
IF($A$4&lt;=12,SUMIFS('ON Data'!L:L,'ON Data'!$D:$D,$A$4,'ON Data'!$E:$E,9),SUMIFS('ON Data'!L:L,'ON Data'!$E:$E,9))</f>
        <v>0</v>
      </c>
      <c r="G19" s="266">
        <f xml:space="preserve">
IF($A$4&lt;=12,SUMIFS('ON Data'!Q:Q,'ON Data'!$D:$D,$A$4,'ON Data'!$E:$E,9),SUMIFS('ON Data'!Q:Q,'ON Data'!$E:$E,9))</f>
        <v>15130</v>
      </c>
      <c r="H19" s="266">
        <f xml:space="preserve">
IF($A$4&lt;=12,SUMIFS('ON Data'!R:R,'ON Data'!$D:$D,$A$4,'ON Data'!$E:$E,9),SUMIFS('ON Data'!R:R,'ON Data'!$E:$E,9))</f>
        <v>16100</v>
      </c>
      <c r="I19" s="266">
        <f xml:space="preserve">
IF($A$4&lt;=12,SUMIFS('ON Data'!S:S,'ON Data'!$D:$D,$A$4,'ON Data'!$E:$E,9),SUMIFS('ON Data'!S:S,'ON Data'!$E:$E,9))</f>
        <v>6260</v>
      </c>
      <c r="J19" s="266">
        <f xml:space="preserve">
IF($A$4&lt;=12,SUMIFS('ON Data'!W:W,'ON Data'!$D:$D,$A$4,'ON Data'!$E:$E,9),SUMIFS('ON Data'!W:W,'ON Data'!$E:$E,9))</f>
        <v>69740</v>
      </c>
      <c r="K19" s="266">
        <f xml:space="preserve">
IF($A$4&lt;=12,SUMIFS('ON Data'!AL:AL,'ON Data'!$D:$D,$A$4,'ON Data'!$E:$E,9),SUMIFS('ON Data'!AL:AL,'ON Data'!$E:$E,9))</f>
        <v>1856</v>
      </c>
      <c r="L19" s="266">
        <f xml:space="preserve">
IF($A$4&lt;=12,SUMIFS('ON Data'!AO:AO,'ON Data'!$D:$D,$A$4,'ON Data'!$E:$E,9),SUMIFS('ON Data'!AO:AO,'ON Data'!$E:$E,9))</f>
        <v>0</v>
      </c>
      <c r="M19" s="266">
        <f xml:space="preserve">
IF($A$4&lt;=12,SUMIFS('ON Data'!AQ:AQ,'ON Data'!$D:$D,$A$4,'ON Data'!$E:$E,9),SUMIFS('ON Data'!AQ:AQ,'ON Data'!$E:$E,9))</f>
        <v>2500</v>
      </c>
      <c r="N19" s="266">
        <f xml:space="preserve">
IF($A$4&lt;=12,SUMIFS('ON Data'!AT:AT,'ON Data'!$D:$D,$A$4,'ON Data'!$E:$E,9),SUMIFS('ON Data'!AT:AT,'ON Data'!$E:$E,9))</f>
        <v>28640</v>
      </c>
      <c r="O19" s="312"/>
    </row>
    <row r="20" spans="1:46" ht="15" collapsed="1" thickBot="1" x14ac:dyDescent="0.35">
      <c r="A20" s="247" t="s">
        <v>73</v>
      </c>
      <c r="B20" s="337">
        <f xml:space="preserve">
IF($A$4&lt;=12,SUMIFS('ON Data'!F:F,'ON Data'!$D:$D,$A$4,'ON Data'!$E:$E,6),SUMIFS('ON Data'!F:F,'ON Data'!$E:$E,6))</f>
        <v>9090263</v>
      </c>
      <c r="C20" s="338">
        <f xml:space="preserve">
IF($A$4&lt;=12,SUMIFS('ON Data'!H:H,'ON Data'!$D:$D,$A$4,'ON Data'!$E:$E,6),SUMIFS('ON Data'!H:H,'ON Data'!$E:$E,6))</f>
        <v>170988</v>
      </c>
      <c r="D20" s="338">
        <f xml:space="preserve">
IF($A$4&lt;=12,SUMIFS('ON Data'!I:I,'ON Data'!$D:$D,$A$4,'ON Data'!$E:$E,6),SUMIFS('ON Data'!I:I,'ON Data'!$E:$E,6))</f>
        <v>510745</v>
      </c>
      <c r="E20" s="338">
        <f xml:space="preserve">
IF($A$4&lt;=12,SUMIFS('ON Data'!J:J,'ON Data'!$D:$D,$A$4,'ON Data'!$E:$E,6),SUMIFS('ON Data'!J:J,'ON Data'!$E:$E,6))</f>
        <v>179677</v>
      </c>
      <c r="F20" s="338">
        <f xml:space="preserve">
IF($A$4&lt;=12,SUMIFS('ON Data'!L:L,'ON Data'!$D:$D,$A$4,'ON Data'!$E:$E,6),SUMIFS('ON Data'!L:L,'ON Data'!$E:$E,6))</f>
        <v>1642098</v>
      </c>
      <c r="G20" s="338">
        <f xml:space="preserve">
IF($A$4&lt;=12,SUMIFS('ON Data'!Q:Q,'ON Data'!$D:$D,$A$4,'ON Data'!$E:$E,6),SUMIFS('ON Data'!Q:Q,'ON Data'!$E:$E,6))</f>
        <v>1310642</v>
      </c>
      <c r="H20" s="338">
        <f xml:space="preserve">
IF($A$4&lt;=12,SUMIFS('ON Data'!R:R,'ON Data'!$D:$D,$A$4,'ON Data'!$E:$E,6),SUMIFS('ON Data'!R:R,'ON Data'!$E:$E,6))</f>
        <v>914911</v>
      </c>
      <c r="I20" s="338">
        <f xml:space="preserve">
IF($A$4&lt;=12,SUMIFS('ON Data'!S:S,'ON Data'!$D:$D,$A$4,'ON Data'!$E:$E,6),SUMIFS('ON Data'!S:S,'ON Data'!$E:$E,6))</f>
        <v>584803</v>
      </c>
      <c r="J20" s="338">
        <f xml:space="preserve">
IF($A$4&lt;=12,SUMIFS('ON Data'!W:W,'ON Data'!$D:$D,$A$4,'ON Data'!$E:$E,6),SUMIFS('ON Data'!W:W,'ON Data'!$E:$E,6))</f>
        <v>2646875</v>
      </c>
      <c r="K20" s="338">
        <f xml:space="preserve">
IF($A$4&lt;=12,SUMIFS('ON Data'!AL:AL,'ON Data'!$D:$D,$A$4,'ON Data'!$E:$E,6),SUMIFS('ON Data'!AL:AL,'ON Data'!$E:$E,6))</f>
        <v>444949</v>
      </c>
      <c r="L20" s="338">
        <f xml:space="preserve">
IF($A$4&lt;=12,SUMIFS('ON Data'!AO:AO,'ON Data'!$D:$D,$A$4,'ON Data'!$E:$E,6),SUMIFS('ON Data'!AO:AO,'ON Data'!$E:$E,6))</f>
        <v>83426</v>
      </c>
      <c r="M20" s="338">
        <f xml:space="preserve">
IF($A$4&lt;=12,SUMIFS('ON Data'!AQ:AQ,'ON Data'!$D:$D,$A$4,'ON Data'!$E:$E,6),SUMIFS('ON Data'!AQ:AQ,'ON Data'!$E:$E,6))</f>
        <v>95101</v>
      </c>
      <c r="N20" s="338">
        <f xml:space="preserve">
IF($A$4&lt;=12,SUMIFS('ON Data'!AT:AT,'ON Data'!$D:$D,$A$4,'ON Data'!$E:$E,6),SUMIFS('ON Data'!AT:AT,'ON Data'!$E:$E,6))</f>
        <v>506048</v>
      </c>
      <c r="O20" s="312"/>
    </row>
    <row r="21" spans="1:46" ht="15" hidden="1" outlineLevel="1" thickBot="1" x14ac:dyDescent="0.35">
      <c r="A21" s="240" t="s">
        <v>107</v>
      </c>
      <c r="B21" s="331">
        <f xml:space="preserve">
IF($A$4&lt;=12,SUMIFS('ON Data'!F:F,'ON Data'!$D:$D,$A$4,'ON Data'!$E:$E,12),SUMIFS('ON Data'!F:F,'ON Data'!$E:$E,12))</f>
        <v>0</v>
      </c>
      <c r="C21" s="317">
        <f xml:space="preserve">
IF($A$4&lt;=12,SUMIFS('ON Data'!H:H,'ON Data'!$D:$D,$A$4,'ON Data'!$E:$E,12),SUMIFS('ON Data'!H:H,'ON Data'!$E:$E,12))</f>
        <v>0</v>
      </c>
      <c r="D21" s="317"/>
      <c r="E21" s="317">
        <f xml:space="preserve">
IF($A$4&lt;=12,SUMIFS('ON Data'!J:J,'ON Data'!$D:$D,$A$4,'ON Data'!$E:$E,12),SUMIFS('ON Data'!J:J,'ON Data'!$E:$E,12))</f>
        <v>0</v>
      </c>
      <c r="F21" s="317">
        <f xml:space="preserve">
IF($A$4&lt;=12,SUMIFS('ON Data'!L:L,'ON Data'!$D:$D,$A$4,'ON Data'!$E:$E,12),SUMIFS('ON Data'!L:L,'ON Data'!$E:$E,12))</f>
        <v>0</v>
      </c>
      <c r="G21" s="317">
        <f xml:space="preserve">
IF($A$4&lt;=12,SUMIFS('ON Data'!Q:Q,'ON Data'!$D:$D,$A$4,'ON Data'!$E:$E,12),SUMIFS('ON Data'!Q:Q,'ON Data'!$E:$E,12))</f>
        <v>0</v>
      </c>
      <c r="H21" s="317">
        <f xml:space="preserve">
IF($A$4&lt;=12,SUMIFS('ON Data'!R:R,'ON Data'!$D:$D,$A$4,'ON Data'!$E:$E,12),SUMIFS('ON Data'!R:R,'ON Data'!$E:$E,12))</f>
        <v>0</v>
      </c>
      <c r="I21" s="317">
        <f xml:space="preserve">
IF($A$4&lt;=12,SUMIFS('ON Data'!S:S,'ON Data'!$D:$D,$A$4,'ON Data'!$E:$E,12),SUMIFS('ON Data'!S:S,'ON Data'!$E:$E,12))</f>
        <v>0</v>
      </c>
      <c r="J21" s="317">
        <f xml:space="preserve">
IF($A$4&lt;=12,SUMIFS('ON Data'!W:W,'ON Data'!$D:$D,$A$4,'ON Data'!$E:$E,12),SUMIFS('ON Data'!W:W,'ON Data'!$E:$E,12))</f>
        <v>0</v>
      </c>
      <c r="K21" s="317">
        <f xml:space="preserve">
IF($A$4&lt;=12,SUMIFS('ON Data'!AL:AL,'ON Data'!$D:$D,$A$4,'ON Data'!$E:$E,12),SUMIFS('ON Data'!AL:AL,'ON Data'!$E:$E,12))</f>
        <v>0</v>
      </c>
      <c r="L21" s="317">
        <f xml:space="preserve">
IF($A$4&lt;=12,SUMIFS('ON Data'!AO:AO,'ON Data'!$D:$D,$A$4,'ON Data'!$E:$E,12),SUMIFS('ON Data'!AO:AO,'ON Data'!$E:$E,12))</f>
        <v>0</v>
      </c>
      <c r="M21" s="317">
        <f xml:space="preserve">
IF($A$4&lt;=12,SUMIFS('ON Data'!AQ:AQ,'ON Data'!$D:$D,$A$4,'ON Data'!$E:$E,12),SUMIFS('ON Data'!AQ:AQ,'ON Data'!$E:$E,12))</f>
        <v>0</v>
      </c>
      <c r="N21" s="317"/>
      <c r="O21" s="312"/>
    </row>
    <row r="22" spans="1:46" ht="15" hidden="1" outlineLevel="1" thickBot="1" x14ac:dyDescent="0.35">
      <c r="A22" s="240" t="s">
        <v>75</v>
      </c>
      <c r="B22" s="332" t="str">
        <f xml:space="preserve">
IF(OR(B21="",B21=0),"",B20/B21)</f>
        <v/>
      </c>
      <c r="C22" s="303" t="str">
        <f t="shared" ref="C22:F22" si="1" xml:space="preserve">
IF(OR(C21="",C21=0),"",C20/C21)</f>
        <v/>
      </c>
      <c r="D22" s="303"/>
      <c r="E22" s="303" t="str">
        <f t="shared" si="1"/>
        <v/>
      </c>
      <c r="F22" s="303" t="str">
        <f t="shared" si="1"/>
        <v/>
      </c>
      <c r="G22" s="303" t="str">
        <f t="shared" ref="G22:M22" si="2" xml:space="preserve">
IF(OR(G21="",G21=0),"",G20/G21)</f>
        <v/>
      </c>
      <c r="H22" s="303" t="str">
        <f t="shared" si="2"/>
        <v/>
      </c>
      <c r="I22" s="303" t="str">
        <f t="shared" si="2"/>
        <v/>
      </c>
      <c r="J22" s="303" t="str">
        <f t="shared" si="2"/>
        <v/>
      </c>
      <c r="K22" s="303" t="str">
        <f t="shared" si="2"/>
        <v/>
      </c>
      <c r="L22" s="303" t="str">
        <f t="shared" si="2"/>
        <v/>
      </c>
      <c r="M22" s="303" t="str">
        <f t="shared" si="2"/>
        <v/>
      </c>
      <c r="N22" s="303"/>
      <c r="O22" s="312"/>
    </row>
    <row r="23" spans="1:46" ht="15" hidden="1" outlineLevel="1" thickBot="1" x14ac:dyDescent="0.35">
      <c r="A23" s="248" t="s">
        <v>68</v>
      </c>
      <c r="B23" s="333">
        <f xml:space="preserve">
IF(B21="","",B20-B21)</f>
        <v>9090263</v>
      </c>
      <c r="C23" s="262">
        <f t="shared" ref="C23:F23" si="3" xml:space="preserve">
IF(C21="","",C20-C21)</f>
        <v>170988</v>
      </c>
      <c r="D23" s="262"/>
      <c r="E23" s="262">
        <f t="shared" si="3"/>
        <v>179677</v>
      </c>
      <c r="F23" s="262">
        <f t="shared" si="3"/>
        <v>1642098</v>
      </c>
      <c r="G23" s="262">
        <f t="shared" ref="G23:M23" si="4" xml:space="preserve">
IF(G21="","",G20-G21)</f>
        <v>1310642</v>
      </c>
      <c r="H23" s="262">
        <f t="shared" si="4"/>
        <v>914911</v>
      </c>
      <c r="I23" s="262">
        <f t="shared" si="4"/>
        <v>584803</v>
      </c>
      <c r="J23" s="262">
        <f t="shared" si="4"/>
        <v>2646875</v>
      </c>
      <c r="K23" s="262">
        <f t="shared" si="4"/>
        <v>444949</v>
      </c>
      <c r="L23" s="262">
        <f t="shared" si="4"/>
        <v>83426</v>
      </c>
      <c r="M23" s="262">
        <f t="shared" si="4"/>
        <v>95101</v>
      </c>
      <c r="N23" s="262"/>
      <c r="O23" s="312"/>
    </row>
    <row r="24" spans="1:46" x14ac:dyDescent="0.3">
      <c r="A24" s="242" t="s">
        <v>188</v>
      </c>
      <c r="B24" s="277" t="s">
        <v>3</v>
      </c>
      <c r="C24" s="328" t="s">
        <v>257</v>
      </c>
      <c r="D24" s="329" t="s">
        <v>258</v>
      </c>
      <c r="E24" s="329" t="s">
        <v>259</v>
      </c>
      <c r="F24" s="330" t="s">
        <v>199</v>
      </c>
      <c r="AT24" s="312"/>
    </row>
    <row r="25" spans="1:46" x14ac:dyDescent="0.3">
      <c r="A25" s="243" t="s">
        <v>73</v>
      </c>
      <c r="B25" s="259">
        <f xml:space="preserve">
SUM(C25:F25)</f>
        <v>14970</v>
      </c>
      <c r="C25" s="319">
        <f xml:space="preserve">
IF($A$4&lt;=12,SUMIFS('ON Data'!$G:$G,'ON Data'!$D:$D,$A$4,'ON Data'!$E:$E,10),SUMIFS('ON Data'!$G:$G,'ON Data'!$E:$E,10))</f>
        <v>920</v>
      </c>
      <c r="D25" s="320">
        <f xml:space="preserve">
IF($A$4&lt;=12,SUMIFS('ON Data'!$J:$J,'ON Data'!$D:$D,$A$4,'ON Data'!$E:$E,10),SUMIFS('ON Data'!$J:$J,'ON Data'!$E:$E,10))</f>
        <v>13550</v>
      </c>
      <c r="E25" s="320">
        <f xml:space="preserve">
IF($A$4&lt;=12,SUMIFS('ON Data'!$H:$H,'ON Data'!$D:$D,$A$4,'ON Data'!$E:$E,10),SUMIFS('ON Data'!$H:$H,'ON Data'!$E:$E,10))</f>
        <v>500</v>
      </c>
      <c r="F25" s="321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198</v>
      </c>
      <c r="B26" s="265">
        <f xml:space="preserve">
SUM(C26:F26)</f>
        <v>20309.402658741474</v>
      </c>
      <c r="C26" s="319">
        <f xml:space="preserve">
IF($A$4&lt;=12,SUMIFS('ON Data'!$G:$G,'ON Data'!$D:$D,$A$4,'ON Data'!$E:$E,11),SUMIFS('ON Data'!$G:$G,'ON Data'!$E:$E,11))</f>
        <v>6976.0693254081407</v>
      </c>
      <c r="D26" s="320">
        <f xml:space="preserve">
IF($A$4&lt;=12,SUMIFS('ON Data'!$J:$J,'ON Data'!$D:$D,$A$4,'ON Data'!$E:$E,11),SUMIFS('ON Data'!$J:$J,'ON Data'!$E:$E,11))</f>
        <v>3333.3333333333335</v>
      </c>
      <c r="E26" s="320">
        <f xml:space="preserve">
IF($A$4&lt;=12,SUMIFS('ON Data'!$H:$H,'ON Data'!$D:$D,$A$4,'ON Data'!$E:$E,11),SUMIFS('ON Data'!$H:$H,'ON Data'!$E:$E,11))</f>
        <v>10000</v>
      </c>
      <c r="F26" s="321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0.73709701124846649</v>
      </c>
      <c r="C27" s="322">
        <f xml:space="preserve">
IF(C26=0,0,C25/C26)</f>
        <v>0.13187942336656389</v>
      </c>
      <c r="D27" s="323">
        <f t="shared" ref="D27:E27" si="5" xml:space="preserve">
IF(D26=0,0,D25/D26)</f>
        <v>4.0649999999999995</v>
      </c>
      <c r="E27" s="323">
        <f t="shared" si="5"/>
        <v>0.05</v>
      </c>
      <c r="F27" s="324">
        <f xml:space="preserve">
IF(F26=0,0,F25/F26)</f>
        <v>0</v>
      </c>
    </row>
    <row r="28" spans="1:46" ht="15" thickBot="1" x14ac:dyDescent="0.35">
      <c r="A28" s="249" t="s">
        <v>197</v>
      </c>
      <c r="B28" s="265">
        <f xml:space="preserve">
SUM(C28:F28)</f>
        <v>5339.4026587414746</v>
      </c>
      <c r="C28" s="325">
        <f xml:space="preserve">
C26-C25</f>
        <v>6056.0693254081407</v>
      </c>
      <c r="D28" s="326">
        <f t="shared" ref="D28:E28" si="6" xml:space="preserve">
D26-D25</f>
        <v>-10216.666666666666</v>
      </c>
      <c r="E28" s="326">
        <f t="shared" si="6"/>
        <v>9500</v>
      </c>
      <c r="F28" s="327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192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253</v>
      </c>
    </row>
    <row r="34" spans="1:1" x14ac:dyDescent="0.3">
      <c r="A34" s="276" t="s">
        <v>254</v>
      </c>
    </row>
    <row r="35" spans="1:1" x14ac:dyDescent="0.3">
      <c r="A35" s="276" t="s">
        <v>255</v>
      </c>
    </row>
    <row r="36" spans="1:1" x14ac:dyDescent="0.3">
      <c r="A36" s="276" t="s">
        <v>256</v>
      </c>
    </row>
    <row r="37" spans="1:1" x14ac:dyDescent="0.3">
      <c r="A37" s="276" t="s">
        <v>200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N22">
    <cfRule type="cellIs" dxfId="8" priority="15" operator="greaterThan">
      <formula>1</formula>
    </cfRule>
  </conditionalFormatting>
  <conditionalFormatting sqref="B23:N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1134</v>
      </c>
    </row>
    <row r="2" spans="1:49" x14ac:dyDescent="0.3">
      <c r="A2" s="235" t="s">
        <v>260</v>
      </c>
    </row>
    <row r="3" spans="1:49" x14ac:dyDescent="0.3">
      <c r="A3" s="231" t="s">
        <v>163</v>
      </c>
      <c r="B3" s="254">
        <v>2017</v>
      </c>
      <c r="D3" s="232">
        <f>MAX(D5:D1048576)</f>
        <v>4</v>
      </c>
      <c r="F3" s="232">
        <f>SUMIF($E5:$E1048576,"&lt;10",F5:F1048576)</f>
        <v>9295654.4000000004</v>
      </c>
      <c r="G3" s="232">
        <f t="shared" ref="G3:AW3" si="0">SUMIF($E5:$E1048576,"&lt;10",G5:G1048576)</f>
        <v>0</v>
      </c>
      <c r="H3" s="232">
        <f t="shared" si="0"/>
        <v>184400</v>
      </c>
      <c r="I3" s="232">
        <f t="shared" si="0"/>
        <v>521941.5</v>
      </c>
      <c r="J3" s="232">
        <f t="shared" si="0"/>
        <v>180535.2</v>
      </c>
      <c r="K3" s="232">
        <f t="shared" si="0"/>
        <v>0</v>
      </c>
      <c r="L3" s="232">
        <f t="shared" si="0"/>
        <v>1645582.7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1333232.5</v>
      </c>
      <c r="R3" s="232">
        <f t="shared" si="0"/>
        <v>935550</v>
      </c>
      <c r="S3" s="232">
        <f t="shared" si="0"/>
        <v>593572.25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2730495.5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449373</v>
      </c>
      <c r="AM3" s="232">
        <f t="shared" si="0"/>
        <v>0</v>
      </c>
      <c r="AN3" s="232">
        <f t="shared" si="0"/>
        <v>0</v>
      </c>
      <c r="AO3" s="232">
        <f t="shared" si="0"/>
        <v>84095.25</v>
      </c>
      <c r="AP3" s="232">
        <f t="shared" si="0"/>
        <v>0</v>
      </c>
      <c r="AQ3" s="232">
        <f t="shared" si="0"/>
        <v>98244.5</v>
      </c>
      <c r="AR3" s="232">
        <f t="shared" si="0"/>
        <v>0</v>
      </c>
      <c r="AS3" s="232">
        <f t="shared" si="0"/>
        <v>0</v>
      </c>
      <c r="AT3" s="232">
        <f t="shared" si="0"/>
        <v>538632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4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4">
        <v>2</v>
      </c>
      <c r="C5" s="231">
        <v>35</v>
      </c>
      <c r="D5" s="231">
        <v>1</v>
      </c>
      <c r="E5" s="231">
        <v>1</v>
      </c>
      <c r="F5" s="231">
        <v>71.55</v>
      </c>
      <c r="G5" s="231">
        <v>0</v>
      </c>
      <c r="H5" s="231">
        <v>3</v>
      </c>
      <c r="I5" s="231">
        <v>5</v>
      </c>
      <c r="J5" s="231">
        <v>1.3</v>
      </c>
      <c r="K5" s="231">
        <v>0</v>
      </c>
      <c r="L5" s="231">
        <v>5</v>
      </c>
      <c r="M5" s="231">
        <v>0</v>
      </c>
      <c r="N5" s="231">
        <v>0</v>
      </c>
      <c r="O5" s="231">
        <v>0</v>
      </c>
      <c r="P5" s="231">
        <v>0</v>
      </c>
      <c r="Q5" s="231">
        <v>11.5</v>
      </c>
      <c r="R5" s="231">
        <v>7</v>
      </c>
      <c r="S5" s="231">
        <v>4</v>
      </c>
      <c r="T5" s="231">
        <v>0</v>
      </c>
      <c r="U5" s="231">
        <v>0</v>
      </c>
      <c r="V5" s="231">
        <v>0</v>
      </c>
      <c r="W5" s="231">
        <v>21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4</v>
      </c>
      <c r="AM5" s="231">
        <v>0</v>
      </c>
      <c r="AN5" s="231">
        <v>0</v>
      </c>
      <c r="AO5" s="231">
        <v>1.75</v>
      </c>
      <c r="AP5" s="231">
        <v>0</v>
      </c>
      <c r="AQ5" s="231">
        <v>1</v>
      </c>
      <c r="AR5" s="231">
        <v>0</v>
      </c>
      <c r="AS5" s="231">
        <v>0</v>
      </c>
      <c r="AT5" s="231">
        <v>7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4">
        <v>3</v>
      </c>
      <c r="C6" s="231">
        <v>35</v>
      </c>
      <c r="D6" s="231">
        <v>1</v>
      </c>
      <c r="E6" s="231">
        <v>2</v>
      </c>
      <c r="F6" s="231">
        <v>11556.15</v>
      </c>
      <c r="G6" s="231">
        <v>0</v>
      </c>
      <c r="H6" s="231">
        <v>436</v>
      </c>
      <c r="I6" s="231">
        <v>796</v>
      </c>
      <c r="J6" s="231">
        <v>207</v>
      </c>
      <c r="K6" s="231">
        <v>0</v>
      </c>
      <c r="L6" s="231">
        <v>835</v>
      </c>
      <c r="M6" s="231">
        <v>0</v>
      </c>
      <c r="N6" s="231">
        <v>0</v>
      </c>
      <c r="O6" s="231">
        <v>0</v>
      </c>
      <c r="P6" s="231">
        <v>0</v>
      </c>
      <c r="Q6" s="231">
        <v>1901.9</v>
      </c>
      <c r="R6" s="231">
        <v>1183.25</v>
      </c>
      <c r="S6" s="231">
        <v>662.5</v>
      </c>
      <c r="T6" s="231">
        <v>0</v>
      </c>
      <c r="U6" s="231">
        <v>0</v>
      </c>
      <c r="V6" s="231">
        <v>0</v>
      </c>
      <c r="W6" s="231">
        <v>3288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696</v>
      </c>
      <c r="AM6" s="231">
        <v>0</v>
      </c>
      <c r="AN6" s="231">
        <v>0</v>
      </c>
      <c r="AO6" s="231">
        <v>298.5</v>
      </c>
      <c r="AP6" s="231">
        <v>0</v>
      </c>
      <c r="AQ6" s="231">
        <v>175.5</v>
      </c>
      <c r="AR6" s="231">
        <v>0</v>
      </c>
      <c r="AS6" s="231">
        <v>0</v>
      </c>
      <c r="AT6" s="231">
        <v>1076.5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4">
        <v>4</v>
      </c>
      <c r="C7" s="231">
        <v>35</v>
      </c>
      <c r="D7" s="231">
        <v>1</v>
      </c>
      <c r="E7" s="231">
        <v>3</v>
      </c>
      <c r="F7" s="231">
        <v>12</v>
      </c>
      <c r="G7" s="231">
        <v>0</v>
      </c>
      <c r="H7" s="231">
        <v>0</v>
      </c>
      <c r="I7" s="231">
        <v>0</v>
      </c>
      <c r="J7" s="231">
        <v>12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4">
        <v>5</v>
      </c>
      <c r="C8" s="231">
        <v>35</v>
      </c>
      <c r="D8" s="231">
        <v>1</v>
      </c>
      <c r="E8" s="231">
        <v>4</v>
      </c>
      <c r="F8" s="231">
        <v>447.5</v>
      </c>
      <c r="G8" s="231">
        <v>0</v>
      </c>
      <c r="H8" s="231">
        <v>0</v>
      </c>
      <c r="I8" s="231">
        <v>20</v>
      </c>
      <c r="J8" s="231">
        <v>0</v>
      </c>
      <c r="K8" s="231">
        <v>0</v>
      </c>
      <c r="L8" s="231">
        <v>61</v>
      </c>
      <c r="M8" s="231">
        <v>0</v>
      </c>
      <c r="N8" s="231">
        <v>0</v>
      </c>
      <c r="O8" s="231">
        <v>0</v>
      </c>
      <c r="P8" s="231">
        <v>0</v>
      </c>
      <c r="Q8" s="231">
        <v>19</v>
      </c>
      <c r="R8" s="231">
        <v>13</v>
      </c>
      <c r="S8" s="231">
        <v>7</v>
      </c>
      <c r="T8" s="231">
        <v>0</v>
      </c>
      <c r="U8" s="231">
        <v>0</v>
      </c>
      <c r="V8" s="231">
        <v>0</v>
      </c>
      <c r="W8" s="231">
        <v>327.5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4">
        <v>6</v>
      </c>
      <c r="C9" s="231">
        <v>35</v>
      </c>
      <c r="D9" s="231">
        <v>1</v>
      </c>
      <c r="E9" s="231">
        <v>5</v>
      </c>
      <c r="F9" s="231">
        <v>10</v>
      </c>
      <c r="G9" s="231">
        <v>0</v>
      </c>
      <c r="H9" s="231">
        <v>0</v>
      </c>
      <c r="I9" s="231">
        <v>4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6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4">
        <v>7</v>
      </c>
      <c r="C10" s="231">
        <v>35</v>
      </c>
      <c r="D10" s="231">
        <v>1</v>
      </c>
      <c r="E10" s="231">
        <v>6</v>
      </c>
      <c r="F10" s="231">
        <v>2278868</v>
      </c>
      <c r="G10" s="231">
        <v>0</v>
      </c>
      <c r="H10" s="231">
        <v>38462</v>
      </c>
      <c r="I10" s="231">
        <v>122363</v>
      </c>
      <c r="J10" s="231">
        <v>46036</v>
      </c>
      <c r="K10" s="231">
        <v>0</v>
      </c>
      <c r="L10" s="231">
        <v>409064</v>
      </c>
      <c r="M10" s="231">
        <v>0</v>
      </c>
      <c r="N10" s="231">
        <v>0</v>
      </c>
      <c r="O10" s="231">
        <v>0</v>
      </c>
      <c r="P10" s="231">
        <v>0</v>
      </c>
      <c r="Q10" s="231">
        <v>320756</v>
      </c>
      <c r="R10" s="231">
        <v>226995</v>
      </c>
      <c r="S10" s="231">
        <v>148135</v>
      </c>
      <c r="T10" s="231">
        <v>0</v>
      </c>
      <c r="U10" s="231">
        <v>0</v>
      </c>
      <c r="V10" s="231">
        <v>0</v>
      </c>
      <c r="W10" s="231">
        <v>664144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111700</v>
      </c>
      <c r="AM10" s="231">
        <v>0</v>
      </c>
      <c r="AN10" s="231">
        <v>0</v>
      </c>
      <c r="AO10" s="231">
        <v>34596</v>
      </c>
      <c r="AP10" s="231">
        <v>0</v>
      </c>
      <c r="AQ10" s="231">
        <v>23110</v>
      </c>
      <c r="AR10" s="231">
        <v>0</v>
      </c>
      <c r="AS10" s="231">
        <v>0</v>
      </c>
      <c r="AT10" s="231">
        <v>133507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4">
        <v>8</v>
      </c>
      <c r="C11" s="231">
        <v>35</v>
      </c>
      <c r="D11" s="231">
        <v>1</v>
      </c>
      <c r="E11" s="231">
        <v>9</v>
      </c>
      <c r="F11" s="231">
        <v>2428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500</v>
      </c>
      <c r="T11" s="231">
        <v>0</v>
      </c>
      <c r="U11" s="231">
        <v>0</v>
      </c>
      <c r="V11" s="231">
        <v>0</v>
      </c>
      <c r="W11" s="231">
        <v>1000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928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4">
        <v>9</v>
      </c>
      <c r="C12" s="231">
        <v>35</v>
      </c>
      <c r="D12" s="231">
        <v>1</v>
      </c>
      <c r="E12" s="231">
        <v>10</v>
      </c>
      <c r="F12" s="231">
        <v>4450</v>
      </c>
      <c r="G12" s="231">
        <v>0</v>
      </c>
      <c r="H12" s="231">
        <v>0</v>
      </c>
      <c r="I12" s="231">
        <v>0</v>
      </c>
      <c r="J12" s="231">
        <v>4450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4">
        <v>10</v>
      </c>
      <c r="C13" s="231">
        <v>35</v>
      </c>
      <c r="D13" s="231">
        <v>1</v>
      </c>
      <c r="E13" s="231">
        <v>11</v>
      </c>
      <c r="F13" s="231">
        <v>5077.3506646853684</v>
      </c>
      <c r="G13" s="231">
        <v>1744.0173313520352</v>
      </c>
      <c r="H13" s="231">
        <v>2500</v>
      </c>
      <c r="I13" s="231">
        <v>0</v>
      </c>
      <c r="J13" s="231">
        <v>833.33333333333337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4">
        <v>11</v>
      </c>
      <c r="C14" s="231">
        <v>35</v>
      </c>
      <c r="D14" s="231">
        <v>2</v>
      </c>
      <c r="E14" s="231">
        <v>1</v>
      </c>
      <c r="F14" s="231">
        <v>70.55</v>
      </c>
      <c r="G14" s="231">
        <v>0</v>
      </c>
      <c r="H14" s="231">
        <v>3</v>
      </c>
      <c r="I14" s="231">
        <v>5</v>
      </c>
      <c r="J14" s="231">
        <v>1.3</v>
      </c>
      <c r="K14" s="231">
        <v>0</v>
      </c>
      <c r="L14" s="231">
        <v>5</v>
      </c>
      <c r="M14" s="231">
        <v>0</v>
      </c>
      <c r="N14" s="231">
        <v>0</v>
      </c>
      <c r="O14" s="231">
        <v>0</v>
      </c>
      <c r="P14" s="231">
        <v>0</v>
      </c>
      <c r="Q14" s="231">
        <v>11.5</v>
      </c>
      <c r="R14" s="231">
        <v>7</v>
      </c>
      <c r="S14" s="231">
        <v>4</v>
      </c>
      <c r="T14" s="231">
        <v>0</v>
      </c>
      <c r="U14" s="231">
        <v>0</v>
      </c>
      <c r="V14" s="231">
        <v>0</v>
      </c>
      <c r="W14" s="231">
        <v>21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4</v>
      </c>
      <c r="AM14" s="231">
        <v>0</v>
      </c>
      <c r="AN14" s="231">
        <v>0</v>
      </c>
      <c r="AO14" s="231">
        <v>1.75</v>
      </c>
      <c r="AP14" s="231">
        <v>0</v>
      </c>
      <c r="AQ14" s="231">
        <v>1</v>
      </c>
      <c r="AR14" s="231">
        <v>0</v>
      </c>
      <c r="AS14" s="231">
        <v>0</v>
      </c>
      <c r="AT14" s="231">
        <v>6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4">
        <v>12</v>
      </c>
      <c r="C15" s="231">
        <v>35</v>
      </c>
      <c r="D15" s="231">
        <v>2</v>
      </c>
      <c r="E15" s="231">
        <v>2</v>
      </c>
      <c r="F15" s="231">
        <v>9941.65</v>
      </c>
      <c r="G15" s="231">
        <v>0</v>
      </c>
      <c r="H15" s="231">
        <v>400</v>
      </c>
      <c r="I15" s="231">
        <v>728</v>
      </c>
      <c r="J15" s="231">
        <v>208.5</v>
      </c>
      <c r="K15" s="231">
        <v>0</v>
      </c>
      <c r="L15" s="231">
        <v>724</v>
      </c>
      <c r="M15" s="231">
        <v>0</v>
      </c>
      <c r="N15" s="231">
        <v>0</v>
      </c>
      <c r="O15" s="231">
        <v>0</v>
      </c>
      <c r="P15" s="231">
        <v>0</v>
      </c>
      <c r="Q15" s="231">
        <v>1657.4</v>
      </c>
      <c r="R15" s="231">
        <v>1053.5</v>
      </c>
      <c r="S15" s="231">
        <v>556.25</v>
      </c>
      <c r="T15" s="231">
        <v>0</v>
      </c>
      <c r="U15" s="231">
        <v>0</v>
      </c>
      <c r="V15" s="231">
        <v>0</v>
      </c>
      <c r="W15" s="231">
        <v>2724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592</v>
      </c>
      <c r="AM15" s="231">
        <v>0</v>
      </c>
      <c r="AN15" s="231">
        <v>0</v>
      </c>
      <c r="AO15" s="231">
        <v>234.5</v>
      </c>
      <c r="AP15" s="231">
        <v>0</v>
      </c>
      <c r="AQ15" s="231">
        <v>152</v>
      </c>
      <c r="AR15" s="231">
        <v>0</v>
      </c>
      <c r="AS15" s="231">
        <v>0</v>
      </c>
      <c r="AT15" s="231">
        <v>911.5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4">
        <v>2017</v>
      </c>
      <c r="C16" s="231">
        <v>35</v>
      </c>
      <c r="D16" s="231">
        <v>2</v>
      </c>
      <c r="E16" s="231">
        <v>4</v>
      </c>
      <c r="F16" s="231">
        <v>393.5</v>
      </c>
      <c r="G16" s="231">
        <v>0</v>
      </c>
      <c r="H16" s="231">
        <v>0</v>
      </c>
      <c r="I16" s="231">
        <v>20</v>
      </c>
      <c r="J16" s="231">
        <v>0</v>
      </c>
      <c r="K16" s="231">
        <v>0</v>
      </c>
      <c r="L16" s="231">
        <v>58</v>
      </c>
      <c r="M16" s="231">
        <v>0</v>
      </c>
      <c r="N16" s="231">
        <v>0</v>
      </c>
      <c r="O16" s="231">
        <v>0</v>
      </c>
      <c r="P16" s="231">
        <v>0</v>
      </c>
      <c r="Q16" s="231">
        <v>17</v>
      </c>
      <c r="R16" s="231">
        <v>14</v>
      </c>
      <c r="S16" s="231">
        <v>0</v>
      </c>
      <c r="T16" s="231">
        <v>0</v>
      </c>
      <c r="U16" s="231">
        <v>0</v>
      </c>
      <c r="V16" s="231">
        <v>0</v>
      </c>
      <c r="W16" s="231">
        <v>284.5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35</v>
      </c>
      <c r="D17" s="231">
        <v>2</v>
      </c>
      <c r="E17" s="231">
        <v>5</v>
      </c>
      <c r="F17" s="231">
        <v>5</v>
      </c>
      <c r="G17" s="231">
        <v>0</v>
      </c>
      <c r="H17" s="231">
        <v>0</v>
      </c>
      <c r="I17" s="231">
        <v>5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35</v>
      </c>
      <c r="D18" s="231">
        <v>2</v>
      </c>
      <c r="E18" s="231">
        <v>6</v>
      </c>
      <c r="F18" s="231">
        <v>2223340</v>
      </c>
      <c r="G18" s="231">
        <v>0</v>
      </c>
      <c r="H18" s="231">
        <v>41976</v>
      </c>
      <c r="I18" s="231">
        <v>127123</v>
      </c>
      <c r="J18" s="231">
        <v>46482</v>
      </c>
      <c r="K18" s="231">
        <v>0</v>
      </c>
      <c r="L18" s="231">
        <v>403865</v>
      </c>
      <c r="M18" s="231">
        <v>0</v>
      </c>
      <c r="N18" s="231">
        <v>0</v>
      </c>
      <c r="O18" s="231">
        <v>0</v>
      </c>
      <c r="P18" s="231">
        <v>0</v>
      </c>
      <c r="Q18" s="231">
        <v>312986</v>
      </c>
      <c r="R18" s="231">
        <v>229386</v>
      </c>
      <c r="S18" s="231">
        <v>145428</v>
      </c>
      <c r="T18" s="231">
        <v>0</v>
      </c>
      <c r="U18" s="231">
        <v>0</v>
      </c>
      <c r="V18" s="231">
        <v>0</v>
      </c>
      <c r="W18" s="231">
        <v>620400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110466</v>
      </c>
      <c r="AM18" s="231">
        <v>0</v>
      </c>
      <c r="AN18" s="231">
        <v>0</v>
      </c>
      <c r="AO18" s="231">
        <v>34610</v>
      </c>
      <c r="AP18" s="231">
        <v>0</v>
      </c>
      <c r="AQ18" s="231">
        <v>24109</v>
      </c>
      <c r="AR18" s="231">
        <v>0</v>
      </c>
      <c r="AS18" s="231">
        <v>0</v>
      </c>
      <c r="AT18" s="231">
        <v>126509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35</v>
      </c>
      <c r="D19" s="231">
        <v>2</v>
      </c>
      <c r="E19" s="231">
        <v>9</v>
      </c>
      <c r="F19" s="231">
        <v>27978</v>
      </c>
      <c r="G19" s="231">
        <v>0</v>
      </c>
      <c r="H19" s="231">
        <v>2500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2500</v>
      </c>
      <c r="R19" s="231">
        <v>3000</v>
      </c>
      <c r="S19" s="231">
        <v>0</v>
      </c>
      <c r="T19" s="231">
        <v>0</v>
      </c>
      <c r="U19" s="231">
        <v>0</v>
      </c>
      <c r="V19" s="231">
        <v>0</v>
      </c>
      <c r="W19" s="231">
        <v>10748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1000</v>
      </c>
      <c r="AR19" s="231">
        <v>0</v>
      </c>
      <c r="AS19" s="231">
        <v>0</v>
      </c>
      <c r="AT19" s="231">
        <v>8230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35</v>
      </c>
      <c r="D20" s="231">
        <v>2</v>
      </c>
      <c r="E20" s="231">
        <v>10</v>
      </c>
      <c r="F20" s="231">
        <v>3300</v>
      </c>
      <c r="G20" s="231">
        <v>0</v>
      </c>
      <c r="H20" s="231">
        <v>0</v>
      </c>
      <c r="I20" s="231">
        <v>0</v>
      </c>
      <c r="J20" s="231">
        <v>3300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35</v>
      </c>
      <c r="D21" s="231">
        <v>2</v>
      </c>
      <c r="E21" s="231">
        <v>11</v>
      </c>
      <c r="F21" s="231">
        <v>5077.3506646853684</v>
      </c>
      <c r="G21" s="231">
        <v>1744.0173313520352</v>
      </c>
      <c r="H21" s="231">
        <v>2500</v>
      </c>
      <c r="I21" s="231">
        <v>0</v>
      </c>
      <c r="J21" s="231">
        <v>833.33333333333337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35</v>
      </c>
      <c r="D22" s="231">
        <v>3</v>
      </c>
      <c r="E22" s="231">
        <v>1</v>
      </c>
      <c r="F22" s="231">
        <v>70.55</v>
      </c>
      <c r="G22" s="231">
        <v>0</v>
      </c>
      <c r="H22" s="231">
        <v>3</v>
      </c>
      <c r="I22" s="231">
        <v>5</v>
      </c>
      <c r="J22" s="231">
        <v>1.3</v>
      </c>
      <c r="K22" s="231">
        <v>0</v>
      </c>
      <c r="L22" s="231">
        <v>5</v>
      </c>
      <c r="M22" s="231">
        <v>0</v>
      </c>
      <c r="N22" s="231">
        <v>0</v>
      </c>
      <c r="O22" s="231">
        <v>0</v>
      </c>
      <c r="P22" s="231">
        <v>0</v>
      </c>
      <c r="Q22" s="231">
        <v>11.5</v>
      </c>
      <c r="R22" s="231">
        <v>7</v>
      </c>
      <c r="S22" s="231">
        <v>4</v>
      </c>
      <c r="T22" s="231">
        <v>0</v>
      </c>
      <c r="U22" s="231">
        <v>0</v>
      </c>
      <c r="V22" s="231">
        <v>0</v>
      </c>
      <c r="W22" s="231">
        <v>22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4</v>
      </c>
      <c r="AM22" s="231">
        <v>0</v>
      </c>
      <c r="AN22" s="231">
        <v>0</v>
      </c>
      <c r="AO22" s="231">
        <v>0.75</v>
      </c>
      <c r="AP22" s="231">
        <v>0</v>
      </c>
      <c r="AQ22" s="231">
        <v>1</v>
      </c>
      <c r="AR22" s="231">
        <v>0</v>
      </c>
      <c r="AS22" s="231">
        <v>0</v>
      </c>
      <c r="AT22" s="231">
        <v>6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35</v>
      </c>
      <c r="D23" s="231">
        <v>3</v>
      </c>
      <c r="E23" s="231">
        <v>2</v>
      </c>
      <c r="F23" s="231">
        <v>11656.9</v>
      </c>
      <c r="G23" s="231">
        <v>0</v>
      </c>
      <c r="H23" s="231">
        <v>516</v>
      </c>
      <c r="I23" s="231">
        <v>856.5</v>
      </c>
      <c r="J23" s="231">
        <v>231</v>
      </c>
      <c r="K23" s="231">
        <v>0</v>
      </c>
      <c r="L23" s="231">
        <v>845</v>
      </c>
      <c r="M23" s="231">
        <v>0</v>
      </c>
      <c r="N23" s="231">
        <v>0</v>
      </c>
      <c r="O23" s="231">
        <v>0</v>
      </c>
      <c r="P23" s="231">
        <v>0</v>
      </c>
      <c r="Q23" s="231">
        <v>1946.9</v>
      </c>
      <c r="R23" s="231">
        <v>1153</v>
      </c>
      <c r="S23" s="231">
        <v>721</v>
      </c>
      <c r="T23" s="231">
        <v>0</v>
      </c>
      <c r="U23" s="231">
        <v>0</v>
      </c>
      <c r="V23" s="231">
        <v>0</v>
      </c>
      <c r="W23" s="231">
        <v>3396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652</v>
      </c>
      <c r="AM23" s="231">
        <v>0</v>
      </c>
      <c r="AN23" s="231">
        <v>0</v>
      </c>
      <c r="AO23" s="231">
        <v>132</v>
      </c>
      <c r="AP23" s="231">
        <v>0</v>
      </c>
      <c r="AQ23" s="231">
        <v>157</v>
      </c>
      <c r="AR23" s="231">
        <v>0</v>
      </c>
      <c r="AS23" s="231">
        <v>0</v>
      </c>
      <c r="AT23" s="231">
        <v>1050.5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35</v>
      </c>
      <c r="D24" s="231">
        <v>3</v>
      </c>
      <c r="E24" s="231">
        <v>4</v>
      </c>
      <c r="F24" s="231">
        <v>406</v>
      </c>
      <c r="G24" s="231">
        <v>0</v>
      </c>
      <c r="H24" s="231">
        <v>0</v>
      </c>
      <c r="I24" s="231">
        <v>20</v>
      </c>
      <c r="J24" s="231">
        <v>0</v>
      </c>
      <c r="K24" s="231">
        <v>0</v>
      </c>
      <c r="L24" s="231">
        <v>56</v>
      </c>
      <c r="M24" s="231">
        <v>0</v>
      </c>
      <c r="N24" s="231">
        <v>0</v>
      </c>
      <c r="O24" s="231">
        <v>0</v>
      </c>
      <c r="P24" s="231">
        <v>0</v>
      </c>
      <c r="Q24" s="231">
        <v>19.5</v>
      </c>
      <c r="R24" s="231">
        <v>9.5</v>
      </c>
      <c r="S24" s="231">
        <v>9</v>
      </c>
      <c r="T24" s="231">
        <v>0</v>
      </c>
      <c r="U24" s="231">
        <v>0</v>
      </c>
      <c r="V24" s="231">
        <v>0</v>
      </c>
      <c r="W24" s="231">
        <v>292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0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35</v>
      </c>
      <c r="D25" s="231">
        <v>3</v>
      </c>
      <c r="E25" s="231">
        <v>5</v>
      </c>
      <c r="F25" s="231">
        <v>28</v>
      </c>
      <c r="G25" s="231">
        <v>0</v>
      </c>
      <c r="H25" s="231">
        <v>0</v>
      </c>
      <c r="I25" s="231">
        <v>13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15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35</v>
      </c>
      <c r="D26" s="231">
        <v>3</v>
      </c>
      <c r="E26" s="231">
        <v>6</v>
      </c>
      <c r="F26" s="231">
        <v>2264054</v>
      </c>
      <c r="G26" s="231">
        <v>0</v>
      </c>
      <c r="H26" s="231">
        <v>47028</v>
      </c>
      <c r="I26" s="231">
        <v>130970</v>
      </c>
      <c r="J26" s="231">
        <v>43771</v>
      </c>
      <c r="K26" s="231">
        <v>0</v>
      </c>
      <c r="L26" s="231">
        <v>400279</v>
      </c>
      <c r="M26" s="231">
        <v>0</v>
      </c>
      <c r="N26" s="231">
        <v>0</v>
      </c>
      <c r="O26" s="231">
        <v>0</v>
      </c>
      <c r="P26" s="231">
        <v>0</v>
      </c>
      <c r="Q26" s="231">
        <v>332424</v>
      </c>
      <c r="R26" s="231">
        <v>228056</v>
      </c>
      <c r="S26" s="231">
        <v>150097</v>
      </c>
      <c r="T26" s="231">
        <v>0</v>
      </c>
      <c r="U26" s="231">
        <v>0</v>
      </c>
      <c r="V26" s="231">
        <v>0</v>
      </c>
      <c r="W26" s="231">
        <v>658635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112136</v>
      </c>
      <c r="AM26" s="231">
        <v>0</v>
      </c>
      <c r="AN26" s="231">
        <v>0</v>
      </c>
      <c r="AO26" s="231">
        <v>14220</v>
      </c>
      <c r="AP26" s="231">
        <v>0</v>
      </c>
      <c r="AQ26" s="231">
        <v>23633</v>
      </c>
      <c r="AR26" s="231">
        <v>0</v>
      </c>
      <c r="AS26" s="231">
        <v>0</v>
      </c>
      <c r="AT26" s="231">
        <v>122805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35</v>
      </c>
      <c r="D27" s="231">
        <v>3</v>
      </c>
      <c r="E27" s="231">
        <v>9</v>
      </c>
      <c r="F27" s="231">
        <v>36568</v>
      </c>
      <c r="G27" s="231">
        <v>0</v>
      </c>
      <c r="H27" s="231">
        <v>3300</v>
      </c>
      <c r="I27" s="231">
        <v>2700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3300</v>
      </c>
      <c r="R27" s="231">
        <v>4300</v>
      </c>
      <c r="S27" s="231">
        <v>2130</v>
      </c>
      <c r="T27" s="231">
        <v>0</v>
      </c>
      <c r="U27" s="231">
        <v>0</v>
      </c>
      <c r="V27" s="231">
        <v>0</v>
      </c>
      <c r="W27" s="231">
        <v>17248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3590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35</v>
      </c>
      <c r="D28" s="231">
        <v>3</v>
      </c>
      <c r="E28" s="231">
        <v>10</v>
      </c>
      <c r="F28" s="231">
        <v>6000</v>
      </c>
      <c r="G28" s="231">
        <v>0</v>
      </c>
      <c r="H28" s="231">
        <v>500</v>
      </c>
      <c r="I28" s="231">
        <v>0</v>
      </c>
      <c r="J28" s="231">
        <v>5500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</row>
    <row r="29" spans="3:49" x14ac:dyDescent="0.3">
      <c r="C29" s="231">
        <v>35</v>
      </c>
      <c r="D29" s="231">
        <v>3</v>
      </c>
      <c r="E29" s="231">
        <v>11</v>
      </c>
      <c r="F29" s="231">
        <v>5077.3506646853684</v>
      </c>
      <c r="G29" s="231">
        <v>1744.0173313520352</v>
      </c>
      <c r="H29" s="231">
        <v>2500</v>
      </c>
      <c r="I29" s="231">
        <v>0</v>
      </c>
      <c r="J29" s="231">
        <v>833.33333333333337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0</v>
      </c>
      <c r="AU29" s="231">
        <v>0</v>
      </c>
      <c r="AV29" s="231">
        <v>0</v>
      </c>
      <c r="AW29" s="231">
        <v>0</v>
      </c>
    </row>
    <row r="30" spans="3:49" x14ac:dyDescent="0.3">
      <c r="C30" s="231">
        <v>35</v>
      </c>
      <c r="D30" s="231">
        <v>4</v>
      </c>
      <c r="E30" s="231">
        <v>1</v>
      </c>
      <c r="F30" s="231">
        <v>71.25</v>
      </c>
      <c r="G30" s="231">
        <v>0</v>
      </c>
      <c r="H30" s="231">
        <v>3</v>
      </c>
      <c r="I30" s="231">
        <v>5</v>
      </c>
      <c r="J30" s="231">
        <v>1.3</v>
      </c>
      <c r="K30" s="231">
        <v>0</v>
      </c>
      <c r="L30" s="231">
        <v>5.7</v>
      </c>
      <c r="M30" s="231">
        <v>0</v>
      </c>
      <c r="N30" s="231">
        <v>0</v>
      </c>
      <c r="O30" s="231">
        <v>0</v>
      </c>
      <c r="P30" s="231">
        <v>0</v>
      </c>
      <c r="Q30" s="231">
        <v>12.25</v>
      </c>
      <c r="R30" s="231">
        <v>7</v>
      </c>
      <c r="S30" s="231">
        <v>4</v>
      </c>
      <c r="T30" s="231">
        <v>0</v>
      </c>
      <c r="U30" s="231">
        <v>0</v>
      </c>
      <c r="V30" s="231">
        <v>0</v>
      </c>
      <c r="W30" s="231">
        <v>22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4</v>
      </c>
      <c r="AM30" s="231">
        <v>0</v>
      </c>
      <c r="AN30" s="231">
        <v>0</v>
      </c>
      <c r="AO30" s="231">
        <v>0</v>
      </c>
      <c r="AP30" s="231">
        <v>0</v>
      </c>
      <c r="AQ30" s="231">
        <v>1</v>
      </c>
      <c r="AR30" s="231">
        <v>0</v>
      </c>
      <c r="AS30" s="231">
        <v>0</v>
      </c>
      <c r="AT30" s="231">
        <v>6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35</v>
      </c>
      <c r="D31" s="231">
        <v>4</v>
      </c>
      <c r="E31" s="231">
        <v>2</v>
      </c>
      <c r="F31" s="231">
        <v>10372.299999999999</v>
      </c>
      <c r="G31" s="231">
        <v>0</v>
      </c>
      <c r="H31" s="231">
        <v>448</v>
      </c>
      <c r="I31" s="231">
        <v>784</v>
      </c>
      <c r="J31" s="231">
        <v>194.5</v>
      </c>
      <c r="K31" s="231">
        <v>0</v>
      </c>
      <c r="L31" s="231">
        <v>824</v>
      </c>
      <c r="M31" s="231">
        <v>0</v>
      </c>
      <c r="N31" s="231">
        <v>0</v>
      </c>
      <c r="O31" s="231">
        <v>0</v>
      </c>
      <c r="P31" s="231">
        <v>0</v>
      </c>
      <c r="Q31" s="231">
        <v>1828.55</v>
      </c>
      <c r="R31" s="231">
        <v>1064.25</v>
      </c>
      <c r="S31" s="231">
        <v>528</v>
      </c>
      <c r="T31" s="231">
        <v>0</v>
      </c>
      <c r="U31" s="231">
        <v>0</v>
      </c>
      <c r="V31" s="231">
        <v>0</v>
      </c>
      <c r="W31" s="231">
        <v>3056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612</v>
      </c>
      <c r="AM31" s="231">
        <v>0</v>
      </c>
      <c r="AN31" s="231">
        <v>0</v>
      </c>
      <c r="AO31" s="231">
        <v>0</v>
      </c>
      <c r="AP31" s="231">
        <v>0</v>
      </c>
      <c r="AQ31" s="231">
        <v>152.5</v>
      </c>
      <c r="AR31" s="231">
        <v>0</v>
      </c>
      <c r="AS31" s="231">
        <v>0</v>
      </c>
      <c r="AT31" s="231">
        <v>880.5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35</v>
      </c>
      <c r="D32" s="231">
        <v>4</v>
      </c>
      <c r="E32" s="231">
        <v>4</v>
      </c>
      <c r="F32" s="231">
        <v>532.5</v>
      </c>
      <c r="G32" s="231">
        <v>0</v>
      </c>
      <c r="H32" s="231">
        <v>0</v>
      </c>
      <c r="I32" s="231">
        <v>20</v>
      </c>
      <c r="J32" s="231">
        <v>0</v>
      </c>
      <c r="K32" s="231">
        <v>0</v>
      </c>
      <c r="L32" s="231">
        <v>61</v>
      </c>
      <c r="M32" s="231">
        <v>0</v>
      </c>
      <c r="N32" s="231">
        <v>0</v>
      </c>
      <c r="O32" s="231">
        <v>0</v>
      </c>
      <c r="P32" s="231">
        <v>0</v>
      </c>
      <c r="Q32" s="231">
        <v>23.5</v>
      </c>
      <c r="R32" s="231">
        <v>20.5</v>
      </c>
      <c r="S32" s="231">
        <v>9.5</v>
      </c>
      <c r="T32" s="231">
        <v>0</v>
      </c>
      <c r="U32" s="231">
        <v>0</v>
      </c>
      <c r="V32" s="231">
        <v>0</v>
      </c>
      <c r="W32" s="231">
        <v>395.5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  <c r="AO32" s="231">
        <v>0</v>
      </c>
      <c r="AP32" s="231">
        <v>0</v>
      </c>
      <c r="AQ32" s="231">
        <v>2.5</v>
      </c>
      <c r="AR32" s="231">
        <v>0</v>
      </c>
      <c r="AS32" s="231">
        <v>0</v>
      </c>
      <c r="AT32" s="231">
        <v>0</v>
      </c>
      <c r="AU32" s="231">
        <v>0</v>
      </c>
      <c r="AV32" s="231">
        <v>0</v>
      </c>
      <c r="AW32" s="231">
        <v>0</v>
      </c>
    </row>
    <row r="33" spans="3:49" x14ac:dyDescent="0.3">
      <c r="C33" s="231">
        <v>35</v>
      </c>
      <c r="D33" s="231">
        <v>4</v>
      </c>
      <c r="E33" s="231">
        <v>5</v>
      </c>
      <c r="F33" s="231">
        <v>20</v>
      </c>
      <c r="G33" s="231">
        <v>0</v>
      </c>
      <c r="H33" s="231">
        <v>0</v>
      </c>
      <c r="I33" s="231">
        <v>10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10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35</v>
      </c>
      <c r="D34" s="231">
        <v>4</v>
      </c>
      <c r="E34" s="231">
        <v>6</v>
      </c>
      <c r="F34" s="231">
        <v>2324001</v>
      </c>
      <c r="G34" s="231">
        <v>0</v>
      </c>
      <c r="H34" s="231">
        <v>43522</v>
      </c>
      <c r="I34" s="231">
        <v>130289</v>
      </c>
      <c r="J34" s="231">
        <v>43388</v>
      </c>
      <c r="K34" s="231">
        <v>0</v>
      </c>
      <c r="L34" s="231">
        <v>428890</v>
      </c>
      <c r="M34" s="231">
        <v>0</v>
      </c>
      <c r="N34" s="231">
        <v>0</v>
      </c>
      <c r="O34" s="231">
        <v>0</v>
      </c>
      <c r="P34" s="231">
        <v>0</v>
      </c>
      <c r="Q34" s="231">
        <v>344476</v>
      </c>
      <c r="R34" s="231">
        <v>230474</v>
      </c>
      <c r="S34" s="231">
        <v>141143</v>
      </c>
      <c r="T34" s="231">
        <v>0</v>
      </c>
      <c r="U34" s="231">
        <v>0</v>
      </c>
      <c r="V34" s="231">
        <v>0</v>
      </c>
      <c r="W34" s="231">
        <v>703696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110647</v>
      </c>
      <c r="AM34" s="231">
        <v>0</v>
      </c>
      <c r="AN34" s="231">
        <v>0</v>
      </c>
      <c r="AO34" s="231">
        <v>0</v>
      </c>
      <c r="AP34" s="231">
        <v>0</v>
      </c>
      <c r="AQ34" s="231">
        <v>24249</v>
      </c>
      <c r="AR34" s="231">
        <v>0</v>
      </c>
      <c r="AS34" s="231">
        <v>0</v>
      </c>
      <c r="AT34" s="231">
        <v>123227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35</v>
      </c>
      <c r="D35" s="231">
        <v>4</v>
      </c>
      <c r="E35" s="231">
        <v>9</v>
      </c>
      <c r="F35" s="231">
        <v>92752</v>
      </c>
      <c r="G35" s="231">
        <v>0</v>
      </c>
      <c r="H35" s="231">
        <v>5800</v>
      </c>
      <c r="I35" s="231">
        <v>5200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9330</v>
      </c>
      <c r="R35" s="231">
        <v>8800</v>
      </c>
      <c r="S35" s="231">
        <v>3630</v>
      </c>
      <c r="T35" s="231">
        <v>0</v>
      </c>
      <c r="U35" s="231">
        <v>0</v>
      </c>
      <c r="V35" s="231">
        <v>0</v>
      </c>
      <c r="W35" s="231">
        <v>40744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928</v>
      </c>
      <c r="AM35" s="231">
        <v>0</v>
      </c>
      <c r="AN35" s="231">
        <v>0</v>
      </c>
      <c r="AO35" s="231">
        <v>0</v>
      </c>
      <c r="AP35" s="231">
        <v>0</v>
      </c>
      <c r="AQ35" s="231">
        <v>1500</v>
      </c>
      <c r="AR35" s="231">
        <v>0</v>
      </c>
      <c r="AS35" s="231">
        <v>0</v>
      </c>
      <c r="AT35" s="231">
        <v>16820</v>
      </c>
      <c r="AU35" s="231">
        <v>0</v>
      </c>
      <c r="AV35" s="231">
        <v>0</v>
      </c>
      <c r="AW35" s="231">
        <v>0</v>
      </c>
    </row>
    <row r="36" spans="3:49" x14ac:dyDescent="0.3">
      <c r="C36" s="231">
        <v>35</v>
      </c>
      <c r="D36" s="231">
        <v>4</v>
      </c>
      <c r="E36" s="231">
        <v>10</v>
      </c>
      <c r="F36" s="231">
        <v>1220</v>
      </c>
      <c r="G36" s="231">
        <v>920</v>
      </c>
      <c r="H36" s="231">
        <v>0</v>
      </c>
      <c r="I36" s="231">
        <v>0</v>
      </c>
      <c r="J36" s="231">
        <v>300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0</v>
      </c>
      <c r="AU36" s="231">
        <v>0</v>
      </c>
      <c r="AV36" s="231">
        <v>0</v>
      </c>
      <c r="AW36" s="231">
        <v>0</v>
      </c>
    </row>
    <row r="37" spans="3:49" x14ac:dyDescent="0.3">
      <c r="C37" s="231">
        <v>35</v>
      </c>
      <c r="D37" s="231">
        <v>4</v>
      </c>
      <c r="E37" s="231">
        <v>11</v>
      </c>
      <c r="F37" s="231">
        <v>5077.3506646853684</v>
      </c>
      <c r="G37" s="231">
        <v>1744.0173313520352</v>
      </c>
      <c r="H37" s="231">
        <v>2500</v>
      </c>
      <c r="I37" s="231">
        <v>0</v>
      </c>
      <c r="J37" s="231">
        <v>833.33333333333337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6" t="s">
        <v>1139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</row>
    <row r="2" spans="1:28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5318473.66</v>
      </c>
      <c r="C3" s="222">
        <f t="shared" ref="C3:Z3" si="0">SUBTOTAL(9,C6:C1048576)</f>
        <v>9</v>
      </c>
      <c r="D3" s="222"/>
      <c r="E3" s="222">
        <f>SUBTOTAL(9,E6:E1048576)/4</f>
        <v>6033099.6600000001</v>
      </c>
      <c r="F3" s="222"/>
      <c r="G3" s="222">
        <f t="shared" si="0"/>
        <v>9</v>
      </c>
      <c r="H3" s="222">
        <f>SUBTOTAL(9,H6:H1048576)/4</f>
        <v>4892584.33</v>
      </c>
      <c r="I3" s="225">
        <f>IF(B3&lt;&gt;0,H3/B3,"")</f>
        <v>0.91992263998539758</v>
      </c>
      <c r="J3" s="223">
        <f>IF(E3&lt;&gt;0,H3/E3,"")</f>
        <v>0.81095698823579521</v>
      </c>
      <c r="K3" s="224">
        <f t="shared" si="0"/>
        <v>277472</v>
      </c>
      <c r="L3" s="224"/>
      <c r="M3" s="222">
        <f t="shared" si="0"/>
        <v>2.2439024390243905</v>
      </c>
      <c r="N3" s="222">
        <f t="shared" si="0"/>
        <v>247312</v>
      </c>
      <c r="O3" s="222"/>
      <c r="P3" s="222">
        <f t="shared" si="0"/>
        <v>2</v>
      </c>
      <c r="Q3" s="222">
        <f t="shared" si="0"/>
        <v>250783.2</v>
      </c>
      <c r="R3" s="225">
        <f>IF(K3&lt;&gt;0,Q3/K3,"")</f>
        <v>0.90381443893437896</v>
      </c>
      <c r="S3" s="225">
        <f>IF(N3&lt;&gt;0,Q3/N3,"")</f>
        <v>1.0140357119751569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7" t="s">
        <v>221</v>
      </c>
      <c r="B4" s="418" t="s">
        <v>99</v>
      </c>
      <c r="C4" s="419"/>
      <c r="D4" s="420"/>
      <c r="E4" s="419"/>
      <c r="F4" s="420"/>
      <c r="G4" s="419"/>
      <c r="H4" s="419"/>
      <c r="I4" s="420"/>
      <c r="J4" s="421"/>
      <c r="K4" s="418" t="s">
        <v>100</v>
      </c>
      <c r="L4" s="420"/>
      <c r="M4" s="419"/>
      <c r="N4" s="419"/>
      <c r="O4" s="420"/>
      <c r="P4" s="419"/>
      <c r="Q4" s="419"/>
      <c r="R4" s="420"/>
      <c r="S4" s="421"/>
      <c r="T4" s="418" t="s">
        <v>101</v>
      </c>
      <c r="U4" s="420"/>
      <c r="V4" s="419"/>
      <c r="W4" s="419"/>
      <c r="X4" s="420"/>
      <c r="Y4" s="419"/>
      <c r="Z4" s="419"/>
      <c r="AA4" s="420"/>
      <c r="AB4" s="421"/>
    </row>
    <row r="5" spans="1:28" ht="14.4" customHeight="1" thickBot="1" x14ac:dyDescent="0.35">
      <c r="A5" s="591"/>
      <c r="B5" s="592">
        <v>2015</v>
      </c>
      <c r="C5" s="593"/>
      <c r="D5" s="593"/>
      <c r="E5" s="593">
        <v>2016</v>
      </c>
      <c r="F5" s="593"/>
      <c r="G5" s="593"/>
      <c r="H5" s="593">
        <v>2017</v>
      </c>
      <c r="I5" s="594" t="s">
        <v>247</v>
      </c>
      <c r="J5" s="595" t="s">
        <v>2</v>
      </c>
      <c r="K5" s="592">
        <v>2015</v>
      </c>
      <c r="L5" s="593"/>
      <c r="M5" s="593"/>
      <c r="N5" s="593">
        <v>2016</v>
      </c>
      <c r="O5" s="593"/>
      <c r="P5" s="593"/>
      <c r="Q5" s="593">
        <v>2017</v>
      </c>
      <c r="R5" s="594" t="s">
        <v>247</v>
      </c>
      <c r="S5" s="595" t="s">
        <v>2</v>
      </c>
      <c r="T5" s="592">
        <v>2015</v>
      </c>
      <c r="U5" s="593"/>
      <c r="V5" s="593"/>
      <c r="W5" s="593">
        <v>2016</v>
      </c>
      <c r="X5" s="593"/>
      <c r="Y5" s="593"/>
      <c r="Z5" s="593">
        <v>2017</v>
      </c>
      <c r="AA5" s="594" t="s">
        <v>247</v>
      </c>
      <c r="AB5" s="595" t="s">
        <v>2</v>
      </c>
    </row>
    <row r="6" spans="1:28" ht="14.4" customHeight="1" x14ac:dyDescent="0.3">
      <c r="A6" s="596" t="s">
        <v>1135</v>
      </c>
      <c r="B6" s="597">
        <v>344989.66</v>
      </c>
      <c r="C6" s="598">
        <v>1</v>
      </c>
      <c r="D6" s="598">
        <v>0.83379038500180269</v>
      </c>
      <c r="E6" s="597">
        <v>413760.66</v>
      </c>
      <c r="F6" s="598">
        <v>1.1993422063722141</v>
      </c>
      <c r="G6" s="598">
        <v>1</v>
      </c>
      <c r="H6" s="597">
        <v>392295.33</v>
      </c>
      <c r="I6" s="598">
        <v>1.1371219937432329</v>
      </c>
      <c r="J6" s="598">
        <v>0.94812138495718767</v>
      </c>
      <c r="K6" s="597"/>
      <c r="L6" s="598"/>
      <c r="M6" s="598"/>
      <c r="N6" s="597"/>
      <c r="O6" s="598"/>
      <c r="P6" s="598"/>
      <c r="Q6" s="597"/>
      <c r="R6" s="598"/>
      <c r="S6" s="598"/>
      <c r="T6" s="597"/>
      <c r="U6" s="598"/>
      <c r="V6" s="598"/>
      <c r="W6" s="597"/>
      <c r="X6" s="598"/>
      <c r="Y6" s="598"/>
      <c r="Z6" s="597"/>
      <c r="AA6" s="598"/>
      <c r="AB6" s="599"/>
    </row>
    <row r="7" spans="1:28" ht="14.4" customHeight="1" x14ac:dyDescent="0.3">
      <c r="A7" s="610" t="s">
        <v>1136</v>
      </c>
      <c r="B7" s="600">
        <v>344989.66</v>
      </c>
      <c r="C7" s="601">
        <v>1</v>
      </c>
      <c r="D7" s="601">
        <v>0.83379038500180269</v>
      </c>
      <c r="E7" s="600">
        <v>413760.66</v>
      </c>
      <c r="F7" s="601">
        <v>1.1993422063722141</v>
      </c>
      <c r="G7" s="601">
        <v>1</v>
      </c>
      <c r="H7" s="600">
        <v>392295.33</v>
      </c>
      <c r="I7" s="601">
        <v>1.1371219937432329</v>
      </c>
      <c r="J7" s="601">
        <v>0.94812138495718767</v>
      </c>
      <c r="K7" s="600"/>
      <c r="L7" s="601"/>
      <c r="M7" s="601"/>
      <c r="N7" s="600"/>
      <c r="O7" s="601"/>
      <c r="P7" s="601"/>
      <c r="Q7" s="600"/>
      <c r="R7" s="601"/>
      <c r="S7" s="601"/>
      <c r="T7" s="600"/>
      <c r="U7" s="601"/>
      <c r="V7" s="601"/>
      <c r="W7" s="600"/>
      <c r="X7" s="601"/>
      <c r="Y7" s="601"/>
      <c r="Z7" s="600"/>
      <c r="AA7" s="601"/>
      <c r="AB7" s="602"/>
    </row>
    <row r="8" spans="1:28" ht="14.4" customHeight="1" x14ac:dyDescent="0.3">
      <c r="A8" s="603" t="s">
        <v>1137</v>
      </c>
      <c r="B8" s="604">
        <v>4973484</v>
      </c>
      <c r="C8" s="605">
        <v>1</v>
      </c>
      <c r="D8" s="605">
        <v>0.88506566341699622</v>
      </c>
      <c r="E8" s="604">
        <v>5619339</v>
      </c>
      <c r="F8" s="605">
        <v>1.129859671811551</v>
      </c>
      <c r="G8" s="605">
        <v>1</v>
      </c>
      <c r="H8" s="604">
        <v>4500289</v>
      </c>
      <c r="I8" s="605">
        <v>0.90485643464420518</v>
      </c>
      <c r="J8" s="605">
        <v>0.80085736062551127</v>
      </c>
      <c r="K8" s="604">
        <v>138736</v>
      </c>
      <c r="L8" s="605">
        <v>1</v>
      </c>
      <c r="M8" s="605">
        <v>1.1219512195121952</v>
      </c>
      <c r="N8" s="604">
        <v>123656</v>
      </c>
      <c r="O8" s="605">
        <v>0.89130434782608692</v>
      </c>
      <c r="P8" s="605">
        <v>1</v>
      </c>
      <c r="Q8" s="604">
        <v>125391.6</v>
      </c>
      <c r="R8" s="605">
        <v>0.90381443893437896</v>
      </c>
      <c r="S8" s="605">
        <v>1.0140357119751569</v>
      </c>
      <c r="T8" s="604"/>
      <c r="U8" s="605"/>
      <c r="V8" s="605"/>
      <c r="W8" s="604"/>
      <c r="X8" s="605"/>
      <c r="Y8" s="605"/>
      <c r="Z8" s="604"/>
      <c r="AA8" s="605"/>
      <c r="AB8" s="606"/>
    </row>
    <row r="9" spans="1:28" ht="14.4" customHeight="1" thickBot="1" x14ac:dyDescent="0.35">
      <c r="A9" s="611" t="s">
        <v>1138</v>
      </c>
      <c r="B9" s="607">
        <v>4973484</v>
      </c>
      <c r="C9" s="608">
        <v>1</v>
      </c>
      <c r="D9" s="608">
        <v>0.88506566341699622</v>
      </c>
      <c r="E9" s="607">
        <v>5619339</v>
      </c>
      <c r="F9" s="608">
        <v>1.129859671811551</v>
      </c>
      <c r="G9" s="608">
        <v>1</v>
      </c>
      <c r="H9" s="607">
        <v>4500289</v>
      </c>
      <c r="I9" s="608">
        <v>0.90485643464420518</v>
      </c>
      <c r="J9" s="608">
        <v>0.80085736062551127</v>
      </c>
      <c r="K9" s="607">
        <v>138736</v>
      </c>
      <c r="L9" s="608">
        <v>1</v>
      </c>
      <c r="M9" s="608">
        <v>1.1219512195121952</v>
      </c>
      <c r="N9" s="607">
        <v>123656</v>
      </c>
      <c r="O9" s="608">
        <v>0.89130434782608692</v>
      </c>
      <c r="P9" s="608">
        <v>1</v>
      </c>
      <c r="Q9" s="607">
        <v>125391.6</v>
      </c>
      <c r="R9" s="608">
        <v>0.90381443893437896</v>
      </c>
      <c r="S9" s="608">
        <v>1.0140357119751569</v>
      </c>
      <c r="T9" s="607"/>
      <c r="U9" s="608"/>
      <c r="V9" s="608"/>
      <c r="W9" s="607"/>
      <c r="X9" s="608"/>
      <c r="Y9" s="608"/>
      <c r="Z9" s="607"/>
      <c r="AA9" s="608"/>
      <c r="AB9" s="609"/>
    </row>
    <row r="10" spans="1:28" ht="14.4" customHeight="1" thickBot="1" x14ac:dyDescent="0.35"/>
    <row r="11" spans="1:28" ht="14.4" customHeight="1" x14ac:dyDescent="0.3">
      <c r="A11" s="596" t="s">
        <v>1140</v>
      </c>
      <c r="B11" s="597">
        <v>344989.66</v>
      </c>
      <c r="C11" s="598">
        <v>1</v>
      </c>
      <c r="D11" s="598">
        <v>0.83379038500180269</v>
      </c>
      <c r="E11" s="597">
        <v>413760.66</v>
      </c>
      <c r="F11" s="598">
        <v>1.1993422063722141</v>
      </c>
      <c r="G11" s="598">
        <v>1</v>
      </c>
      <c r="H11" s="597">
        <v>392295.32999999996</v>
      </c>
      <c r="I11" s="598">
        <v>1.1371219937432326</v>
      </c>
      <c r="J11" s="599">
        <v>0.94812138495718756</v>
      </c>
    </row>
    <row r="12" spans="1:28" ht="14.4" customHeight="1" x14ac:dyDescent="0.3">
      <c r="A12" s="610" t="s">
        <v>1141</v>
      </c>
      <c r="B12" s="600">
        <v>6421.66</v>
      </c>
      <c r="C12" s="601">
        <v>1</v>
      </c>
      <c r="D12" s="601">
        <v>0.70521194816604438</v>
      </c>
      <c r="E12" s="600">
        <v>9106</v>
      </c>
      <c r="F12" s="601">
        <v>1.4180134108626119</v>
      </c>
      <c r="G12" s="601">
        <v>1</v>
      </c>
      <c r="H12" s="600">
        <v>5117</v>
      </c>
      <c r="I12" s="601">
        <v>0.79683446336305563</v>
      </c>
      <c r="J12" s="602">
        <v>0.56193718427410499</v>
      </c>
    </row>
    <row r="13" spans="1:28" ht="14.4" customHeight="1" x14ac:dyDescent="0.3">
      <c r="A13" s="610" t="s">
        <v>1142</v>
      </c>
      <c r="B13" s="600">
        <v>338568</v>
      </c>
      <c r="C13" s="601">
        <v>1</v>
      </c>
      <c r="D13" s="601">
        <v>0.83668380341894499</v>
      </c>
      <c r="E13" s="600">
        <v>404654.66</v>
      </c>
      <c r="F13" s="601">
        <v>1.1951946433212826</v>
      </c>
      <c r="G13" s="601">
        <v>1</v>
      </c>
      <c r="H13" s="600">
        <v>387178.32999999996</v>
      </c>
      <c r="I13" s="601">
        <v>1.1435762682828854</v>
      </c>
      <c r="J13" s="602">
        <v>0.95681174164656846</v>
      </c>
    </row>
    <row r="14" spans="1:28" ht="14.4" customHeight="1" x14ac:dyDescent="0.3">
      <c r="A14" s="603" t="s">
        <v>526</v>
      </c>
      <c r="B14" s="604">
        <v>4973484</v>
      </c>
      <c r="C14" s="605">
        <v>1</v>
      </c>
      <c r="D14" s="605">
        <v>0.88506566341699622</v>
      </c>
      <c r="E14" s="604">
        <v>5619339</v>
      </c>
      <c r="F14" s="605">
        <v>1.129859671811551</v>
      </c>
      <c r="G14" s="605">
        <v>1</v>
      </c>
      <c r="H14" s="604">
        <v>4362660</v>
      </c>
      <c r="I14" s="605">
        <v>0.87718388156069271</v>
      </c>
      <c r="J14" s="606">
        <v>0.77636533407221031</v>
      </c>
    </row>
    <row r="15" spans="1:28" ht="14.4" customHeight="1" x14ac:dyDescent="0.3">
      <c r="A15" s="610" t="s">
        <v>1141</v>
      </c>
      <c r="B15" s="600">
        <v>4973484</v>
      </c>
      <c r="C15" s="601">
        <v>1</v>
      </c>
      <c r="D15" s="601">
        <v>0.88506566341699622</v>
      </c>
      <c r="E15" s="600">
        <v>5619339</v>
      </c>
      <c r="F15" s="601">
        <v>1.129859671811551</v>
      </c>
      <c r="G15" s="601">
        <v>1</v>
      </c>
      <c r="H15" s="600">
        <v>4362660</v>
      </c>
      <c r="I15" s="601">
        <v>0.87718388156069271</v>
      </c>
      <c r="J15" s="602">
        <v>0.77636533407221031</v>
      </c>
    </row>
    <row r="16" spans="1:28" ht="14.4" customHeight="1" x14ac:dyDescent="0.3">
      <c r="A16" s="603" t="s">
        <v>531</v>
      </c>
      <c r="B16" s="604"/>
      <c r="C16" s="605"/>
      <c r="D16" s="605"/>
      <c r="E16" s="604"/>
      <c r="F16" s="605"/>
      <c r="G16" s="605"/>
      <c r="H16" s="604">
        <v>137629</v>
      </c>
      <c r="I16" s="605"/>
      <c r="J16" s="606"/>
    </row>
    <row r="17" spans="1:10" ht="14.4" customHeight="1" thickBot="1" x14ac:dyDescent="0.35">
      <c r="A17" s="611" t="s">
        <v>1141</v>
      </c>
      <c r="B17" s="607"/>
      <c r="C17" s="608"/>
      <c r="D17" s="608"/>
      <c r="E17" s="607"/>
      <c r="F17" s="608"/>
      <c r="G17" s="608"/>
      <c r="H17" s="607">
        <v>137629</v>
      </c>
      <c r="I17" s="608"/>
      <c r="J17" s="609"/>
    </row>
    <row r="18" spans="1:10" ht="14.4" customHeight="1" x14ac:dyDescent="0.3">
      <c r="A18" s="517" t="s">
        <v>573</v>
      </c>
    </row>
    <row r="19" spans="1:10" ht="14.4" customHeight="1" x14ac:dyDescent="0.3">
      <c r="A19" s="518" t="s">
        <v>574</v>
      </c>
    </row>
    <row r="20" spans="1:10" ht="14.4" customHeight="1" x14ac:dyDescent="0.3">
      <c r="A20" s="517" t="s">
        <v>1143</v>
      </c>
    </row>
    <row r="21" spans="1:10" ht="14.4" customHeight="1" x14ac:dyDescent="0.3">
      <c r="A21" s="517" t="s">
        <v>1144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3" t="s">
        <v>121</v>
      </c>
      <c r="B1" s="343"/>
      <c r="C1" s="344"/>
      <c r="D1" s="344"/>
      <c r="E1" s="344"/>
    </row>
    <row r="2" spans="1:5" ht="14.4" customHeight="1" thickBot="1" x14ac:dyDescent="0.35">
      <c r="A2" s="235" t="s">
        <v>260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7386.9833803572656</v>
      </c>
      <c r="D4" s="160">
        <f ca="1">IF(ISERROR(VLOOKUP("Náklady celkem",INDIRECT("HI!$A:$G"),5,0)),0,VLOOKUP("Náklady celkem",INDIRECT("HI!$A:$G"),5,0))</f>
        <v>4489.3520800000006</v>
      </c>
      <c r="E4" s="161">
        <f ca="1">IF(C4=0,0,D4/C4)</f>
        <v>0.60773821313009058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35.003470336914063</v>
      </c>
      <c r="D7" s="168">
        <f>IF(ISERROR(HI!E5),"",HI!E5)</f>
        <v>16.670490000000001</v>
      </c>
      <c r="E7" s="165">
        <f t="shared" ref="E7:E14" si="0">IF(C7=0,0,D7/C7)</f>
        <v>0.47625249266840797</v>
      </c>
    </row>
    <row r="8" spans="1:5" ht="14.4" customHeight="1" x14ac:dyDescent="0.3">
      <c r="A8" s="298" t="str">
        <f>HYPERLINK("#'LŽ Statim'!A1","Podíl statimových žádanek (max. 30%)")</f>
        <v>Podíl statimových žádanek (max. 30%)</v>
      </c>
      <c r="B8" s="296" t="s">
        <v>217</v>
      </c>
      <c r="C8" s="297">
        <v>0.3</v>
      </c>
      <c r="D8" s="297">
        <f>IF('LŽ Statim'!G3="",0,'LŽ Statim'!G3)</f>
        <v>1.0416666666666666E-2</v>
      </c>
      <c r="E8" s="165">
        <f>IF(C8=0,0,D8/C8)</f>
        <v>3.4722222222222224E-2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29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0.94523799150645316</v>
      </c>
      <c r="E10" s="165">
        <f t="shared" si="0"/>
        <v>1.5753966525107552</v>
      </c>
    </row>
    <row r="11" spans="1:5" ht="14.4" customHeight="1" x14ac:dyDescent="0.3">
      <c r="A11" s="29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0.90743352643962927</v>
      </c>
      <c r="E11" s="165">
        <f t="shared" si="0"/>
        <v>1.1342919080495366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13819.999660583497</v>
      </c>
      <c r="D14" s="168">
        <f>IF(ISERROR(HI!E6),"",HI!E6)</f>
        <v>12100.953320000001</v>
      </c>
      <c r="E14" s="165">
        <f t="shared" si="0"/>
        <v>0.87561169444262377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12476.666704681395</v>
      </c>
      <c r="D15" s="164">
        <f ca="1">IF(ISERROR(VLOOKUP("Osobní náklady (Kč) *",INDIRECT("HI!$A:$G"),5,0)),0,VLOOKUP("Osobní náklady (Kč) *",INDIRECT("HI!$A:$G"),5,0))</f>
        <v>12347.468190000001</v>
      </c>
      <c r="E15" s="165">
        <f ca="1">IF(C15=0,0,D15/C15)</f>
        <v>0.98964478913002329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6033.0996599999999</v>
      </c>
      <c r="D17" s="183">
        <f ca="1">IF(ISERROR(VLOOKUP("Výnosy celkem",INDIRECT("HI!$A:$G"),5,0)),0,VLOOKUP("Výnosy celkem",INDIRECT("HI!$A:$G"),5,0))</f>
        <v>4892.5843299999997</v>
      </c>
      <c r="E17" s="184">
        <f t="shared" ref="E17:E22" ca="1" si="1">IF(C17=0,0,D17/C17)</f>
        <v>0.81095698823579521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6033.0996599999999</v>
      </c>
      <c r="D18" s="164">
        <f ca="1">IF(ISERROR(VLOOKUP("Ambulance *",INDIRECT("HI!$A:$G"),5,0)),0,VLOOKUP("Ambulance *",INDIRECT("HI!$A:$G"),5,0))</f>
        <v>4892.5843299999997</v>
      </c>
      <c r="E18" s="165">
        <f t="shared" ca="1" si="1"/>
        <v>0.81095698823579521</v>
      </c>
    </row>
    <row r="19" spans="1:5" ht="14.4" customHeight="1" x14ac:dyDescent="0.3">
      <c r="A19" s="306" t="str">
        <f>HYPERLINK("#'ZV Vykáz.-A'!A1","Zdravotní výkony vykázané u ambulantních pacientů (min. 100 % 2016)")</f>
        <v>Zdravotní výkony vykázané u ambulantních pacientů (min. 100 % 2016)</v>
      </c>
      <c r="B19" s="307" t="s">
        <v>123</v>
      </c>
      <c r="C19" s="169">
        <v>1</v>
      </c>
      <c r="D19" s="169">
        <f>IF(ISERROR(VLOOKUP("Celkem:",'ZV Vykáz.-A'!$A:$AB,10,0)),"",VLOOKUP("Celkem:",'ZV Vykáz.-A'!$A:$AB,10,0))</f>
        <v>0.81095698823579521</v>
      </c>
      <c r="E19" s="165">
        <f t="shared" si="1"/>
        <v>0.81095698823579521</v>
      </c>
    </row>
    <row r="20" spans="1:5" ht="14.4" customHeight="1" x14ac:dyDescent="0.3">
      <c r="A20" s="305" t="str">
        <f>HYPERLINK("#'ZV Vykáz.-A'!A1","Specializovaná ambulantní péče")</f>
        <v>Specializovaná ambulantní péče</v>
      </c>
      <c r="B20" s="307" t="s">
        <v>123</v>
      </c>
      <c r="C20" s="169">
        <v>1</v>
      </c>
      <c r="D20" s="297">
        <f>IF(ISERROR(VLOOKUP("Specializovaná ambulantní péče",'ZV Vykáz.-A'!$A:$AB,10,0)),"",VLOOKUP("Specializovaná ambulantní péče",'ZV Vykáz.-A'!$A:$AB,10,0))</f>
        <v>0.94812138495718767</v>
      </c>
      <c r="E20" s="165">
        <f t="shared" si="1"/>
        <v>0.94812138495718767</v>
      </c>
    </row>
    <row r="21" spans="1:5" ht="14.4" customHeight="1" x14ac:dyDescent="0.3">
      <c r="A21" s="305" t="str">
        <f>HYPERLINK("#'ZV Vykáz.-A'!A1","Ambulantní péče ve vyjmenovaných odbornostech (§9)")</f>
        <v>Ambulantní péče ve vyjmenovaných odbornostech (§9)</v>
      </c>
      <c r="B21" s="307" t="s">
        <v>123</v>
      </c>
      <c r="C21" s="169">
        <v>1</v>
      </c>
      <c r="D21" s="297">
        <f>IF(ISERROR(VLOOKUP("Ambulantní péče ve vyjmenovaných odbornostech (§9) *",'ZV Vykáz.-A'!$A:$AB,10,0)),"",VLOOKUP("Ambulantní péče ve vyjmenovaných odbornostech (§9) *",'ZV Vykáz.-A'!$A:$AB,10,0))</f>
        <v>0.80085736062551127</v>
      </c>
      <c r="E21" s="165">
        <f>IF(OR(C21=0,D21=""),0,IF(C21="","",D21/C21))</f>
        <v>0.80085736062551127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07" t="s">
        <v>125</v>
      </c>
      <c r="C22" s="169">
        <v>0.85</v>
      </c>
      <c r="D22" s="169">
        <f>IF(ISERROR(VLOOKUP("Celkem:",'ZV Vykáz.-H'!$A:$S,7,0)),"",VLOOKUP("Celkem:",'ZV Vykáz.-H'!$A:$S,7,0))</f>
        <v>1.0032940995721717</v>
      </c>
      <c r="E22" s="165">
        <f t="shared" si="1"/>
        <v>1.1803459994966727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29" operator="lessThan">
      <formula>1</formula>
    </cfRule>
    <cfRule type="iconSet" priority="30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35" operator="greaterThan">
      <formula>1</formula>
    </cfRule>
    <cfRule type="iconSet" priority="3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6" t="s">
        <v>1148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22432</v>
      </c>
      <c r="C3" s="301">
        <f t="shared" si="0"/>
        <v>24465</v>
      </c>
      <c r="D3" s="315">
        <f t="shared" si="0"/>
        <v>18322</v>
      </c>
      <c r="E3" s="224">
        <f t="shared" si="0"/>
        <v>5318473.66</v>
      </c>
      <c r="F3" s="222">
        <f t="shared" si="0"/>
        <v>6033099.6600000001</v>
      </c>
      <c r="G3" s="302">
        <f t="shared" si="0"/>
        <v>4892584.33</v>
      </c>
    </row>
    <row r="4" spans="1:7" ht="14.4" customHeight="1" x14ac:dyDescent="0.3">
      <c r="A4" s="417" t="s">
        <v>135</v>
      </c>
      <c r="B4" s="422" t="s">
        <v>219</v>
      </c>
      <c r="C4" s="420"/>
      <c r="D4" s="423"/>
      <c r="E4" s="422" t="s">
        <v>99</v>
      </c>
      <c r="F4" s="420"/>
      <c r="G4" s="423"/>
    </row>
    <row r="5" spans="1:7" ht="14.4" customHeight="1" thickBot="1" x14ac:dyDescent="0.35">
      <c r="A5" s="591"/>
      <c r="B5" s="592">
        <v>2015</v>
      </c>
      <c r="C5" s="593">
        <v>2016</v>
      </c>
      <c r="D5" s="612">
        <v>2017</v>
      </c>
      <c r="E5" s="592">
        <v>2015</v>
      </c>
      <c r="F5" s="593">
        <v>2016</v>
      </c>
      <c r="G5" s="612">
        <v>2017</v>
      </c>
    </row>
    <row r="6" spans="1:7" ht="14.4" customHeight="1" x14ac:dyDescent="0.3">
      <c r="A6" s="579" t="s">
        <v>1141</v>
      </c>
      <c r="B6" s="116">
        <v>22317</v>
      </c>
      <c r="C6" s="116">
        <v>24349</v>
      </c>
      <c r="D6" s="116">
        <v>18199</v>
      </c>
      <c r="E6" s="613">
        <v>4979905.66</v>
      </c>
      <c r="F6" s="613">
        <v>5628445</v>
      </c>
      <c r="G6" s="614">
        <v>4505406</v>
      </c>
    </row>
    <row r="7" spans="1:7" ht="14.4" customHeight="1" x14ac:dyDescent="0.3">
      <c r="A7" s="580" t="s">
        <v>1145</v>
      </c>
      <c r="B7" s="568">
        <v>4</v>
      </c>
      <c r="C7" s="568">
        <v>10</v>
      </c>
      <c r="D7" s="568">
        <v>18</v>
      </c>
      <c r="E7" s="615">
        <v>140</v>
      </c>
      <c r="F7" s="615">
        <v>36710.33</v>
      </c>
      <c r="G7" s="616">
        <v>118640.66</v>
      </c>
    </row>
    <row r="8" spans="1:7" ht="14.4" customHeight="1" x14ac:dyDescent="0.3">
      <c r="A8" s="580" t="s">
        <v>576</v>
      </c>
      <c r="B8" s="568">
        <v>14</v>
      </c>
      <c r="C8" s="568">
        <v>8</v>
      </c>
      <c r="D8" s="568">
        <v>8</v>
      </c>
      <c r="E8" s="615">
        <v>45781</v>
      </c>
      <c r="F8" s="615">
        <v>296</v>
      </c>
      <c r="G8" s="616">
        <v>296</v>
      </c>
    </row>
    <row r="9" spans="1:7" ht="14.4" customHeight="1" x14ac:dyDescent="0.3">
      <c r="A9" s="580" t="s">
        <v>577</v>
      </c>
      <c r="B9" s="568">
        <v>4</v>
      </c>
      <c r="C9" s="568">
        <v>2</v>
      </c>
      <c r="D9" s="568">
        <v>4</v>
      </c>
      <c r="E9" s="615">
        <v>140</v>
      </c>
      <c r="F9" s="615">
        <v>74</v>
      </c>
      <c r="G9" s="616">
        <v>148</v>
      </c>
    </row>
    <row r="10" spans="1:7" ht="14.4" customHeight="1" x14ac:dyDescent="0.3">
      <c r="A10" s="580" t="s">
        <v>578</v>
      </c>
      <c r="B10" s="568">
        <v>7</v>
      </c>
      <c r="C10" s="568">
        <v>12</v>
      </c>
      <c r="D10" s="568">
        <v>17</v>
      </c>
      <c r="E10" s="615">
        <v>245</v>
      </c>
      <c r="F10" s="615">
        <v>444</v>
      </c>
      <c r="G10" s="616">
        <v>629</v>
      </c>
    </row>
    <row r="11" spans="1:7" ht="14.4" customHeight="1" x14ac:dyDescent="0.3">
      <c r="A11" s="580" t="s">
        <v>1146</v>
      </c>
      <c r="B11" s="568">
        <v>10</v>
      </c>
      <c r="C11" s="568">
        <v>3</v>
      </c>
      <c r="D11" s="568"/>
      <c r="E11" s="615">
        <v>350</v>
      </c>
      <c r="F11" s="615">
        <v>111</v>
      </c>
      <c r="G11" s="616"/>
    </row>
    <row r="12" spans="1:7" ht="14.4" customHeight="1" x14ac:dyDescent="0.3">
      <c r="A12" s="580" t="s">
        <v>579</v>
      </c>
      <c r="B12" s="568">
        <v>70</v>
      </c>
      <c r="C12" s="568">
        <v>72</v>
      </c>
      <c r="D12" s="568">
        <v>63</v>
      </c>
      <c r="E12" s="615">
        <v>273200</v>
      </c>
      <c r="F12" s="615">
        <v>330165.32999999996</v>
      </c>
      <c r="G12" s="616">
        <v>230044.34</v>
      </c>
    </row>
    <row r="13" spans="1:7" ht="14.4" customHeight="1" x14ac:dyDescent="0.3">
      <c r="A13" s="580" t="s">
        <v>580</v>
      </c>
      <c r="B13" s="568"/>
      <c r="C13" s="568">
        <v>1</v>
      </c>
      <c r="D13" s="568">
        <v>1</v>
      </c>
      <c r="E13" s="615"/>
      <c r="F13" s="615">
        <v>37</v>
      </c>
      <c r="G13" s="616">
        <v>37</v>
      </c>
    </row>
    <row r="14" spans="1:7" ht="14.4" customHeight="1" thickBot="1" x14ac:dyDescent="0.35">
      <c r="A14" s="619" t="s">
        <v>1147</v>
      </c>
      <c r="B14" s="570">
        <v>6</v>
      </c>
      <c r="C14" s="570">
        <v>8</v>
      </c>
      <c r="D14" s="570">
        <v>12</v>
      </c>
      <c r="E14" s="617">
        <v>18712</v>
      </c>
      <c r="F14" s="617">
        <v>36817</v>
      </c>
      <c r="G14" s="618">
        <v>37383.33</v>
      </c>
    </row>
    <row r="15" spans="1:7" ht="14.4" customHeight="1" x14ac:dyDescent="0.3">
      <c r="A15" s="517" t="s">
        <v>573</v>
      </c>
    </row>
    <row r="16" spans="1:7" ht="14.4" customHeight="1" x14ac:dyDescent="0.3">
      <c r="A16" s="518" t="s">
        <v>574</v>
      </c>
    </row>
    <row r="17" spans="1:1" ht="14.4" customHeight="1" x14ac:dyDescent="0.3">
      <c r="A17" s="517" t="s">
        <v>1143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3" t="s">
        <v>1231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14.4" customHeight="1" thickBot="1" x14ac:dyDescent="0.35">
      <c r="A2" s="235" t="s">
        <v>260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22616</v>
      </c>
      <c r="H3" s="103">
        <f t="shared" si="0"/>
        <v>5457209.6600000001</v>
      </c>
      <c r="I3" s="74"/>
      <c r="J3" s="74"/>
      <c r="K3" s="103">
        <f t="shared" si="0"/>
        <v>24629</v>
      </c>
      <c r="L3" s="103">
        <f t="shared" si="0"/>
        <v>6156755.6600000001</v>
      </c>
      <c r="M3" s="74"/>
      <c r="N3" s="74"/>
      <c r="O3" s="103">
        <f t="shared" si="0"/>
        <v>18442</v>
      </c>
      <c r="P3" s="103">
        <f t="shared" si="0"/>
        <v>5017975.93</v>
      </c>
      <c r="Q3" s="75">
        <f>IF(L3=0,0,P3/L3)</f>
        <v>0.81503574400417245</v>
      </c>
      <c r="R3" s="104">
        <f>IF(O3=0,0,P3/O3)</f>
        <v>272.09499674655677</v>
      </c>
    </row>
    <row r="4" spans="1:18" ht="14.4" customHeight="1" x14ac:dyDescent="0.3">
      <c r="A4" s="424" t="s">
        <v>248</v>
      </c>
      <c r="B4" s="424" t="s">
        <v>95</v>
      </c>
      <c r="C4" s="432" t="s">
        <v>0</v>
      </c>
      <c r="D4" s="426" t="s">
        <v>96</v>
      </c>
      <c r="E4" s="431" t="s">
        <v>71</v>
      </c>
      <c r="F4" s="427" t="s">
        <v>70</v>
      </c>
      <c r="G4" s="428">
        <v>2015</v>
      </c>
      <c r="H4" s="429"/>
      <c r="I4" s="101"/>
      <c r="J4" s="101"/>
      <c r="K4" s="428">
        <v>2016</v>
      </c>
      <c r="L4" s="429"/>
      <c r="M4" s="101"/>
      <c r="N4" s="101"/>
      <c r="O4" s="428">
        <v>2017</v>
      </c>
      <c r="P4" s="429"/>
      <c r="Q4" s="430" t="s">
        <v>2</v>
      </c>
      <c r="R4" s="425" t="s">
        <v>98</v>
      </c>
    </row>
    <row r="5" spans="1:18" ht="14.4" customHeight="1" thickBot="1" x14ac:dyDescent="0.35">
      <c r="A5" s="620"/>
      <c r="B5" s="620"/>
      <c r="C5" s="621"/>
      <c r="D5" s="622"/>
      <c r="E5" s="623"/>
      <c r="F5" s="624"/>
      <c r="G5" s="625" t="s">
        <v>72</v>
      </c>
      <c r="H5" s="626" t="s">
        <v>14</v>
      </c>
      <c r="I5" s="627"/>
      <c r="J5" s="627"/>
      <c r="K5" s="625" t="s">
        <v>72</v>
      </c>
      <c r="L5" s="626" t="s">
        <v>14</v>
      </c>
      <c r="M5" s="627"/>
      <c r="N5" s="627"/>
      <c r="O5" s="625" t="s">
        <v>72</v>
      </c>
      <c r="P5" s="626" t="s">
        <v>14</v>
      </c>
      <c r="Q5" s="628"/>
      <c r="R5" s="629"/>
    </row>
    <row r="6" spans="1:18" ht="14.4" customHeight="1" x14ac:dyDescent="0.3">
      <c r="A6" s="540" t="s">
        <v>1149</v>
      </c>
      <c r="B6" s="541" t="s">
        <v>1150</v>
      </c>
      <c r="C6" s="541" t="s">
        <v>1140</v>
      </c>
      <c r="D6" s="541" t="s">
        <v>1151</v>
      </c>
      <c r="E6" s="541" t="s">
        <v>1152</v>
      </c>
      <c r="F6" s="541" t="s">
        <v>1153</v>
      </c>
      <c r="G6" s="116">
        <v>61</v>
      </c>
      <c r="H6" s="116">
        <v>2135</v>
      </c>
      <c r="I6" s="541">
        <v>1.0887302396736358</v>
      </c>
      <c r="J6" s="541">
        <v>35</v>
      </c>
      <c r="K6" s="116">
        <v>53</v>
      </c>
      <c r="L6" s="116">
        <v>1961</v>
      </c>
      <c r="M6" s="541">
        <v>1</v>
      </c>
      <c r="N6" s="541">
        <v>37</v>
      </c>
      <c r="O6" s="116">
        <v>49</v>
      </c>
      <c r="P6" s="116">
        <v>1813</v>
      </c>
      <c r="Q6" s="546">
        <v>0.92452830188679247</v>
      </c>
      <c r="R6" s="567">
        <v>37</v>
      </c>
    </row>
    <row r="7" spans="1:18" ht="14.4" customHeight="1" x14ac:dyDescent="0.3">
      <c r="A7" s="547" t="s">
        <v>1149</v>
      </c>
      <c r="B7" s="548" t="s">
        <v>1150</v>
      </c>
      <c r="C7" s="548" t="s">
        <v>1140</v>
      </c>
      <c r="D7" s="548" t="s">
        <v>1151</v>
      </c>
      <c r="E7" s="548" t="s">
        <v>1154</v>
      </c>
      <c r="F7" s="548" t="s">
        <v>1155</v>
      </c>
      <c r="G7" s="568">
        <v>17</v>
      </c>
      <c r="H7" s="568">
        <v>166.66000000000003</v>
      </c>
      <c r="I7" s="548">
        <v>1.0000000000000002</v>
      </c>
      <c r="J7" s="548">
        <v>9.8035294117647069</v>
      </c>
      <c r="K7" s="568">
        <v>5</v>
      </c>
      <c r="L7" s="568">
        <v>166.66</v>
      </c>
      <c r="M7" s="548">
        <v>1</v>
      </c>
      <c r="N7" s="548">
        <v>33.332000000000001</v>
      </c>
      <c r="O7" s="568">
        <v>16</v>
      </c>
      <c r="P7" s="568">
        <v>533.32999999999993</v>
      </c>
      <c r="Q7" s="553">
        <v>3.2001080043201724</v>
      </c>
      <c r="R7" s="569">
        <v>33.333124999999995</v>
      </c>
    </row>
    <row r="8" spans="1:18" ht="14.4" customHeight="1" x14ac:dyDescent="0.3">
      <c r="A8" s="547" t="s">
        <v>1149</v>
      </c>
      <c r="B8" s="548" t="s">
        <v>1150</v>
      </c>
      <c r="C8" s="548" t="s">
        <v>1140</v>
      </c>
      <c r="D8" s="548" t="s">
        <v>1151</v>
      </c>
      <c r="E8" s="548" t="s">
        <v>1156</v>
      </c>
      <c r="F8" s="548" t="s">
        <v>1157</v>
      </c>
      <c r="G8" s="568">
        <v>60</v>
      </c>
      <c r="H8" s="568">
        <v>2160</v>
      </c>
      <c r="I8" s="548">
        <v>0.66339066339066344</v>
      </c>
      <c r="J8" s="548">
        <v>36</v>
      </c>
      <c r="K8" s="568">
        <v>88</v>
      </c>
      <c r="L8" s="568">
        <v>3256</v>
      </c>
      <c r="M8" s="548">
        <v>1</v>
      </c>
      <c r="N8" s="548">
        <v>37</v>
      </c>
      <c r="O8" s="568">
        <v>41</v>
      </c>
      <c r="P8" s="568">
        <v>1517</v>
      </c>
      <c r="Q8" s="553">
        <v>0.46590909090909088</v>
      </c>
      <c r="R8" s="569">
        <v>37</v>
      </c>
    </row>
    <row r="9" spans="1:18" ht="14.4" customHeight="1" x14ac:dyDescent="0.3">
      <c r="A9" s="547" t="s">
        <v>1149</v>
      </c>
      <c r="B9" s="548" t="s">
        <v>1150</v>
      </c>
      <c r="C9" s="548" t="s">
        <v>1140</v>
      </c>
      <c r="D9" s="548" t="s">
        <v>1151</v>
      </c>
      <c r="E9" s="548" t="s">
        <v>1158</v>
      </c>
      <c r="F9" s="548" t="s">
        <v>1159</v>
      </c>
      <c r="G9" s="568">
        <v>91</v>
      </c>
      <c r="H9" s="568">
        <v>4095</v>
      </c>
      <c r="I9" s="548">
        <v>0.7</v>
      </c>
      <c r="J9" s="548">
        <v>45</v>
      </c>
      <c r="K9" s="568">
        <v>130</v>
      </c>
      <c r="L9" s="568">
        <v>5850</v>
      </c>
      <c r="M9" s="548">
        <v>1</v>
      </c>
      <c r="N9" s="548">
        <v>45</v>
      </c>
      <c r="O9" s="568">
        <v>80</v>
      </c>
      <c r="P9" s="568">
        <v>3600</v>
      </c>
      <c r="Q9" s="553">
        <v>0.61538461538461542</v>
      </c>
      <c r="R9" s="569">
        <v>45</v>
      </c>
    </row>
    <row r="10" spans="1:18" ht="14.4" customHeight="1" x14ac:dyDescent="0.3">
      <c r="A10" s="547" t="s">
        <v>1149</v>
      </c>
      <c r="B10" s="548" t="s">
        <v>1150</v>
      </c>
      <c r="C10" s="548" t="s">
        <v>1140</v>
      </c>
      <c r="D10" s="548" t="s">
        <v>1151</v>
      </c>
      <c r="E10" s="548" t="s">
        <v>1160</v>
      </c>
      <c r="F10" s="548" t="s">
        <v>1161</v>
      </c>
      <c r="G10" s="568">
        <v>37</v>
      </c>
      <c r="H10" s="568">
        <v>333296</v>
      </c>
      <c r="I10" s="548">
        <v>0.83350672215108834</v>
      </c>
      <c r="J10" s="548">
        <v>9008</v>
      </c>
      <c r="K10" s="568">
        <v>44</v>
      </c>
      <c r="L10" s="568">
        <v>399872</v>
      </c>
      <c r="M10" s="548">
        <v>1</v>
      </c>
      <c r="N10" s="548">
        <v>9088</v>
      </c>
      <c r="O10" s="568">
        <v>42</v>
      </c>
      <c r="P10" s="568">
        <v>381822</v>
      </c>
      <c r="Q10" s="553">
        <v>0.95486055537772085</v>
      </c>
      <c r="R10" s="569">
        <v>9091</v>
      </c>
    </row>
    <row r="11" spans="1:18" ht="14.4" customHeight="1" x14ac:dyDescent="0.3">
      <c r="A11" s="547" t="s">
        <v>1149</v>
      </c>
      <c r="B11" s="548" t="s">
        <v>1150</v>
      </c>
      <c r="C11" s="548" t="s">
        <v>1140</v>
      </c>
      <c r="D11" s="548" t="s">
        <v>1151</v>
      </c>
      <c r="E11" s="548" t="s">
        <v>1162</v>
      </c>
      <c r="F11" s="548" t="s">
        <v>1163</v>
      </c>
      <c r="G11" s="568">
        <v>2</v>
      </c>
      <c r="H11" s="568">
        <v>662</v>
      </c>
      <c r="I11" s="548">
        <v>1.8700564971751412</v>
      </c>
      <c r="J11" s="548">
        <v>331</v>
      </c>
      <c r="K11" s="568">
        <v>1</v>
      </c>
      <c r="L11" s="568">
        <v>354</v>
      </c>
      <c r="M11" s="548">
        <v>1</v>
      </c>
      <c r="N11" s="548">
        <v>354</v>
      </c>
      <c r="O11" s="568">
        <v>1</v>
      </c>
      <c r="P11" s="568">
        <v>355</v>
      </c>
      <c r="Q11" s="553">
        <v>1.0028248587570621</v>
      </c>
      <c r="R11" s="569">
        <v>355</v>
      </c>
    </row>
    <row r="12" spans="1:18" ht="14.4" customHeight="1" x14ac:dyDescent="0.3">
      <c r="A12" s="547" t="s">
        <v>1149</v>
      </c>
      <c r="B12" s="548" t="s">
        <v>1150</v>
      </c>
      <c r="C12" s="548" t="s">
        <v>1140</v>
      </c>
      <c r="D12" s="548" t="s">
        <v>1151</v>
      </c>
      <c r="E12" s="548" t="s">
        <v>1164</v>
      </c>
      <c r="F12" s="548" t="s">
        <v>1165</v>
      </c>
      <c r="G12" s="568">
        <v>15</v>
      </c>
      <c r="H12" s="568">
        <v>2475</v>
      </c>
      <c r="I12" s="548">
        <v>1.0756192959582791</v>
      </c>
      <c r="J12" s="548">
        <v>165</v>
      </c>
      <c r="K12" s="568">
        <v>13</v>
      </c>
      <c r="L12" s="568">
        <v>2301</v>
      </c>
      <c r="M12" s="548">
        <v>1</v>
      </c>
      <c r="N12" s="548">
        <v>177</v>
      </c>
      <c r="O12" s="568">
        <v>15</v>
      </c>
      <c r="P12" s="568">
        <v>2655</v>
      </c>
      <c r="Q12" s="553">
        <v>1.1538461538461537</v>
      </c>
      <c r="R12" s="569">
        <v>177</v>
      </c>
    </row>
    <row r="13" spans="1:18" ht="14.4" customHeight="1" x14ac:dyDescent="0.3">
      <c r="A13" s="547" t="s">
        <v>1166</v>
      </c>
      <c r="B13" s="548" t="s">
        <v>1167</v>
      </c>
      <c r="C13" s="548" t="s">
        <v>526</v>
      </c>
      <c r="D13" s="548" t="s">
        <v>1168</v>
      </c>
      <c r="E13" s="548" t="s">
        <v>1169</v>
      </c>
      <c r="F13" s="548" t="s">
        <v>1170</v>
      </c>
      <c r="G13" s="568">
        <v>184</v>
      </c>
      <c r="H13" s="568">
        <v>138736</v>
      </c>
      <c r="I13" s="548">
        <v>1.1219512195121952</v>
      </c>
      <c r="J13" s="548">
        <v>754</v>
      </c>
      <c r="K13" s="568">
        <v>164</v>
      </c>
      <c r="L13" s="568">
        <v>123656</v>
      </c>
      <c r="M13" s="548">
        <v>1</v>
      </c>
      <c r="N13" s="548">
        <v>754</v>
      </c>
      <c r="O13" s="568"/>
      <c r="P13" s="568"/>
      <c r="Q13" s="553"/>
      <c r="R13" s="569"/>
    </row>
    <row r="14" spans="1:18" ht="14.4" customHeight="1" x14ac:dyDescent="0.3">
      <c r="A14" s="547" t="s">
        <v>1166</v>
      </c>
      <c r="B14" s="548" t="s">
        <v>1167</v>
      </c>
      <c r="C14" s="548" t="s">
        <v>526</v>
      </c>
      <c r="D14" s="548" t="s">
        <v>1151</v>
      </c>
      <c r="E14" s="548" t="s">
        <v>1171</v>
      </c>
      <c r="F14" s="548" t="s">
        <v>1172</v>
      </c>
      <c r="G14" s="568">
        <v>797</v>
      </c>
      <c r="H14" s="568">
        <v>164182</v>
      </c>
      <c r="I14" s="548">
        <v>0.58373124086708883</v>
      </c>
      <c r="J14" s="548">
        <v>206</v>
      </c>
      <c r="K14" s="568">
        <v>1333</v>
      </c>
      <c r="L14" s="568">
        <v>281263</v>
      </c>
      <c r="M14" s="548">
        <v>1</v>
      </c>
      <c r="N14" s="548">
        <v>211</v>
      </c>
      <c r="O14" s="568">
        <v>727</v>
      </c>
      <c r="P14" s="568">
        <v>153397</v>
      </c>
      <c r="Q14" s="553">
        <v>0.54538634658664664</v>
      </c>
      <c r="R14" s="569">
        <v>211</v>
      </c>
    </row>
    <row r="15" spans="1:18" ht="14.4" customHeight="1" x14ac:dyDescent="0.3">
      <c r="A15" s="547" t="s">
        <v>1166</v>
      </c>
      <c r="B15" s="548" t="s">
        <v>1167</v>
      </c>
      <c r="C15" s="548" t="s">
        <v>526</v>
      </c>
      <c r="D15" s="548" t="s">
        <v>1151</v>
      </c>
      <c r="E15" s="548" t="s">
        <v>1173</v>
      </c>
      <c r="F15" s="548" t="s">
        <v>1172</v>
      </c>
      <c r="G15" s="568">
        <v>107</v>
      </c>
      <c r="H15" s="568">
        <v>9095</v>
      </c>
      <c r="I15" s="548">
        <v>1.0454022988505747</v>
      </c>
      <c r="J15" s="548">
        <v>85</v>
      </c>
      <c r="K15" s="568">
        <v>100</v>
      </c>
      <c r="L15" s="568">
        <v>8700</v>
      </c>
      <c r="M15" s="548">
        <v>1</v>
      </c>
      <c r="N15" s="548">
        <v>87</v>
      </c>
      <c r="O15" s="568">
        <v>111</v>
      </c>
      <c r="P15" s="568">
        <v>9657</v>
      </c>
      <c r="Q15" s="553">
        <v>1.1100000000000001</v>
      </c>
      <c r="R15" s="569">
        <v>87</v>
      </c>
    </row>
    <row r="16" spans="1:18" ht="14.4" customHeight="1" x14ac:dyDescent="0.3">
      <c r="A16" s="547" t="s">
        <v>1166</v>
      </c>
      <c r="B16" s="548" t="s">
        <v>1167</v>
      </c>
      <c r="C16" s="548" t="s">
        <v>526</v>
      </c>
      <c r="D16" s="548" t="s">
        <v>1151</v>
      </c>
      <c r="E16" s="548" t="s">
        <v>1174</v>
      </c>
      <c r="F16" s="548" t="s">
        <v>1175</v>
      </c>
      <c r="G16" s="568">
        <v>5090</v>
      </c>
      <c r="H16" s="568">
        <v>1501550</v>
      </c>
      <c r="I16" s="548">
        <v>0.82482443881945544</v>
      </c>
      <c r="J16" s="548">
        <v>295</v>
      </c>
      <c r="K16" s="568">
        <v>6048</v>
      </c>
      <c r="L16" s="568">
        <v>1820448</v>
      </c>
      <c r="M16" s="548">
        <v>1</v>
      </c>
      <c r="N16" s="548">
        <v>301</v>
      </c>
      <c r="O16" s="568">
        <v>4656</v>
      </c>
      <c r="P16" s="568">
        <v>1401456</v>
      </c>
      <c r="Q16" s="553">
        <v>0.76984126984126988</v>
      </c>
      <c r="R16" s="569">
        <v>301</v>
      </c>
    </row>
    <row r="17" spans="1:18" ht="14.4" customHeight="1" x14ac:dyDescent="0.3">
      <c r="A17" s="547" t="s">
        <v>1166</v>
      </c>
      <c r="B17" s="548" t="s">
        <v>1167</v>
      </c>
      <c r="C17" s="548" t="s">
        <v>526</v>
      </c>
      <c r="D17" s="548" t="s">
        <v>1151</v>
      </c>
      <c r="E17" s="548" t="s">
        <v>1176</v>
      </c>
      <c r="F17" s="548" t="s">
        <v>1177</v>
      </c>
      <c r="G17" s="568">
        <v>86</v>
      </c>
      <c r="H17" s="568">
        <v>8170</v>
      </c>
      <c r="I17" s="548">
        <v>0.64472853535353536</v>
      </c>
      <c r="J17" s="548">
        <v>95</v>
      </c>
      <c r="K17" s="568">
        <v>128</v>
      </c>
      <c r="L17" s="568">
        <v>12672</v>
      </c>
      <c r="M17" s="548">
        <v>1</v>
      </c>
      <c r="N17" s="548">
        <v>99</v>
      </c>
      <c r="O17" s="568">
        <v>150</v>
      </c>
      <c r="P17" s="568">
        <v>14850</v>
      </c>
      <c r="Q17" s="553">
        <v>1.171875</v>
      </c>
      <c r="R17" s="569">
        <v>99</v>
      </c>
    </row>
    <row r="18" spans="1:18" ht="14.4" customHeight="1" x14ac:dyDescent="0.3">
      <c r="A18" s="547" t="s">
        <v>1166</v>
      </c>
      <c r="B18" s="548" t="s">
        <v>1167</v>
      </c>
      <c r="C18" s="548" t="s">
        <v>526</v>
      </c>
      <c r="D18" s="548" t="s">
        <v>1151</v>
      </c>
      <c r="E18" s="548" t="s">
        <v>1178</v>
      </c>
      <c r="F18" s="548" t="s">
        <v>1179</v>
      </c>
      <c r="G18" s="568">
        <v>7</v>
      </c>
      <c r="H18" s="568">
        <v>1568</v>
      </c>
      <c r="I18" s="548">
        <v>1.3575757575757577</v>
      </c>
      <c r="J18" s="548">
        <v>224</v>
      </c>
      <c r="K18" s="568">
        <v>5</v>
      </c>
      <c r="L18" s="568">
        <v>1155</v>
      </c>
      <c r="M18" s="548">
        <v>1</v>
      </c>
      <c r="N18" s="548">
        <v>231</v>
      </c>
      <c r="O18" s="568">
        <v>12</v>
      </c>
      <c r="P18" s="568">
        <v>2784</v>
      </c>
      <c r="Q18" s="553">
        <v>2.4103896103896103</v>
      </c>
      <c r="R18" s="569">
        <v>232</v>
      </c>
    </row>
    <row r="19" spans="1:18" ht="14.4" customHeight="1" x14ac:dyDescent="0.3">
      <c r="A19" s="547" t="s">
        <v>1166</v>
      </c>
      <c r="B19" s="548" t="s">
        <v>1167</v>
      </c>
      <c r="C19" s="548" t="s">
        <v>526</v>
      </c>
      <c r="D19" s="548" t="s">
        <v>1151</v>
      </c>
      <c r="E19" s="548" t="s">
        <v>1180</v>
      </c>
      <c r="F19" s="548" t="s">
        <v>1181</v>
      </c>
      <c r="G19" s="568">
        <v>1124</v>
      </c>
      <c r="H19" s="568">
        <v>151740</v>
      </c>
      <c r="I19" s="548">
        <v>1.0322378759328168</v>
      </c>
      <c r="J19" s="548">
        <v>135</v>
      </c>
      <c r="K19" s="568">
        <v>1073</v>
      </c>
      <c r="L19" s="568">
        <v>147001</v>
      </c>
      <c r="M19" s="548">
        <v>1</v>
      </c>
      <c r="N19" s="548">
        <v>137</v>
      </c>
      <c r="O19" s="568">
        <v>889</v>
      </c>
      <c r="P19" s="568">
        <v>121793</v>
      </c>
      <c r="Q19" s="553">
        <v>0.8285181733457595</v>
      </c>
      <c r="R19" s="569">
        <v>137</v>
      </c>
    </row>
    <row r="20" spans="1:18" ht="14.4" customHeight="1" x14ac:dyDescent="0.3">
      <c r="A20" s="547" t="s">
        <v>1166</v>
      </c>
      <c r="B20" s="548" t="s">
        <v>1167</v>
      </c>
      <c r="C20" s="548" t="s">
        <v>526</v>
      </c>
      <c r="D20" s="548" t="s">
        <v>1151</v>
      </c>
      <c r="E20" s="548" t="s">
        <v>1182</v>
      </c>
      <c r="F20" s="548" t="s">
        <v>1181</v>
      </c>
      <c r="G20" s="568">
        <v>88</v>
      </c>
      <c r="H20" s="568">
        <v>15664</v>
      </c>
      <c r="I20" s="548">
        <v>0.95106253794778384</v>
      </c>
      <c r="J20" s="548">
        <v>178</v>
      </c>
      <c r="K20" s="568">
        <v>90</v>
      </c>
      <c r="L20" s="568">
        <v>16470</v>
      </c>
      <c r="M20" s="548">
        <v>1</v>
      </c>
      <c r="N20" s="548">
        <v>183</v>
      </c>
      <c r="O20" s="568">
        <v>110</v>
      </c>
      <c r="P20" s="568">
        <v>20130</v>
      </c>
      <c r="Q20" s="553">
        <v>1.2222222222222223</v>
      </c>
      <c r="R20" s="569">
        <v>183</v>
      </c>
    </row>
    <row r="21" spans="1:18" ht="14.4" customHeight="1" x14ac:dyDescent="0.3">
      <c r="A21" s="547" t="s">
        <v>1166</v>
      </c>
      <c r="B21" s="548" t="s">
        <v>1167</v>
      </c>
      <c r="C21" s="548" t="s">
        <v>526</v>
      </c>
      <c r="D21" s="548" t="s">
        <v>1151</v>
      </c>
      <c r="E21" s="548" t="s">
        <v>1183</v>
      </c>
      <c r="F21" s="548" t="s">
        <v>1184</v>
      </c>
      <c r="G21" s="568">
        <v>21</v>
      </c>
      <c r="H21" s="568">
        <v>13020</v>
      </c>
      <c r="I21" s="548">
        <v>0.49696553303561203</v>
      </c>
      <c r="J21" s="548">
        <v>620</v>
      </c>
      <c r="K21" s="568">
        <v>41</v>
      </c>
      <c r="L21" s="568">
        <v>26199</v>
      </c>
      <c r="M21" s="548">
        <v>1</v>
      </c>
      <c r="N21" s="548">
        <v>639</v>
      </c>
      <c r="O21" s="568">
        <v>39</v>
      </c>
      <c r="P21" s="568">
        <v>24921</v>
      </c>
      <c r="Q21" s="553">
        <v>0.95121951219512191</v>
      </c>
      <c r="R21" s="569">
        <v>639</v>
      </c>
    </row>
    <row r="22" spans="1:18" ht="14.4" customHeight="1" x14ac:dyDescent="0.3">
      <c r="A22" s="547" t="s">
        <v>1166</v>
      </c>
      <c r="B22" s="548" t="s">
        <v>1167</v>
      </c>
      <c r="C22" s="548" t="s">
        <v>526</v>
      </c>
      <c r="D22" s="548" t="s">
        <v>1151</v>
      </c>
      <c r="E22" s="548" t="s">
        <v>1185</v>
      </c>
      <c r="F22" s="548" t="s">
        <v>1186</v>
      </c>
      <c r="G22" s="568">
        <v>39</v>
      </c>
      <c r="H22" s="568">
        <v>23127</v>
      </c>
      <c r="I22" s="548">
        <v>0.82690932494279179</v>
      </c>
      <c r="J22" s="548">
        <v>593</v>
      </c>
      <c r="K22" s="568">
        <v>46</v>
      </c>
      <c r="L22" s="568">
        <v>27968</v>
      </c>
      <c r="M22" s="548">
        <v>1</v>
      </c>
      <c r="N22" s="548">
        <v>608</v>
      </c>
      <c r="O22" s="568">
        <v>45</v>
      </c>
      <c r="P22" s="568">
        <v>27360</v>
      </c>
      <c r="Q22" s="553">
        <v>0.97826086956521741</v>
      </c>
      <c r="R22" s="569">
        <v>608</v>
      </c>
    </row>
    <row r="23" spans="1:18" ht="14.4" customHeight="1" x14ac:dyDescent="0.3">
      <c r="A23" s="547" t="s">
        <v>1166</v>
      </c>
      <c r="B23" s="548" t="s">
        <v>1167</v>
      </c>
      <c r="C23" s="548" t="s">
        <v>526</v>
      </c>
      <c r="D23" s="548" t="s">
        <v>1151</v>
      </c>
      <c r="E23" s="548" t="s">
        <v>1187</v>
      </c>
      <c r="F23" s="548" t="s">
        <v>1188</v>
      </c>
      <c r="G23" s="568">
        <v>418</v>
      </c>
      <c r="H23" s="568">
        <v>67298</v>
      </c>
      <c r="I23" s="548">
        <v>0.76726978372154009</v>
      </c>
      <c r="J23" s="548">
        <v>161</v>
      </c>
      <c r="K23" s="568">
        <v>507</v>
      </c>
      <c r="L23" s="568">
        <v>87711</v>
      </c>
      <c r="M23" s="548">
        <v>1</v>
      </c>
      <c r="N23" s="548">
        <v>173</v>
      </c>
      <c r="O23" s="568">
        <v>441</v>
      </c>
      <c r="P23" s="568">
        <v>76293</v>
      </c>
      <c r="Q23" s="553">
        <v>0.86982248520710059</v>
      </c>
      <c r="R23" s="569">
        <v>173</v>
      </c>
    </row>
    <row r="24" spans="1:18" ht="14.4" customHeight="1" x14ac:dyDescent="0.3">
      <c r="A24" s="547" t="s">
        <v>1166</v>
      </c>
      <c r="B24" s="548" t="s">
        <v>1167</v>
      </c>
      <c r="C24" s="548" t="s">
        <v>526</v>
      </c>
      <c r="D24" s="548" t="s">
        <v>1151</v>
      </c>
      <c r="E24" s="548" t="s">
        <v>1189</v>
      </c>
      <c r="F24" s="548" t="s">
        <v>1190</v>
      </c>
      <c r="G24" s="568">
        <v>1012</v>
      </c>
      <c r="H24" s="568">
        <v>387596</v>
      </c>
      <c r="I24" s="548">
        <v>1.044890873015873</v>
      </c>
      <c r="J24" s="548">
        <v>383</v>
      </c>
      <c r="K24" s="568">
        <v>966</v>
      </c>
      <c r="L24" s="568">
        <v>370944</v>
      </c>
      <c r="M24" s="548">
        <v>1</v>
      </c>
      <c r="N24" s="548">
        <v>384</v>
      </c>
      <c r="O24" s="568">
        <v>651</v>
      </c>
      <c r="P24" s="568">
        <v>225897</v>
      </c>
      <c r="Q24" s="553">
        <v>0.60897871376811596</v>
      </c>
      <c r="R24" s="569">
        <v>347</v>
      </c>
    </row>
    <row r="25" spans="1:18" ht="14.4" customHeight="1" x14ac:dyDescent="0.3">
      <c r="A25" s="547" t="s">
        <v>1166</v>
      </c>
      <c r="B25" s="548" t="s">
        <v>1167</v>
      </c>
      <c r="C25" s="548" t="s">
        <v>526</v>
      </c>
      <c r="D25" s="548" t="s">
        <v>1151</v>
      </c>
      <c r="E25" s="548" t="s">
        <v>1191</v>
      </c>
      <c r="F25" s="548" t="s">
        <v>1192</v>
      </c>
      <c r="G25" s="568">
        <v>3184</v>
      </c>
      <c r="H25" s="568">
        <v>50944</v>
      </c>
      <c r="I25" s="548">
        <v>0.96512266742445774</v>
      </c>
      <c r="J25" s="548">
        <v>16</v>
      </c>
      <c r="K25" s="568">
        <v>3105</v>
      </c>
      <c r="L25" s="568">
        <v>52785</v>
      </c>
      <c r="M25" s="548">
        <v>1</v>
      </c>
      <c r="N25" s="548">
        <v>17</v>
      </c>
      <c r="O25" s="568">
        <v>1510</v>
      </c>
      <c r="P25" s="568">
        <v>25670</v>
      </c>
      <c r="Q25" s="553">
        <v>0.48631239935587761</v>
      </c>
      <c r="R25" s="569">
        <v>17</v>
      </c>
    </row>
    <row r="26" spans="1:18" ht="14.4" customHeight="1" x14ac:dyDescent="0.3">
      <c r="A26" s="547" t="s">
        <v>1166</v>
      </c>
      <c r="B26" s="548" t="s">
        <v>1167</v>
      </c>
      <c r="C26" s="548" t="s">
        <v>526</v>
      </c>
      <c r="D26" s="548" t="s">
        <v>1151</v>
      </c>
      <c r="E26" s="548" t="s">
        <v>1193</v>
      </c>
      <c r="F26" s="548" t="s">
        <v>1194</v>
      </c>
      <c r="G26" s="568">
        <v>441</v>
      </c>
      <c r="H26" s="568">
        <v>117306</v>
      </c>
      <c r="I26" s="548">
        <v>0.6941717410214987</v>
      </c>
      <c r="J26" s="548">
        <v>266</v>
      </c>
      <c r="K26" s="568">
        <v>619</v>
      </c>
      <c r="L26" s="568">
        <v>168987</v>
      </c>
      <c r="M26" s="548">
        <v>1</v>
      </c>
      <c r="N26" s="548">
        <v>273</v>
      </c>
      <c r="O26" s="568">
        <v>4</v>
      </c>
      <c r="P26" s="568">
        <v>1096</v>
      </c>
      <c r="Q26" s="553">
        <v>6.4857060010533353E-3</v>
      </c>
      <c r="R26" s="569">
        <v>274</v>
      </c>
    </row>
    <row r="27" spans="1:18" ht="14.4" customHeight="1" x14ac:dyDescent="0.3">
      <c r="A27" s="547" t="s">
        <v>1166</v>
      </c>
      <c r="B27" s="548" t="s">
        <v>1167</v>
      </c>
      <c r="C27" s="548" t="s">
        <v>526</v>
      </c>
      <c r="D27" s="548" t="s">
        <v>1151</v>
      </c>
      <c r="E27" s="548" t="s">
        <v>1195</v>
      </c>
      <c r="F27" s="548" t="s">
        <v>1196</v>
      </c>
      <c r="G27" s="568">
        <v>446</v>
      </c>
      <c r="H27" s="568">
        <v>62886</v>
      </c>
      <c r="I27" s="548">
        <v>0.6866033409760891</v>
      </c>
      <c r="J27" s="548">
        <v>141</v>
      </c>
      <c r="K27" s="568">
        <v>645</v>
      </c>
      <c r="L27" s="568">
        <v>91590</v>
      </c>
      <c r="M27" s="548">
        <v>1</v>
      </c>
      <c r="N27" s="548">
        <v>142</v>
      </c>
      <c r="O27" s="568">
        <v>433</v>
      </c>
      <c r="P27" s="568">
        <v>61486</v>
      </c>
      <c r="Q27" s="553">
        <v>0.67131782945736429</v>
      </c>
      <c r="R27" s="569">
        <v>142</v>
      </c>
    </row>
    <row r="28" spans="1:18" ht="14.4" customHeight="1" x14ac:dyDescent="0.3">
      <c r="A28" s="547" t="s">
        <v>1166</v>
      </c>
      <c r="B28" s="548" t="s">
        <v>1167</v>
      </c>
      <c r="C28" s="548" t="s">
        <v>526</v>
      </c>
      <c r="D28" s="548" t="s">
        <v>1151</v>
      </c>
      <c r="E28" s="548" t="s">
        <v>1197</v>
      </c>
      <c r="F28" s="548" t="s">
        <v>1196</v>
      </c>
      <c r="G28" s="568">
        <v>1123</v>
      </c>
      <c r="H28" s="568">
        <v>87594</v>
      </c>
      <c r="I28" s="548">
        <v>1.0534709193245779</v>
      </c>
      <c r="J28" s="548">
        <v>78</v>
      </c>
      <c r="K28" s="568">
        <v>1066</v>
      </c>
      <c r="L28" s="568">
        <v>83148</v>
      </c>
      <c r="M28" s="548">
        <v>1</v>
      </c>
      <c r="N28" s="548">
        <v>78</v>
      </c>
      <c r="O28" s="568">
        <v>888</v>
      </c>
      <c r="P28" s="568">
        <v>69264</v>
      </c>
      <c r="Q28" s="553">
        <v>0.83302063789868663</v>
      </c>
      <c r="R28" s="569">
        <v>78</v>
      </c>
    </row>
    <row r="29" spans="1:18" ht="14.4" customHeight="1" x14ac:dyDescent="0.3">
      <c r="A29" s="547" t="s">
        <v>1166</v>
      </c>
      <c r="B29" s="548" t="s">
        <v>1167</v>
      </c>
      <c r="C29" s="548" t="s">
        <v>526</v>
      </c>
      <c r="D29" s="548" t="s">
        <v>1151</v>
      </c>
      <c r="E29" s="548" t="s">
        <v>1198</v>
      </c>
      <c r="F29" s="548" t="s">
        <v>1199</v>
      </c>
      <c r="G29" s="568">
        <v>448</v>
      </c>
      <c r="H29" s="568">
        <v>137536</v>
      </c>
      <c r="I29" s="548">
        <v>0.68125913267454241</v>
      </c>
      <c r="J29" s="548">
        <v>307</v>
      </c>
      <c r="K29" s="568">
        <v>645</v>
      </c>
      <c r="L29" s="568">
        <v>201885</v>
      </c>
      <c r="M29" s="548">
        <v>1</v>
      </c>
      <c r="N29" s="548">
        <v>313</v>
      </c>
      <c r="O29" s="568">
        <v>433</v>
      </c>
      <c r="P29" s="568">
        <v>135962</v>
      </c>
      <c r="Q29" s="553">
        <v>0.6734626148549917</v>
      </c>
      <c r="R29" s="569">
        <v>314</v>
      </c>
    </row>
    <row r="30" spans="1:18" ht="14.4" customHeight="1" x14ac:dyDescent="0.3">
      <c r="A30" s="547" t="s">
        <v>1166</v>
      </c>
      <c r="B30" s="548" t="s">
        <v>1167</v>
      </c>
      <c r="C30" s="548" t="s">
        <v>526</v>
      </c>
      <c r="D30" s="548" t="s">
        <v>1151</v>
      </c>
      <c r="E30" s="548" t="s">
        <v>1200</v>
      </c>
      <c r="F30" s="548" t="s">
        <v>1201</v>
      </c>
      <c r="G30" s="568">
        <v>1296</v>
      </c>
      <c r="H30" s="568">
        <v>631152</v>
      </c>
      <c r="I30" s="548">
        <v>1.1445524445089221</v>
      </c>
      <c r="J30" s="548">
        <v>487</v>
      </c>
      <c r="K30" s="568">
        <v>1130</v>
      </c>
      <c r="L30" s="568">
        <v>551440</v>
      </c>
      <c r="M30" s="548">
        <v>1</v>
      </c>
      <c r="N30" s="548">
        <v>488</v>
      </c>
      <c r="O30" s="568">
        <v>807</v>
      </c>
      <c r="P30" s="568">
        <v>264696</v>
      </c>
      <c r="Q30" s="553">
        <v>0.48000870448280863</v>
      </c>
      <c r="R30" s="569">
        <v>328</v>
      </c>
    </row>
    <row r="31" spans="1:18" ht="14.4" customHeight="1" x14ac:dyDescent="0.3">
      <c r="A31" s="547" t="s">
        <v>1166</v>
      </c>
      <c r="B31" s="548" t="s">
        <v>1167</v>
      </c>
      <c r="C31" s="548" t="s">
        <v>526</v>
      </c>
      <c r="D31" s="548" t="s">
        <v>1151</v>
      </c>
      <c r="E31" s="548" t="s">
        <v>1202</v>
      </c>
      <c r="F31" s="548" t="s">
        <v>1203</v>
      </c>
      <c r="G31" s="568">
        <v>1036</v>
      </c>
      <c r="H31" s="568">
        <v>166796</v>
      </c>
      <c r="I31" s="548">
        <v>1.0794180839222387</v>
      </c>
      <c r="J31" s="548">
        <v>161</v>
      </c>
      <c r="K31" s="568">
        <v>948</v>
      </c>
      <c r="L31" s="568">
        <v>154524</v>
      </c>
      <c r="M31" s="548">
        <v>1</v>
      </c>
      <c r="N31" s="548">
        <v>163</v>
      </c>
      <c r="O31" s="568">
        <v>1293</v>
      </c>
      <c r="P31" s="568">
        <v>210759</v>
      </c>
      <c r="Q31" s="553">
        <v>1.3639240506329113</v>
      </c>
      <c r="R31" s="569">
        <v>163</v>
      </c>
    </row>
    <row r="32" spans="1:18" ht="14.4" customHeight="1" x14ac:dyDescent="0.3">
      <c r="A32" s="547" t="s">
        <v>1166</v>
      </c>
      <c r="B32" s="548" t="s">
        <v>1167</v>
      </c>
      <c r="C32" s="548" t="s">
        <v>526</v>
      </c>
      <c r="D32" s="548" t="s">
        <v>1151</v>
      </c>
      <c r="E32" s="548" t="s">
        <v>1204</v>
      </c>
      <c r="F32" s="548" t="s">
        <v>1205</v>
      </c>
      <c r="G32" s="568">
        <v>1227</v>
      </c>
      <c r="H32" s="568">
        <v>288345</v>
      </c>
      <c r="I32" s="548">
        <v>1.0918684963875132</v>
      </c>
      <c r="J32" s="548">
        <v>235</v>
      </c>
      <c r="K32" s="568">
        <v>1119</v>
      </c>
      <c r="L32" s="568">
        <v>264084</v>
      </c>
      <c r="M32" s="548">
        <v>1</v>
      </c>
      <c r="N32" s="548">
        <v>236</v>
      </c>
      <c r="O32" s="568">
        <v>781</v>
      </c>
      <c r="P32" s="568">
        <v>175725</v>
      </c>
      <c r="Q32" s="553">
        <v>0.665413277593493</v>
      </c>
      <c r="R32" s="569">
        <v>225</v>
      </c>
    </row>
    <row r="33" spans="1:18" ht="14.4" customHeight="1" x14ac:dyDescent="0.3">
      <c r="A33" s="547" t="s">
        <v>1166</v>
      </c>
      <c r="B33" s="548" t="s">
        <v>1167</v>
      </c>
      <c r="C33" s="548" t="s">
        <v>526</v>
      </c>
      <c r="D33" s="548" t="s">
        <v>1151</v>
      </c>
      <c r="E33" s="548" t="s">
        <v>1206</v>
      </c>
      <c r="F33" s="548" t="s">
        <v>1172</v>
      </c>
      <c r="G33" s="568">
        <v>994</v>
      </c>
      <c r="H33" s="568">
        <v>70574</v>
      </c>
      <c r="I33" s="548">
        <v>0.70517585931255</v>
      </c>
      <c r="J33" s="548">
        <v>71</v>
      </c>
      <c r="K33" s="568">
        <v>1390</v>
      </c>
      <c r="L33" s="568">
        <v>100080</v>
      </c>
      <c r="M33" s="548">
        <v>1</v>
      </c>
      <c r="N33" s="548">
        <v>72</v>
      </c>
      <c r="O33" s="568">
        <v>1044</v>
      </c>
      <c r="P33" s="568">
        <v>75168</v>
      </c>
      <c r="Q33" s="553">
        <v>0.75107913669064752</v>
      </c>
      <c r="R33" s="569">
        <v>72</v>
      </c>
    </row>
    <row r="34" spans="1:18" ht="14.4" customHeight="1" x14ac:dyDescent="0.3">
      <c r="A34" s="547" t="s">
        <v>1166</v>
      </c>
      <c r="B34" s="548" t="s">
        <v>1167</v>
      </c>
      <c r="C34" s="548" t="s">
        <v>526</v>
      </c>
      <c r="D34" s="548" t="s">
        <v>1151</v>
      </c>
      <c r="E34" s="548" t="s">
        <v>1207</v>
      </c>
      <c r="F34" s="548" t="s">
        <v>1208</v>
      </c>
      <c r="G34" s="568">
        <v>409</v>
      </c>
      <c r="H34" s="568">
        <v>29857</v>
      </c>
      <c r="I34" s="548">
        <v>1.6603826048270494</v>
      </c>
      <c r="J34" s="548">
        <v>73</v>
      </c>
      <c r="K34" s="568">
        <v>243</v>
      </c>
      <c r="L34" s="568">
        <v>17982</v>
      </c>
      <c r="M34" s="548">
        <v>1</v>
      </c>
      <c r="N34" s="548">
        <v>74</v>
      </c>
      <c r="O34" s="568">
        <v>196</v>
      </c>
      <c r="P34" s="568">
        <v>10192</v>
      </c>
      <c r="Q34" s="553">
        <v>0.56678901123345571</v>
      </c>
      <c r="R34" s="569">
        <v>52</v>
      </c>
    </row>
    <row r="35" spans="1:18" ht="14.4" customHeight="1" x14ac:dyDescent="0.3">
      <c r="A35" s="547" t="s">
        <v>1166</v>
      </c>
      <c r="B35" s="548" t="s">
        <v>1167</v>
      </c>
      <c r="C35" s="548" t="s">
        <v>526</v>
      </c>
      <c r="D35" s="548" t="s">
        <v>1151</v>
      </c>
      <c r="E35" s="548" t="s">
        <v>1209</v>
      </c>
      <c r="F35" s="548" t="s">
        <v>1210</v>
      </c>
      <c r="G35" s="568">
        <v>1795</v>
      </c>
      <c r="H35" s="568">
        <v>509780</v>
      </c>
      <c r="I35" s="548">
        <v>1.0345296439479266</v>
      </c>
      <c r="J35" s="548">
        <v>284</v>
      </c>
      <c r="K35" s="568">
        <v>1729</v>
      </c>
      <c r="L35" s="568">
        <v>492765</v>
      </c>
      <c r="M35" s="548">
        <v>1</v>
      </c>
      <c r="N35" s="548">
        <v>285</v>
      </c>
      <c r="O35" s="568">
        <v>1355</v>
      </c>
      <c r="P35" s="568">
        <v>650400</v>
      </c>
      <c r="Q35" s="553">
        <v>1.3198989376274695</v>
      </c>
      <c r="R35" s="569">
        <v>480</v>
      </c>
    </row>
    <row r="36" spans="1:18" ht="14.4" customHeight="1" x14ac:dyDescent="0.3">
      <c r="A36" s="547" t="s">
        <v>1166</v>
      </c>
      <c r="B36" s="548" t="s">
        <v>1167</v>
      </c>
      <c r="C36" s="548" t="s">
        <v>526</v>
      </c>
      <c r="D36" s="548" t="s">
        <v>1151</v>
      </c>
      <c r="E36" s="548" t="s">
        <v>1211</v>
      </c>
      <c r="F36" s="548" t="s">
        <v>1212</v>
      </c>
      <c r="G36" s="568">
        <v>102</v>
      </c>
      <c r="H36" s="568">
        <v>22440</v>
      </c>
      <c r="I36" s="548">
        <v>0.95137151820918298</v>
      </c>
      <c r="J36" s="548">
        <v>220</v>
      </c>
      <c r="K36" s="568">
        <v>103</v>
      </c>
      <c r="L36" s="568">
        <v>23587</v>
      </c>
      <c r="M36" s="548">
        <v>1</v>
      </c>
      <c r="N36" s="548">
        <v>229</v>
      </c>
      <c r="O36" s="568">
        <v>16</v>
      </c>
      <c r="P36" s="568">
        <v>3680</v>
      </c>
      <c r="Q36" s="553">
        <v>0.15601814558867172</v>
      </c>
      <c r="R36" s="569">
        <v>230</v>
      </c>
    </row>
    <row r="37" spans="1:18" ht="14.4" customHeight="1" x14ac:dyDescent="0.3">
      <c r="A37" s="547" t="s">
        <v>1166</v>
      </c>
      <c r="B37" s="548" t="s">
        <v>1167</v>
      </c>
      <c r="C37" s="548" t="s">
        <v>526</v>
      </c>
      <c r="D37" s="548" t="s">
        <v>1151</v>
      </c>
      <c r="E37" s="548" t="s">
        <v>1213</v>
      </c>
      <c r="F37" s="548" t="s">
        <v>1214</v>
      </c>
      <c r="G37" s="568">
        <v>320</v>
      </c>
      <c r="H37" s="568">
        <v>382400</v>
      </c>
      <c r="I37" s="548">
        <v>0.75005246836696871</v>
      </c>
      <c r="J37" s="548">
        <v>1195</v>
      </c>
      <c r="K37" s="568">
        <v>421</v>
      </c>
      <c r="L37" s="568">
        <v>509831</v>
      </c>
      <c r="M37" s="548">
        <v>1</v>
      </c>
      <c r="N37" s="548">
        <v>1211</v>
      </c>
      <c r="O37" s="568">
        <v>428</v>
      </c>
      <c r="P37" s="568">
        <v>518308</v>
      </c>
      <c r="Q37" s="553">
        <v>1.0166270783847982</v>
      </c>
      <c r="R37" s="569">
        <v>1211</v>
      </c>
    </row>
    <row r="38" spans="1:18" ht="14.4" customHeight="1" x14ac:dyDescent="0.3">
      <c r="A38" s="547" t="s">
        <v>1166</v>
      </c>
      <c r="B38" s="548" t="s">
        <v>1167</v>
      </c>
      <c r="C38" s="548" t="s">
        <v>526</v>
      </c>
      <c r="D38" s="548" t="s">
        <v>1151</v>
      </c>
      <c r="E38" s="548" t="s">
        <v>1215</v>
      </c>
      <c r="F38" s="548" t="s">
        <v>1216</v>
      </c>
      <c r="G38" s="568">
        <v>308</v>
      </c>
      <c r="H38" s="568">
        <v>33880</v>
      </c>
      <c r="I38" s="548">
        <v>0.75048732943469787</v>
      </c>
      <c r="J38" s="548">
        <v>110</v>
      </c>
      <c r="K38" s="568">
        <v>396</v>
      </c>
      <c r="L38" s="568">
        <v>45144</v>
      </c>
      <c r="M38" s="548">
        <v>1</v>
      </c>
      <c r="N38" s="548">
        <v>114</v>
      </c>
      <c r="O38" s="568">
        <v>368</v>
      </c>
      <c r="P38" s="568">
        <v>41952</v>
      </c>
      <c r="Q38" s="553">
        <v>0.92929292929292928</v>
      </c>
      <c r="R38" s="569">
        <v>114</v>
      </c>
    </row>
    <row r="39" spans="1:18" ht="14.4" customHeight="1" x14ac:dyDescent="0.3">
      <c r="A39" s="547" t="s">
        <v>1166</v>
      </c>
      <c r="B39" s="548" t="s">
        <v>1167</v>
      </c>
      <c r="C39" s="548" t="s">
        <v>526</v>
      </c>
      <c r="D39" s="548" t="s">
        <v>1151</v>
      </c>
      <c r="E39" s="548" t="s">
        <v>1217</v>
      </c>
      <c r="F39" s="548" t="s">
        <v>1218</v>
      </c>
      <c r="G39" s="568">
        <v>12</v>
      </c>
      <c r="H39" s="568">
        <v>3876</v>
      </c>
      <c r="I39" s="548">
        <v>0.65895953757225434</v>
      </c>
      <c r="J39" s="548">
        <v>323</v>
      </c>
      <c r="K39" s="568">
        <v>17</v>
      </c>
      <c r="L39" s="568">
        <v>5882</v>
      </c>
      <c r="M39" s="548">
        <v>1</v>
      </c>
      <c r="N39" s="548">
        <v>346</v>
      </c>
      <c r="O39" s="568">
        <v>3</v>
      </c>
      <c r="P39" s="568">
        <v>1041</v>
      </c>
      <c r="Q39" s="553">
        <v>0.17698061883713023</v>
      </c>
      <c r="R39" s="569">
        <v>347</v>
      </c>
    </row>
    <row r="40" spans="1:18" ht="14.4" customHeight="1" x14ac:dyDescent="0.3">
      <c r="A40" s="547" t="s">
        <v>1166</v>
      </c>
      <c r="B40" s="548" t="s">
        <v>1167</v>
      </c>
      <c r="C40" s="548" t="s">
        <v>526</v>
      </c>
      <c r="D40" s="548" t="s">
        <v>1151</v>
      </c>
      <c r="E40" s="548" t="s">
        <v>1219</v>
      </c>
      <c r="F40" s="548" t="s">
        <v>1220</v>
      </c>
      <c r="G40" s="568">
        <v>184</v>
      </c>
      <c r="H40" s="568">
        <v>10488</v>
      </c>
      <c r="I40" s="548">
        <v>1.0839189747829681</v>
      </c>
      <c r="J40" s="548">
        <v>57</v>
      </c>
      <c r="K40" s="568">
        <v>164</v>
      </c>
      <c r="L40" s="568">
        <v>9676</v>
      </c>
      <c r="M40" s="548">
        <v>1</v>
      </c>
      <c r="N40" s="548">
        <v>59</v>
      </c>
      <c r="O40" s="568"/>
      <c r="P40" s="568"/>
      <c r="Q40" s="553"/>
      <c r="R40" s="569"/>
    </row>
    <row r="41" spans="1:18" ht="14.4" customHeight="1" x14ac:dyDescent="0.3">
      <c r="A41" s="547" t="s">
        <v>1166</v>
      </c>
      <c r="B41" s="548" t="s">
        <v>1167</v>
      </c>
      <c r="C41" s="548" t="s">
        <v>526</v>
      </c>
      <c r="D41" s="548" t="s">
        <v>1151</v>
      </c>
      <c r="E41" s="548" t="s">
        <v>1221</v>
      </c>
      <c r="F41" s="548" t="s">
        <v>1222</v>
      </c>
      <c r="G41" s="568">
        <v>6</v>
      </c>
      <c r="H41" s="568">
        <v>876</v>
      </c>
      <c r="I41" s="548">
        <v>2.92</v>
      </c>
      <c r="J41" s="548">
        <v>146</v>
      </c>
      <c r="K41" s="568">
        <v>2</v>
      </c>
      <c r="L41" s="568">
        <v>300</v>
      </c>
      <c r="M41" s="548">
        <v>1</v>
      </c>
      <c r="N41" s="548">
        <v>150</v>
      </c>
      <c r="O41" s="568">
        <v>6</v>
      </c>
      <c r="P41" s="568">
        <v>900</v>
      </c>
      <c r="Q41" s="553">
        <v>3</v>
      </c>
      <c r="R41" s="569">
        <v>150</v>
      </c>
    </row>
    <row r="42" spans="1:18" ht="14.4" customHeight="1" x14ac:dyDescent="0.3">
      <c r="A42" s="547" t="s">
        <v>1166</v>
      </c>
      <c r="B42" s="548" t="s">
        <v>1167</v>
      </c>
      <c r="C42" s="548" t="s">
        <v>526</v>
      </c>
      <c r="D42" s="548" t="s">
        <v>1151</v>
      </c>
      <c r="E42" s="548" t="s">
        <v>1223</v>
      </c>
      <c r="F42" s="548" t="s">
        <v>1224</v>
      </c>
      <c r="G42" s="568">
        <v>20</v>
      </c>
      <c r="H42" s="568">
        <v>20660</v>
      </c>
      <c r="I42" s="548">
        <v>0.55477980665950588</v>
      </c>
      <c r="J42" s="548">
        <v>1033</v>
      </c>
      <c r="K42" s="568">
        <v>35</v>
      </c>
      <c r="L42" s="568">
        <v>37240</v>
      </c>
      <c r="M42" s="548">
        <v>1</v>
      </c>
      <c r="N42" s="548">
        <v>1064</v>
      </c>
      <c r="O42" s="568">
        <v>29</v>
      </c>
      <c r="P42" s="568">
        <v>30885</v>
      </c>
      <c r="Q42" s="553">
        <v>0.82935016111707838</v>
      </c>
      <c r="R42" s="569">
        <v>1065</v>
      </c>
    </row>
    <row r="43" spans="1:18" ht="14.4" customHeight="1" x14ac:dyDescent="0.3">
      <c r="A43" s="547" t="s">
        <v>1166</v>
      </c>
      <c r="B43" s="548" t="s">
        <v>1167</v>
      </c>
      <c r="C43" s="548" t="s">
        <v>526</v>
      </c>
      <c r="D43" s="548" t="s">
        <v>1151</v>
      </c>
      <c r="E43" s="548" t="s">
        <v>1225</v>
      </c>
      <c r="F43" s="548" t="s">
        <v>1226</v>
      </c>
      <c r="G43" s="568">
        <v>8</v>
      </c>
      <c r="H43" s="568">
        <v>2352</v>
      </c>
      <c r="I43" s="548">
        <v>0.71035940803382669</v>
      </c>
      <c r="J43" s="548">
        <v>294</v>
      </c>
      <c r="K43" s="568">
        <v>11</v>
      </c>
      <c r="L43" s="568">
        <v>3311</v>
      </c>
      <c r="M43" s="548">
        <v>1</v>
      </c>
      <c r="N43" s="548">
        <v>301</v>
      </c>
      <c r="O43" s="568">
        <v>18</v>
      </c>
      <c r="P43" s="568">
        <v>5436</v>
      </c>
      <c r="Q43" s="553">
        <v>1.6418000604047116</v>
      </c>
      <c r="R43" s="569">
        <v>302</v>
      </c>
    </row>
    <row r="44" spans="1:18" ht="14.4" customHeight="1" x14ac:dyDescent="0.3">
      <c r="A44" s="547" t="s">
        <v>1166</v>
      </c>
      <c r="B44" s="548" t="s">
        <v>1167</v>
      </c>
      <c r="C44" s="548" t="s">
        <v>526</v>
      </c>
      <c r="D44" s="548" t="s">
        <v>1151</v>
      </c>
      <c r="E44" s="548" t="s">
        <v>1227</v>
      </c>
      <c r="F44" s="548" t="s">
        <v>1228</v>
      </c>
      <c r="G44" s="568"/>
      <c r="H44" s="568"/>
      <c r="I44" s="548"/>
      <c r="J44" s="548"/>
      <c r="K44" s="568">
        <v>1</v>
      </c>
      <c r="L44" s="568">
        <v>812</v>
      </c>
      <c r="M44" s="548">
        <v>1</v>
      </c>
      <c r="N44" s="548">
        <v>812</v>
      </c>
      <c r="O44" s="568"/>
      <c r="P44" s="568"/>
      <c r="Q44" s="553"/>
      <c r="R44" s="569"/>
    </row>
    <row r="45" spans="1:18" ht="14.4" customHeight="1" x14ac:dyDescent="0.3">
      <c r="A45" s="547" t="s">
        <v>1166</v>
      </c>
      <c r="B45" s="548" t="s">
        <v>1167</v>
      </c>
      <c r="C45" s="548" t="s">
        <v>526</v>
      </c>
      <c r="D45" s="548" t="s">
        <v>1151</v>
      </c>
      <c r="E45" s="548" t="s">
        <v>1229</v>
      </c>
      <c r="F45" s="548" t="s">
        <v>1230</v>
      </c>
      <c r="G45" s="568">
        <v>1</v>
      </c>
      <c r="H45" s="568">
        <v>732</v>
      </c>
      <c r="I45" s="548">
        <v>0.19494007989347537</v>
      </c>
      <c r="J45" s="548">
        <v>732</v>
      </c>
      <c r="K45" s="568">
        <v>5</v>
      </c>
      <c r="L45" s="568">
        <v>3755</v>
      </c>
      <c r="M45" s="548">
        <v>1</v>
      </c>
      <c r="N45" s="548">
        <v>751</v>
      </c>
      <c r="O45" s="568">
        <v>2</v>
      </c>
      <c r="P45" s="568">
        <v>1502</v>
      </c>
      <c r="Q45" s="553">
        <v>0.4</v>
      </c>
      <c r="R45" s="569">
        <v>751</v>
      </c>
    </row>
    <row r="46" spans="1:18" ht="14.4" customHeight="1" x14ac:dyDescent="0.3">
      <c r="A46" s="547" t="s">
        <v>1166</v>
      </c>
      <c r="B46" s="548" t="s">
        <v>1167</v>
      </c>
      <c r="C46" s="548" t="s">
        <v>531</v>
      </c>
      <c r="D46" s="548" t="s">
        <v>1168</v>
      </c>
      <c r="E46" s="548" t="s">
        <v>1169</v>
      </c>
      <c r="F46" s="548" t="s">
        <v>1170</v>
      </c>
      <c r="G46" s="568"/>
      <c r="H46" s="568"/>
      <c r="I46" s="548"/>
      <c r="J46" s="548"/>
      <c r="K46" s="568"/>
      <c r="L46" s="568"/>
      <c r="M46" s="548"/>
      <c r="N46" s="548"/>
      <c r="O46" s="568">
        <v>120</v>
      </c>
      <c r="P46" s="568">
        <v>125391.6</v>
      </c>
      <c r="Q46" s="553"/>
      <c r="R46" s="569">
        <v>1044.93</v>
      </c>
    </row>
    <row r="47" spans="1:18" ht="14.4" customHeight="1" x14ac:dyDescent="0.3">
      <c r="A47" s="547" t="s">
        <v>1166</v>
      </c>
      <c r="B47" s="548" t="s">
        <v>1167</v>
      </c>
      <c r="C47" s="548" t="s">
        <v>531</v>
      </c>
      <c r="D47" s="548" t="s">
        <v>1151</v>
      </c>
      <c r="E47" s="548" t="s">
        <v>1189</v>
      </c>
      <c r="F47" s="548" t="s">
        <v>1190</v>
      </c>
      <c r="G47" s="568"/>
      <c r="H47" s="568"/>
      <c r="I47" s="548"/>
      <c r="J47" s="548"/>
      <c r="K47" s="568"/>
      <c r="L47" s="568"/>
      <c r="M47" s="548"/>
      <c r="N47" s="548"/>
      <c r="O47" s="568">
        <v>91</v>
      </c>
      <c r="P47" s="568">
        <v>31577</v>
      </c>
      <c r="Q47" s="553"/>
      <c r="R47" s="569">
        <v>347</v>
      </c>
    </row>
    <row r="48" spans="1:18" ht="14.4" customHeight="1" x14ac:dyDescent="0.3">
      <c r="A48" s="547" t="s">
        <v>1166</v>
      </c>
      <c r="B48" s="548" t="s">
        <v>1167</v>
      </c>
      <c r="C48" s="548" t="s">
        <v>531</v>
      </c>
      <c r="D48" s="548" t="s">
        <v>1151</v>
      </c>
      <c r="E48" s="548" t="s">
        <v>1191</v>
      </c>
      <c r="F48" s="548" t="s">
        <v>1192</v>
      </c>
      <c r="G48" s="568"/>
      <c r="H48" s="568"/>
      <c r="I48" s="548"/>
      <c r="J48" s="548"/>
      <c r="K48" s="568"/>
      <c r="L48" s="568"/>
      <c r="M48" s="548"/>
      <c r="N48" s="548"/>
      <c r="O48" s="568">
        <v>91</v>
      </c>
      <c r="P48" s="568">
        <v>1547</v>
      </c>
      <c r="Q48" s="553"/>
      <c r="R48" s="569">
        <v>17</v>
      </c>
    </row>
    <row r="49" spans="1:18" ht="14.4" customHeight="1" x14ac:dyDescent="0.3">
      <c r="A49" s="547" t="s">
        <v>1166</v>
      </c>
      <c r="B49" s="548" t="s">
        <v>1167</v>
      </c>
      <c r="C49" s="548" t="s">
        <v>531</v>
      </c>
      <c r="D49" s="548" t="s">
        <v>1151</v>
      </c>
      <c r="E49" s="548" t="s">
        <v>1200</v>
      </c>
      <c r="F49" s="548" t="s">
        <v>1201</v>
      </c>
      <c r="G49" s="568"/>
      <c r="H49" s="568"/>
      <c r="I49" s="548"/>
      <c r="J49" s="548"/>
      <c r="K49" s="568"/>
      <c r="L49" s="568"/>
      <c r="M49" s="548"/>
      <c r="N49" s="548"/>
      <c r="O49" s="568">
        <v>91</v>
      </c>
      <c r="P49" s="568">
        <v>29848</v>
      </c>
      <c r="Q49" s="553"/>
      <c r="R49" s="569">
        <v>328</v>
      </c>
    </row>
    <row r="50" spans="1:18" ht="14.4" customHeight="1" x14ac:dyDescent="0.3">
      <c r="A50" s="547" t="s">
        <v>1166</v>
      </c>
      <c r="B50" s="548" t="s">
        <v>1167</v>
      </c>
      <c r="C50" s="548" t="s">
        <v>531</v>
      </c>
      <c r="D50" s="548" t="s">
        <v>1151</v>
      </c>
      <c r="E50" s="548" t="s">
        <v>1204</v>
      </c>
      <c r="F50" s="548" t="s">
        <v>1205</v>
      </c>
      <c r="G50" s="568"/>
      <c r="H50" s="568"/>
      <c r="I50" s="548"/>
      <c r="J50" s="548"/>
      <c r="K50" s="568"/>
      <c r="L50" s="568"/>
      <c r="M50" s="548"/>
      <c r="N50" s="548"/>
      <c r="O50" s="568">
        <v>91</v>
      </c>
      <c r="P50" s="568">
        <v>20475</v>
      </c>
      <c r="Q50" s="553"/>
      <c r="R50" s="569">
        <v>225</v>
      </c>
    </row>
    <row r="51" spans="1:18" ht="14.4" customHeight="1" x14ac:dyDescent="0.3">
      <c r="A51" s="547" t="s">
        <v>1166</v>
      </c>
      <c r="B51" s="548" t="s">
        <v>1167</v>
      </c>
      <c r="C51" s="548" t="s">
        <v>531</v>
      </c>
      <c r="D51" s="548" t="s">
        <v>1151</v>
      </c>
      <c r="E51" s="548" t="s">
        <v>1209</v>
      </c>
      <c r="F51" s="548" t="s">
        <v>1210</v>
      </c>
      <c r="G51" s="568"/>
      <c r="H51" s="568"/>
      <c r="I51" s="548"/>
      <c r="J51" s="548"/>
      <c r="K51" s="568"/>
      <c r="L51" s="568"/>
      <c r="M51" s="548"/>
      <c r="N51" s="548"/>
      <c r="O51" s="568">
        <v>91</v>
      </c>
      <c r="P51" s="568">
        <v>43680</v>
      </c>
      <c r="Q51" s="553"/>
      <c r="R51" s="569">
        <v>480</v>
      </c>
    </row>
    <row r="52" spans="1:18" ht="14.4" customHeight="1" thickBot="1" x14ac:dyDescent="0.35">
      <c r="A52" s="555" t="s">
        <v>1166</v>
      </c>
      <c r="B52" s="556" t="s">
        <v>1167</v>
      </c>
      <c r="C52" s="556" t="s">
        <v>531</v>
      </c>
      <c r="D52" s="556" t="s">
        <v>1151</v>
      </c>
      <c r="E52" s="556" t="s">
        <v>1219</v>
      </c>
      <c r="F52" s="556" t="s">
        <v>1220</v>
      </c>
      <c r="G52" s="570"/>
      <c r="H52" s="570"/>
      <c r="I52" s="556"/>
      <c r="J52" s="556"/>
      <c r="K52" s="570"/>
      <c r="L52" s="570"/>
      <c r="M52" s="556"/>
      <c r="N52" s="556"/>
      <c r="O52" s="570">
        <v>178</v>
      </c>
      <c r="P52" s="570">
        <v>10502</v>
      </c>
      <c r="Q52" s="561"/>
      <c r="R52" s="571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3" t="s">
        <v>1232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14.4" customHeight="1" thickBot="1" x14ac:dyDescent="0.35">
      <c r="A2" s="235" t="s">
        <v>260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22616</v>
      </c>
      <c r="I3" s="103">
        <f t="shared" si="0"/>
        <v>5457209.6600000001</v>
      </c>
      <c r="J3" s="74"/>
      <c r="K3" s="74"/>
      <c r="L3" s="103">
        <f t="shared" si="0"/>
        <v>24629</v>
      </c>
      <c r="M3" s="103">
        <f t="shared" si="0"/>
        <v>6156755.6600000001</v>
      </c>
      <c r="N3" s="74"/>
      <c r="O3" s="74"/>
      <c r="P3" s="103">
        <f t="shared" si="0"/>
        <v>18442</v>
      </c>
      <c r="Q3" s="103">
        <f t="shared" si="0"/>
        <v>5017975.93</v>
      </c>
      <c r="R3" s="75">
        <f>IF(M3=0,0,Q3/M3)</f>
        <v>0.81503574400417245</v>
      </c>
      <c r="S3" s="104">
        <f>IF(P3=0,0,Q3/P3)</f>
        <v>272.09499674655677</v>
      </c>
    </row>
    <row r="4" spans="1:19" ht="14.4" customHeight="1" x14ac:dyDescent="0.3">
      <c r="A4" s="424" t="s">
        <v>248</v>
      </c>
      <c r="B4" s="424" t="s">
        <v>95</v>
      </c>
      <c r="C4" s="432" t="s">
        <v>0</v>
      </c>
      <c r="D4" s="308" t="s">
        <v>135</v>
      </c>
      <c r="E4" s="426" t="s">
        <v>96</v>
      </c>
      <c r="F4" s="431" t="s">
        <v>71</v>
      </c>
      <c r="G4" s="427" t="s">
        <v>70</v>
      </c>
      <c r="H4" s="428">
        <v>2015</v>
      </c>
      <c r="I4" s="429"/>
      <c r="J4" s="101"/>
      <c r="K4" s="101"/>
      <c r="L4" s="428">
        <v>2016</v>
      </c>
      <c r="M4" s="429"/>
      <c r="N4" s="101"/>
      <c r="O4" s="101"/>
      <c r="P4" s="428">
        <v>2017</v>
      </c>
      <c r="Q4" s="429"/>
      <c r="R4" s="430" t="s">
        <v>2</v>
      </c>
      <c r="S4" s="425" t="s">
        <v>98</v>
      </c>
    </row>
    <row r="5" spans="1:19" ht="14.4" customHeight="1" thickBot="1" x14ac:dyDescent="0.35">
      <c r="A5" s="620"/>
      <c r="B5" s="620"/>
      <c r="C5" s="621"/>
      <c r="D5" s="630"/>
      <c r="E5" s="622"/>
      <c r="F5" s="623"/>
      <c r="G5" s="624"/>
      <c r="H5" s="625" t="s">
        <v>72</v>
      </c>
      <c r="I5" s="626" t="s">
        <v>14</v>
      </c>
      <c r="J5" s="627"/>
      <c r="K5" s="627"/>
      <c r="L5" s="625" t="s">
        <v>72</v>
      </c>
      <c r="M5" s="626" t="s">
        <v>14</v>
      </c>
      <c r="N5" s="627"/>
      <c r="O5" s="627"/>
      <c r="P5" s="625" t="s">
        <v>72</v>
      </c>
      <c r="Q5" s="626" t="s">
        <v>14</v>
      </c>
      <c r="R5" s="628"/>
      <c r="S5" s="629"/>
    </row>
    <row r="6" spans="1:19" ht="14.4" customHeight="1" x14ac:dyDescent="0.3">
      <c r="A6" s="540" t="s">
        <v>1149</v>
      </c>
      <c r="B6" s="541" t="s">
        <v>1150</v>
      </c>
      <c r="C6" s="541" t="s">
        <v>1140</v>
      </c>
      <c r="D6" s="541" t="s">
        <v>1141</v>
      </c>
      <c r="E6" s="541" t="s">
        <v>1151</v>
      </c>
      <c r="F6" s="541" t="s">
        <v>1154</v>
      </c>
      <c r="G6" s="541" t="s">
        <v>1155</v>
      </c>
      <c r="H6" s="116">
        <v>17</v>
      </c>
      <c r="I6" s="116">
        <v>166.66000000000003</v>
      </c>
      <c r="J6" s="541"/>
      <c r="K6" s="541">
        <v>9.8035294117647069</v>
      </c>
      <c r="L6" s="116"/>
      <c r="M6" s="116"/>
      <c r="N6" s="541"/>
      <c r="O6" s="541"/>
      <c r="P6" s="116"/>
      <c r="Q6" s="116"/>
      <c r="R6" s="546"/>
      <c r="S6" s="567"/>
    </row>
    <row r="7" spans="1:19" ht="14.4" customHeight="1" x14ac:dyDescent="0.3">
      <c r="A7" s="547" t="s">
        <v>1149</v>
      </c>
      <c r="B7" s="548" t="s">
        <v>1150</v>
      </c>
      <c r="C7" s="548" t="s">
        <v>1140</v>
      </c>
      <c r="D7" s="548" t="s">
        <v>1141</v>
      </c>
      <c r="E7" s="548" t="s">
        <v>1151</v>
      </c>
      <c r="F7" s="548" t="s">
        <v>1156</v>
      </c>
      <c r="G7" s="548" t="s">
        <v>1157</v>
      </c>
      <c r="H7" s="568">
        <v>60</v>
      </c>
      <c r="I7" s="568">
        <v>2160</v>
      </c>
      <c r="J7" s="548">
        <v>0.66339066339066344</v>
      </c>
      <c r="K7" s="548">
        <v>36</v>
      </c>
      <c r="L7" s="568">
        <v>88</v>
      </c>
      <c r="M7" s="568">
        <v>3256</v>
      </c>
      <c r="N7" s="548">
        <v>1</v>
      </c>
      <c r="O7" s="548">
        <v>37</v>
      </c>
      <c r="P7" s="568">
        <v>41</v>
      </c>
      <c r="Q7" s="568">
        <v>1517</v>
      </c>
      <c r="R7" s="553">
        <v>0.46590909090909088</v>
      </c>
      <c r="S7" s="569">
        <v>37</v>
      </c>
    </row>
    <row r="8" spans="1:19" ht="14.4" customHeight="1" x14ac:dyDescent="0.3">
      <c r="A8" s="547" t="s">
        <v>1149</v>
      </c>
      <c r="B8" s="548" t="s">
        <v>1150</v>
      </c>
      <c r="C8" s="548" t="s">
        <v>1140</v>
      </c>
      <c r="D8" s="548" t="s">
        <v>1141</v>
      </c>
      <c r="E8" s="548" t="s">
        <v>1151</v>
      </c>
      <c r="F8" s="548" t="s">
        <v>1158</v>
      </c>
      <c r="G8" s="548" t="s">
        <v>1159</v>
      </c>
      <c r="H8" s="568">
        <v>91</v>
      </c>
      <c r="I8" s="568">
        <v>4095</v>
      </c>
      <c r="J8" s="548">
        <v>0.7</v>
      </c>
      <c r="K8" s="548">
        <v>45</v>
      </c>
      <c r="L8" s="568">
        <v>130</v>
      </c>
      <c r="M8" s="568">
        <v>5850</v>
      </c>
      <c r="N8" s="548">
        <v>1</v>
      </c>
      <c r="O8" s="548">
        <v>45</v>
      </c>
      <c r="P8" s="568">
        <v>80</v>
      </c>
      <c r="Q8" s="568">
        <v>3600</v>
      </c>
      <c r="R8" s="553">
        <v>0.61538461538461542</v>
      </c>
      <c r="S8" s="569">
        <v>45</v>
      </c>
    </row>
    <row r="9" spans="1:19" ht="14.4" customHeight="1" x14ac:dyDescent="0.3">
      <c r="A9" s="547" t="s">
        <v>1149</v>
      </c>
      <c r="B9" s="548" t="s">
        <v>1150</v>
      </c>
      <c r="C9" s="548" t="s">
        <v>1140</v>
      </c>
      <c r="D9" s="548" t="s">
        <v>1145</v>
      </c>
      <c r="E9" s="548" t="s">
        <v>1151</v>
      </c>
      <c r="F9" s="548" t="s">
        <v>1152</v>
      </c>
      <c r="G9" s="548" t="s">
        <v>1153</v>
      </c>
      <c r="H9" s="568">
        <v>4</v>
      </c>
      <c r="I9" s="568">
        <v>140</v>
      </c>
      <c r="J9" s="548">
        <v>0.94594594594594594</v>
      </c>
      <c r="K9" s="548">
        <v>35</v>
      </c>
      <c r="L9" s="568">
        <v>4</v>
      </c>
      <c r="M9" s="568">
        <v>148</v>
      </c>
      <c r="N9" s="548">
        <v>1</v>
      </c>
      <c r="O9" s="548">
        <v>37</v>
      </c>
      <c r="P9" s="568">
        <v>1</v>
      </c>
      <c r="Q9" s="568">
        <v>37</v>
      </c>
      <c r="R9" s="553">
        <v>0.25</v>
      </c>
      <c r="S9" s="569">
        <v>37</v>
      </c>
    </row>
    <row r="10" spans="1:19" ht="14.4" customHeight="1" x14ac:dyDescent="0.3">
      <c r="A10" s="547" t="s">
        <v>1149</v>
      </c>
      <c r="B10" s="548" t="s">
        <v>1150</v>
      </c>
      <c r="C10" s="548" t="s">
        <v>1140</v>
      </c>
      <c r="D10" s="548" t="s">
        <v>1145</v>
      </c>
      <c r="E10" s="548" t="s">
        <v>1151</v>
      </c>
      <c r="F10" s="548" t="s">
        <v>1154</v>
      </c>
      <c r="G10" s="548" t="s">
        <v>1155</v>
      </c>
      <c r="H10" s="568"/>
      <c r="I10" s="568"/>
      <c r="J10" s="548"/>
      <c r="K10" s="548"/>
      <c r="L10" s="568">
        <v>1</v>
      </c>
      <c r="M10" s="568">
        <v>33.33</v>
      </c>
      <c r="N10" s="548">
        <v>1</v>
      </c>
      <c r="O10" s="548">
        <v>33.33</v>
      </c>
      <c r="P10" s="568">
        <v>2</v>
      </c>
      <c r="Q10" s="568">
        <v>66.66</v>
      </c>
      <c r="R10" s="553">
        <v>2</v>
      </c>
      <c r="S10" s="569">
        <v>33.33</v>
      </c>
    </row>
    <row r="11" spans="1:19" ht="14.4" customHeight="1" x14ac:dyDescent="0.3">
      <c r="A11" s="547" t="s">
        <v>1149</v>
      </c>
      <c r="B11" s="548" t="s">
        <v>1150</v>
      </c>
      <c r="C11" s="548" t="s">
        <v>1140</v>
      </c>
      <c r="D11" s="548" t="s">
        <v>1145</v>
      </c>
      <c r="E11" s="548" t="s">
        <v>1151</v>
      </c>
      <c r="F11" s="548" t="s">
        <v>1160</v>
      </c>
      <c r="G11" s="548" t="s">
        <v>1161</v>
      </c>
      <c r="H11" s="568"/>
      <c r="I11" s="568"/>
      <c r="J11" s="548"/>
      <c r="K11" s="548"/>
      <c r="L11" s="568">
        <v>4</v>
      </c>
      <c r="M11" s="568">
        <v>36352</v>
      </c>
      <c r="N11" s="548">
        <v>1</v>
      </c>
      <c r="O11" s="548">
        <v>9088</v>
      </c>
      <c r="P11" s="568">
        <v>13</v>
      </c>
      <c r="Q11" s="568">
        <v>118183</v>
      </c>
      <c r="R11" s="553">
        <v>3.251072843309859</v>
      </c>
      <c r="S11" s="569">
        <v>9091</v>
      </c>
    </row>
    <row r="12" spans="1:19" ht="14.4" customHeight="1" x14ac:dyDescent="0.3">
      <c r="A12" s="547" t="s">
        <v>1149</v>
      </c>
      <c r="B12" s="548" t="s">
        <v>1150</v>
      </c>
      <c r="C12" s="548" t="s">
        <v>1140</v>
      </c>
      <c r="D12" s="548" t="s">
        <v>1145</v>
      </c>
      <c r="E12" s="548" t="s">
        <v>1151</v>
      </c>
      <c r="F12" s="548" t="s">
        <v>1164</v>
      </c>
      <c r="G12" s="548" t="s">
        <v>1165</v>
      </c>
      <c r="H12" s="568"/>
      <c r="I12" s="568"/>
      <c r="J12" s="548"/>
      <c r="K12" s="548"/>
      <c r="L12" s="568">
        <v>1</v>
      </c>
      <c r="M12" s="568">
        <v>177</v>
      </c>
      <c r="N12" s="548">
        <v>1</v>
      </c>
      <c r="O12" s="548">
        <v>177</v>
      </c>
      <c r="P12" s="568">
        <v>2</v>
      </c>
      <c r="Q12" s="568">
        <v>354</v>
      </c>
      <c r="R12" s="553">
        <v>2</v>
      </c>
      <c r="S12" s="569">
        <v>177</v>
      </c>
    </row>
    <row r="13" spans="1:19" ht="14.4" customHeight="1" x14ac:dyDescent="0.3">
      <c r="A13" s="547" t="s">
        <v>1149</v>
      </c>
      <c r="B13" s="548" t="s">
        <v>1150</v>
      </c>
      <c r="C13" s="548" t="s">
        <v>1140</v>
      </c>
      <c r="D13" s="548" t="s">
        <v>576</v>
      </c>
      <c r="E13" s="548" t="s">
        <v>1151</v>
      </c>
      <c r="F13" s="548" t="s">
        <v>1152</v>
      </c>
      <c r="G13" s="548" t="s">
        <v>1153</v>
      </c>
      <c r="H13" s="568">
        <v>7</v>
      </c>
      <c r="I13" s="568">
        <v>245</v>
      </c>
      <c r="J13" s="548">
        <v>0.82770270270270274</v>
      </c>
      <c r="K13" s="548">
        <v>35</v>
      </c>
      <c r="L13" s="568">
        <v>8</v>
      </c>
      <c r="M13" s="568">
        <v>296</v>
      </c>
      <c r="N13" s="548">
        <v>1</v>
      </c>
      <c r="O13" s="548">
        <v>37</v>
      </c>
      <c r="P13" s="568">
        <v>8</v>
      </c>
      <c r="Q13" s="568">
        <v>296</v>
      </c>
      <c r="R13" s="553">
        <v>1</v>
      </c>
      <c r="S13" s="569">
        <v>37</v>
      </c>
    </row>
    <row r="14" spans="1:19" ht="14.4" customHeight="1" x14ac:dyDescent="0.3">
      <c r="A14" s="547" t="s">
        <v>1149</v>
      </c>
      <c r="B14" s="548" t="s">
        <v>1150</v>
      </c>
      <c r="C14" s="548" t="s">
        <v>1140</v>
      </c>
      <c r="D14" s="548" t="s">
        <v>576</v>
      </c>
      <c r="E14" s="548" t="s">
        <v>1151</v>
      </c>
      <c r="F14" s="548" t="s">
        <v>1160</v>
      </c>
      <c r="G14" s="548" t="s">
        <v>1161</v>
      </c>
      <c r="H14" s="568">
        <v>5</v>
      </c>
      <c r="I14" s="568">
        <v>45040</v>
      </c>
      <c r="J14" s="548"/>
      <c r="K14" s="548">
        <v>9008</v>
      </c>
      <c r="L14" s="568"/>
      <c r="M14" s="568"/>
      <c r="N14" s="548"/>
      <c r="O14" s="548"/>
      <c r="P14" s="568"/>
      <c r="Q14" s="568"/>
      <c r="R14" s="553"/>
      <c r="S14" s="569"/>
    </row>
    <row r="15" spans="1:19" ht="14.4" customHeight="1" x14ac:dyDescent="0.3">
      <c r="A15" s="547" t="s">
        <v>1149</v>
      </c>
      <c r="B15" s="548" t="s">
        <v>1150</v>
      </c>
      <c r="C15" s="548" t="s">
        <v>1140</v>
      </c>
      <c r="D15" s="548" t="s">
        <v>576</v>
      </c>
      <c r="E15" s="548" t="s">
        <v>1151</v>
      </c>
      <c r="F15" s="548" t="s">
        <v>1162</v>
      </c>
      <c r="G15" s="548" t="s">
        <v>1163</v>
      </c>
      <c r="H15" s="568">
        <v>1</v>
      </c>
      <c r="I15" s="568">
        <v>331</v>
      </c>
      <c r="J15" s="548"/>
      <c r="K15" s="548">
        <v>331</v>
      </c>
      <c r="L15" s="568"/>
      <c r="M15" s="568"/>
      <c r="N15" s="548"/>
      <c r="O15" s="548"/>
      <c r="P15" s="568"/>
      <c r="Q15" s="568"/>
      <c r="R15" s="553"/>
      <c r="S15" s="569"/>
    </row>
    <row r="16" spans="1:19" ht="14.4" customHeight="1" x14ac:dyDescent="0.3">
      <c r="A16" s="547" t="s">
        <v>1149</v>
      </c>
      <c r="B16" s="548" t="s">
        <v>1150</v>
      </c>
      <c r="C16" s="548" t="s">
        <v>1140</v>
      </c>
      <c r="D16" s="548" t="s">
        <v>576</v>
      </c>
      <c r="E16" s="548" t="s">
        <v>1151</v>
      </c>
      <c r="F16" s="548" t="s">
        <v>1164</v>
      </c>
      <c r="G16" s="548" t="s">
        <v>1165</v>
      </c>
      <c r="H16" s="568">
        <v>1</v>
      </c>
      <c r="I16" s="568">
        <v>165</v>
      </c>
      <c r="J16" s="548"/>
      <c r="K16" s="548">
        <v>165</v>
      </c>
      <c r="L16" s="568"/>
      <c r="M16" s="568"/>
      <c r="N16" s="548"/>
      <c r="O16" s="548"/>
      <c r="P16" s="568"/>
      <c r="Q16" s="568"/>
      <c r="R16" s="553"/>
      <c r="S16" s="569"/>
    </row>
    <row r="17" spans="1:19" ht="14.4" customHeight="1" x14ac:dyDescent="0.3">
      <c r="A17" s="547" t="s">
        <v>1149</v>
      </c>
      <c r="B17" s="548" t="s">
        <v>1150</v>
      </c>
      <c r="C17" s="548" t="s">
        <v>1140</v>
      </c>
      <c r="D17" s="548" t="s">
        <v>577</v>
      </c>
      <c r="E17" s="548" t="s">
        <v>1151</v>
      </c>
      <c r="F17" s="548" t="s">
        <v>1152</v>
      </c>
      <c r="G17" s="548" t="s">
        <v>1153</v>
      </c>
      <c r="H17" s="568">
        <v>4</v>
      </c>
      <c r="I17" s="568">
        <v>140</v>
      </c>
      <c r="J17" s="548">
        <v>1.8918918918918919</v>
      </c>
      <c r="K17" s="548">
        <v>35</v>
      </c>
      <c r="L17" s="568">
        <v>2</v>
      </c>
      <c r="M17" s="568">
        <v>74</v>
      </c>
      <c r="N17" s="548">
        <v>1</v>
      </c>
      <c r="O17" s="548">
        <v>37</v>
      </c>
      <c r="P17" s="568">
        <v>4</v>
      </c>
      <c r="Q17" s="568">
        <v>148</v>
      </c>
      <c r="R17" s="553">
        <v>2</v>
      </c>
      <c r="S17" s="569">
        <v>37</v>
      </c>
    </row>
    <row r="18" spans="1:19" ht="14.4" customHeight="1" x14ac:dyDescent="0.3">
      <c r="A18" s="547" t="s">
        <v>1149</v>
      </c>
      <c r="B18" s="548" t="s">
        <v>1150</v>
      </c>
      <c r="C18" s="548" t="s">
        <v>1140</v>
      </c>
      <c r="D18" s="548" t="s">
        <v>578</v>
      </c>
      <c r="E18" s="548" t="s">
        <v>1151</v>
      </c>
      <c r="F18" s="548" t="s">
        <v>1152</v>
      </c>
      <c r="G18" s="548" t="s">
        <v>1153</v>
      </c>
      <c r="H18" s="568">
        <v>7</v>
      </c>
      <c r="I18" s="568">
        <v>245</v>
      </c>
      <c r="J18" s="548">
        <v>0.55180180180180183</v>
      </c>
      <c r="K18" s="548">
        <v>35</v>
      </c>
      <c r="L18" s="568">
        <v>12</v>
      </c>
      <c r="M18" s="568">
        <v>444</v>
      </c>
      <c r="N18" s="548">
        <v>1</v>
      </c>
      <c r="O18" s="548">
        <v>37</v>
      </c>
      <c r="P18" s="568">
        <v>17</v>
      </c>
      <c r="Q18" s="568">
        <v>629</v>
      </c>
      <c r="R18" s="553">
        <v>1.4166666666666667</v>
      </c>
      <c r="S18" s="569">
        <v>37</v>
      </c>
    </row>
    <row r="19" spans="1:19" ht="14.4" customHeight="1" x14ac:dyDescent="0.3">
      <c r="A19" s="547" t="s">
        <v>1149</v>
      </c>
      <c r="B19" s="548" t="s">
        <v>1150</v>
      </c>
      <c r="C19" s="548" t="s">
        <v>1140</v>
      </c>
      <c r="D19" s="548" t="s">
        <v>1146</v>
      </c>
      <c r="E19" s="548" t="s">
        <v>1151</v>
      </c>
      <c r="F19" s="548" t="s">
        <v>1152</v>
      </c>
      <c r="G19" s="548" t="s">
        <v>1153</v>
      </c>
      <c r="H19" s="568">
        <v>10</v>
      </c>
      <c r="I19" s="568">
        <v>350</v>
      </c>
      <c r="J19" s="548">
        <v>3.1531531531531534</v>
      </c>
      <c r="K19" s="548">
        <v>35</v>
      </c>
      <c r="L19" s="568">
        <v>3</v>
      </c>
      <c r="M19" s="568">
        <v>111</v>
      </c>
      <c r="N19" s="548">
        <v>1</v>
      </c>
      <c r="O19" s="548">
        <v>37</v>
      </c>
      <c r="P19" s="568"/>
      <c r="Q19" s="568"/>
      <c r="R19" s="553"/>
      <c r="S19" s="569"/>
    </row>
    <row r="20" spans="1:19" ht="14.4" customHeight="1" x14ac:dyDescent="0.3">
      <c r="A20" s="547" t="s">
        <v>1149</v>
      </c>
      <c r="B20" s="548" t="s">
        <v>1150</v>
      </c>
      <c r="C20" s="548" t="s">
        <v>1140</v>
      </c>
      <c r="D20" s="548" t="s">
        <v>579</v>
      </c>
      <c r="E20" s="548" t="s">
        <v>1151</v>
      </c>
      <c r="F20" s="548" t="s">
        <v>1152</v>
      </c>
      <c r="G20" s="548" t="s">
        <v>1153</v>
      </c>
      <c r="H20" s="568">
        <v>28</v>
      </c>
      <c r="I20" s="568">
        <v>980</v>
      </c>
      <c r="J20" s="548">
        <v>1.3243243243243243</v>
      </c>
      <c r="K20" s="548">
        <v>35</v>
      </c>
      <c r="L20" s="568">
        <v>20</v>
      </c>
      <c r="M20" s="568">
        <v>740</v>
      </c>
      <c r="N20" s="548">
        <v>1</v>
      </c>
      <c r="O20" s="548">
        <v>37</v>
      </c>
      <c r="P20" s="568">
        <v>18</v>
      </c>
      <c r="Q20" s="568">
        <v>666</v>
      </c>
      <c r="R20" s="553">
        <v>0.9</v>
      </c>
      <c r="S20" s="569">
        <v>37</v>
      </c>
    </row>
    <row r="21" spans="1:19" ht="14.4" customHeight="1" x14ac:dyDescent="0.3">
      <c r="A21" s="547" t="s">
        <v>1149</v>
      </c>
      <c r="B21" s="548" t="s">
        <v>1150</v>
      </c>
      <c r="C21" s="548" t="s">
        <v>1140</v>
      </c>
      <c r="D21" s="548" t="s">
        <v>579</v>
      </c>
      <c r="E21" s="548" t="s">
        <v>1151</v>
      </c>
      <c r="F21" s="548" t="s">
        <v>1154</v>
      </c>
      <c r="G21" s="548" t="s">
        <v>1155</v>
      </c>
      <c r="H21" s="568"/>
      <c r="I21" s="568"/>
      <c r="J21" s="548"/>
      <c r="K21" s="548"/>
      <c r="L21" s="568">
        <v>4</v>
      </c>
      <c r="M21" s="568">
        <v>133.32999999999998</v>
      </c>
      <c r="N21" s="548">
        <v>1</v>
      </c>
      <c r="O21" s="548">
        <v>33.332499999999996</v>
      </c>
      <c r="P21" s="568">
        <v>10</v>
      </c>
      <c r="Q21" s="568">
        <v>333.34000000000003</v>
      </c>
      <c r="R21" s="553">
        <v>2.5001125028125708</v>
      </c>
      <c r="S21" s="569">
        <v>33.334000000000003</v>
      </c>
    </row>
    <row r="22" spans="1:19" ht="14.4" customHeight="1" x14ac:dyDescent="0.3">
      <c r="A22" s="547" t="s">
        <v>1149</v>
      </c>
      <c r="B22" s="548" t="s">
        <v>1150</v>
      </c>
      <c r="C22" s="548" t="s">
        <v>1140</v>
      </c>
      <c r="D22" s="548" t="s">
        <v>579</v>
      </c>
      <c r="E22" s="548" t="s">
        <v>1151</v>
      </c>
      <c r="F22" s="548" t="s">
        <v>1160</v>
      </c>
      <c r="G22" s="548" t="s">
        <v>1161</v>
      </c>
      <c r="H22" s="568">
        <v>30</v>
      </c>
      <c r="I22" s="568">
        <v>270240</v>
      </c>
      <c r="J22" s="548">
        <v>0.82599765258215962</v>
      </c>
      <c r="K22" s="548">
        <v>9008</v>
      </c>
      <c r="L22" s="568">
        <v>36</v>
      </c>
      <c r="M22" s="568">
        <v>327168</v>
      </c>
      <c r="N22" s="548">
        <v>1</v>
      </c>
      <c r="O22" s="548">
        <v>9088</v>
      </c>
      <c r="P22" s="568">
        <v>25</v>
      </c>
      <c r="Q22" s="568">
        <v>227275</v>
      </c>
      <c r="R22" s="553">
        <v>0.69467368446791866</v>
      </c>
      <c r="S22" s="569">
        <v>9091</v>
      </c>
    </row>
    <row r="23" spans="1:19" ht="14.4" customHeight="1" x14ac:dyDescent="0.3">
      <c r="A23" s="547" t="s">
        <v>1149</v>
      </c>
      <c r="B23" s="548" t="s">
        <v>1150</v>
      </c>
      <c r="C23" s="548" t="s">
        <v>1140</v>
      </c>
      <c r="D23" s="548" t="s">
        <v>579</v>
      </c>
      <c r="E23" s="548" t="s">
        <v>1151</v>
      </c>
      <c r="F23" s="548" t="s">
        <v>1164</v>
      </c>
      <c r="G23" s="548" t="s">
        <v>1165</v>
      </c>
      <c r="H23" s="568">
        <v>12</v>
      </c>
      <c r="I23" s="568">
        <v>1980</v>
      </c>
      <c r="J23" s="548">
        <v>0.93220338983050843</v>
      </c>
      <c r="K23" s="548">
        <v>165</v>
      </c>
      <c r="L23" s="568">
        <v>12</v>
      </c>
      <c r="M23" s="568">
        <v>2124</v>
      </c>
      <c r="N23" s="548">
        <v>1</v>
      </c>
      <c r="O23" s="548">
        <v>177</v>
      </c>
      <c r="P23" s="568">
        <v>10</v>
      </c>
      <c r="Q23" s="568">
        <v>1770</v>
      </c>
      <c r="R23" s="553">
        <v>0.83333333333333337</v>
      </c>
      <c r="S23" s="569">
        <v>177</v>
      </c>
    </row>
    <row r="24" spans="1:19" ht="14.4" customHeight="1" x14ac:dyDescent="0.3">
      <c r="A24" s="547" t="s">
        <v>1149</v>
      </c>
      <c r="B24" s="548" t="s">
        <v>1150</v>
      </c>
      <c r="C24" s="548" t="s">
        <v>1140</v>
      </c>
      <c r="D24" s="548" t="s">
        <v>580</v>
      </c>
      <c r="E24" s="548" t="s">
        <v>1151</v>
      </c>
      <c r="F24" s="548" t="s">
        <v>1152</v>
      </c>
      <c r="G24" s="548" t="s">
        <v>1153</v>
      </c>
      <c r="H24" s="568"/>
      <c r="I24" s="568"/>
      <c r="J24" s="548"/>
      <c r="K24" s="548"/>
      <c r="L24" s="568">
        <v>1</v>
      </c>
      <c r="M24" s="568">
        <v>37</v>
      </c>
      <c r="N24" s="548">
        <v>1</v>
      </c>
      <c r="O24" s="548">
        <v>37</v>
      </c>
      <c r="P24" s="568">
        <v>1</v>
      </c>
      <c r="Q24" s="568">
        <v>37</v>
      </c>
      <c r="R24" s="553">
        <v>1</v>
      </c>
      <c r="S24" s="569">
        <v>37</v>
      </c>
    </row>
    <row r="25" spans="1:19" ht="14.4" customHeight="1" x14ac:dyDescent="0.3">
      <c r="A25" s="547" t="s">
        <v>1149</v>
      </c>
      <c r="B25" s="548" t="s">
        <v>1150</v>
      </c>
      <c r="C25" s="548" t="s">
        <v>1140</v>
      </c>
      <c r="D25" s="548" t="s">
        <v>1147</v>
      </c>
      <c r="E25" s="548" t="s">
        <v>1151</v>
      </c>
      <c r="F25" s="548" t="s">
        <v>1152</v>
      </c>
      <c r="G25" s="548" t="s">
        <v>1153</v>
      </c>
      <c r="H25" s="568">
        <v>1</v>
      </c>
      <c r="I25" s="568">
        <v>35</v>
      </c>
      <c r="J25" s="548">
        <v>0.31531531531531531</v>
      </c>
      <c r="K25" s="548">
        <v>35</v>
      </c>
      <c r="L25" s="568">
        <v>3</v>
      </c>
      <c r="M25" s="568">
        <v>111</v>
      </c>
      <c r="N25" s="548">
        <v>1</v>
      </c>
      <c r="O25" s="548">
        <v>37</v>
      </c>
      <c r="P25" s="568"/>
      <c r="Q25" s="568"/>
      <c r="R25" s="553"/>
      <c r="S25" s="569"/>
    </row>
    <row r="26" spans="1:19" ht="14.4" customHeight="1" x14ac:dyDescent="0.3">
      <c r="A26" s="547" t="s">
        <v>1149</v>
      </c>
      <c r="B26" s="548" t="s">
        <v>1150</v>
      </c>
      <c r="C26" s="548" t="s">
        <v>1140</v>
      </c>
      <c r="D26" s="548" t="s">
        <v>1147</v>
      </c>
      <c r="E26" s="548" t="s">
        <v>1151</v>
      </c>
      <c r="F26" s="548" t="s">
        <v>1154</v>
      </c>
      <c r="G26" s="548" t="s">
        <v>1155</v>
      </c>
      <c r="H26" s="568"/>
      <c r="I26" s="568"/>
      <c r="J26" s="548"/>
      <c r="K26" s="548"/>
      <c r="L26" s="568"/>
      <c r="M26" s="568"/>
      <c r="N26" s="548"/>
      <c r="O26" s="548"/>
      <c r="P26" s="568">
        <v>4</v>
      </c>
      <c r="Q26" s="568">
        <v>133.32999999999998</v>
      </c>
      <c r="R26" s="553"/>
      <c r="S26" s="569">
        <v>33.332499999999996</v>
      </c>
    </row>
    <row r="27" spans="1:19" ht="14.4" customHeight="1" x14ac:dyDescent="0.3">
      <c r="A27" s="547" t="s">
        <v>1149</v>
      </c>
      <c r="B27" s="548" t="s">
        <v>1150</v>
      </c>
      <c r="C27" s="548" t="s">
        <v>1140</v>
      </c>
      <c r="D27" s="548" t="s">
        <v>1147</v>
      </c>
      <c r="E27" s="548" t="s">
        <v>1151</v>
      </c>
      <c r="F27" s="548" t="s">
        <v>1160</v>
      </c>
      <c r="G27" s="548" t="s">
        <v>1161</v>
      </c>
      <c r="H27" s="568">
        <v>2</v>
      </c>
      <c r="I27" s="568">
        <v>18016</v>
      </c>
      <c r="J27" s="548">
        <v>0.49559859154929575</v>
      </c>
      <c r="K27" s="548">
        <v>9008</v>
      </c>
      <c r="L27" s="568">
        <v>4</v>
      </c>
      <c r="M27" s="568">
        <v>36352</v>
      </c>
      <c r="N27" s="548">
        <v>1</v>
      </c>
      <c r="O27" s="548">
        <v>9088</v>
      </c>
      <c r="P27" s="568">
        <v>4</v>
      </c>
      <c r="Q27" s="568">
        <v>36364</v>
      </c>
      <c r="R27" s="553">
        <v>1.0003301056338028</v>
      </c>
      <c r="S27" s="569">
        <v>9091</v>
      </c>
    </row>
    <row r="28" spans="1:19" ht="14.4" customHeight="1" x14ac:dyDescent="0.3">
      <c r="A28" s="547" t="s">
        <v>1149</v>
      </c>
      <c r="B28" s="548" t="s">
        <v>1150</v>
      </c>
      <c r="C28" s="548" t="s">
        <v>1140</v>
      </c>
      <c r="D28" s="548" t="s">
        <v>1147</v>
      </c>
      <c r="E28" s="548" t="s">
        <v>1151</v>
      </c>
      <c r="F28" s="548" t="s">
        <v>1162</v>
      </c>
      <c r="G28" s="548" t="s">
        <v>1163</v>
      </c>
      <c r="H28" s="568">
        <v>1</v>
      </c>
      <c r="I28" s="568">
        <v>331</v>
      </c>
      <c r="J28" s="548">
        <v>0.93502824858757061</v>
      </c>
      <c r="K28" s="548">
        <v>331</v>
      </c>
      <c r="L28" s="568">
        <v>1</v>
      </c>
      <c r="M28" s="568">
        <v>354</v>
      </c>
      <c r="N28" s="548">
        <v>1</v>
      </c>
      <c r="O28" s="548">
        <v>354</v>
      </c>
      <c r="P28" s="568">
        <v>1</v>
      </c>
      <c r="Q28" s="568">
        <v>355</v>
      </c>
      <c r="R28" s="553">
        <v>1.0028248587570621</v>
      </c>
      <c r="S28" s="569">
        <v>355</v>
      </c>
    </row>
    <row r="29" spans="1:19" ht="14.4" customHeight="1" x14ac:dyDescent="0.3">
      <c r="A29" s="547" t="s">
        <v>1149</v>
      </c>
      <c r="B29" s="548" t="s">
        <v>1150</v>
      </c>
      <c r="C29" s="548" t="s">
        <v>1140</v>
      </c>
      <c r="D29" s="548" t="s">
        <v>1147</v>
      </c>
      <c r="E29" s="548" t="s">
        <v>1151</v>
      </c>
      <c r="F29" s="548" t="s">
        <v>1164</v>
      </c>
      <c r="G29" s="548" t="s">
        <v>1165</v>
      </c>
      <c r="H29" s="568">
        <v>2</v>
      </c>
      <c r="I29" s="568">
        <v>330</v>
      </c>
      <c r="J29" s="548"/>
      <c r="K29" s="548">
        <v>165</v>
      </c>
      <c r="L29" s="568"/>
      <c r="M29" s="568"/>
      <c r="N29" s="548"/>
      <c r="O29" s="548"/>
      <c r="P29" s="568">
        <v>3</v>
      </c>
      <c r="Q29" s="568">
        <v>531</v>
      </c>
      <c r="R29" s="553"/>
      <c r="S29" s="569">
        <v>177</v>
      </c>
    </row>
    <row r="30" spans="1:19" ht="14.4" customHeight="1" x14ac:dyDescent="0.3">
      <c r="A30" s="547" t="s">
        <v>1166</v>
      </c>
      <c r="B30" s="548" t="s">
        <v>1167</v>
      </c>
      <c r="C30" s="548" t="s">
        <v>526</v>
      </c>
      <c r="D30" s="548" t="s">
        <v>1141</v>
      </c>
      <c r="E30" s="548" t="s">
        <v>1168</v>
      </c>
      <c r="F30" s="548" t="s">
        <v>1169</v>
      </c>
      <c r="G30" s="548" t="s">
        <v>1170</v>
      </c>
      <c r="H30" s="568">
        <v>184</v>
      </c>
      <c r="I30" s="568">
        <v>138736</v>
      </c>
      <c r="J30" s="548">
        <v>1.1219512195121952</v>
      </c>
      <c r="K30" s="548">
        <v>754</v>
      </c>
      <c r="L30" s="568">
        <v>164</v>
      </c>
      <c r="M30" s="568">
        <v>123656</v>
      </c>
      <c r="N30" s="548">
        <v>1</v>
      </c>
      <c r="O30" s="548">
        <v>754</v>
      </c>
      <c r="P30" s="568"/>
      <c r="Q30" s="568"/>
      <c r="R30" s="553"/>
      <c r="S30" s="569"/>
    </row>
    <row r="31" spans="1:19" ht="14.4" customHeight="1" x14ac:dyDescent="0.3">
      <c r="A31" s="547" t="s">
        <v>1166</v>
      </c>
      <c r="B31" s="548" t="s">
        <v>1167</v>
      </c>
      <c r="C31" s="548" t="s">
        <v>526</v>
      </c>
      <c r="D31" s="548" t="s">
        <v>1141</v>
      </c>
      <c r="E31" s="548" t="s">
        <v>1151</v>
      </c>
      <c r="F31" s="548" t="s">
        <v>1171</v>
      </c>
      <c r="G31" s="548" t="s">
        <v>1172</v>
      </c>
      <c r="H31" s="568">
        <v>797</v>
      </c>
      <c r="I31" s="568">
        <v>164182</v>
      </c>
      <c r="J31" s="548">
        <v>0.58373124086708883</v>
      </c>
      <c r="K31" s="548">
        <v>206</v>
      </c>
      <c r="L31" s="568">
        <v>1333</v>
      </c>
      <c r="M31" s="568">
        <v>281263</v>
      </c>
      <c r="N31" s="548">
        <v>1</v>
      </c>
      <c r="O31" s="548">
        <v>211</v>
      </c>
      <c r="P31" s="568">
        <v>727</v>
      </c>
      <c r="Q31" s="568">
        <v>153397</v>
      </c>
      <c r="R31" s="553">
        <v>0.54538634658664664</v>
      </c>
      <c r="S31" s="569">
        <v>211</v>
      </c>
    </row>
    <row r="32" spans="1:19" ht="14.4" customHeight="1" x14ac:dyDescent="0.3">
      <c r="A32" s="547" t="s">
        <v>1166</v>
      </c>
      <c r="B32" s="548" t="s">
        <v>1167</v>
      </c>
      <c r="C32" s="548" t="s">
        <v>526</v>
      </c>
      <c r="D32" s="548" t="s">
        <v>1141</v>
      </c>
      <c r="E32" s="548" t="s">
        <v>1151</v>
      </c>
      <c r="F32" s="548" t="s">
        <v>1173</v>
      </c>
      <c r="G32" s="548" t="s">
        <v>1172</v>
      </c>
      <c r="H32" s="568">
        <v>107</v>
      </c>
      <c r="I32" s="568">
        <v>9095</v>
      </c>
      <c r="J32" s="548">
        <v>1.0454022988505747</v>
      </c>
      <c r="K32" s="548">
        <v>85</v>
      </c>
      <c r="L32" s="568">
        <v>100</v>
      </c>
      <c r="M32" s="568">
        <v>8700</v>
      </c>
      <c r="N32" s="548">
        <v>1</v>
      </c>
      <c r="O32" s="548">
        <v>87</v>
      </c>
      <c r="P32" s="568">
        <v>111</v>
      </c>
      <c r="Q32" s="568">
        <v>9657</v>
      </c>
      <c r="R32" s="553">
        <v>1.1100000000000001</v>
      </c>
      <c r="S32" s="569">
        <v>87</v>
      </c>
    </row>
    <row r="33" spans="1:19" ht="14.4" customHeight="1" x14ac:dyDescent="0.3">
      <c r="A33" s="547" t="s">
        <v>1166</v>
      </c>
      <c r="B33" s="548" t="s">
        <v>1167</v>
      </c>
      <c r="C33" s="548" t="s">
        <v>526</v>
      </c>
      <c r="D33" s="548" t="s">
        <v>1141</v>
      </c>
      <c r="E33" s="548" t="s">
        <v>1151</v>
      </c>
      <c r="F33" s="548" t="s">
        <v>1174</v>
      </c>
      <c r="G33" s="548" t="s">
        <v>1175</v>
      </c>
      <c r="H33" s="568">
        <v>5090</v>
      </c>
      <c r="I33" s="568">
        <v>1501550</v>
      </c>
      <c r="J33" s="548">
        <v>0.82482443881945544</v>
      </c>
      <c r="K33" s="548">
        <v>295</v>
      </c>
      <c r="L33" s="568">
        <v>6048</v>
      </c>
      <c r="M33" s="568">
        <v>1820448</v>
      </c>
      <c r="N33" s="548">
        <v>1</v>
      </c>
      <c r="O33" s="548">
        <v>301</v>
      </c>
      <c r="P33" s="568">
        <v>4656</v>
      </c>
      <c r="Q33" s="568">
        <v>1401456</v>
      </c>
      <c r="R33" s="553">
        <v>0.76984126984126988</v>
      </c>
      <c r="S33" s="569">
        <v>301</v>
      </c>
    </row>
    <row r="34" spans="1:19" ht="14.4" customHeight="1" x14ac:dyDescent="0.3">
      <c r="A34" s="547" t="s">
        <v>1166</v>
      </c>
      <c r="B34" s="548" t="s">
        <v>1167</v>
      </c>
      <c r="C34" s="548" t="s">
        <v>526</v>
      </c>
      <c r="D34" s="548" t="s">
        <v>1141</v>
      </c>
      <c r="E34" s="548" t="s">
        <v>1151</v>
      </c>
      <c r="F34" s="548" t="s">
        <v>1176</v>
      </c>
      <c r="G34" s="548" t="s">
        <v>1177</v>
      </c>
      <c r="H34" s="568">
        <v>86</v>
      </c>
      <c r="I34" s="568">
        <v>8170</v>
      </c>
      <c r="J34" s="548">
        <v>0.64472853535353536</v>
      </c>
      <c r="K34" s="548">
        <v>95</v>
      </c>
      <c r="L34" s="568">
        <v>128</v>
      </c>
      <c r="M34" s="568">
        <v>12672</v>
      </c>
      <c r="N34" s="548">
        <v>1</v>
      </c>
      <c r="O34" s="548">
        <v>99</v>
      </c>
      <c r="P34" s="568">
        <v>150</v>
      </c>
      <c r="Q34" s="568">
        <v>14850</v>
      </c>
      <c r="R34" s="553">
        <v>1.171875</v>
      </c>
      <c r="S34" s="569">
        <v>99</v>
      </c>
    </row>
    <row r="35" spans="1:19" ht="14.4" customHeight="1" x14ac:dyDescent="0.3">
      <c r="A35" s="547" t="s">
        <v>1166</v>
      </c>
      <c r="B35" s="548" t="s">
        <v>1167</v>
      </c>
      <c r="C35" s="548" t="s">
        <v>526</v>
      </c>
      <c r="D35" s="548" t="s">
        <v>1141</v>
      </c>
      <c r="E35" s="548" t="s">
        <v>1151</v>
      </c>
      <c r="F35" s="548" t="s">
        <v>1178</v>
      </c>
      <c r="G35" s="548" t="s">
        <v>1179</v>
      </c>
      <c r="H35" s="568">
        <v>7</v>
      </c>
      <c r="I35" s="568">
        <v>1568</v>
      </c>
      <c r="J35" s="548">
        <v>1.3575757575757577</v>
      </c>
      <c r="K35" s="548">
        <v>224</v>
      </c>
      <c r="L35" s="568">
        <v>5</v>
      </c>
      <c r="M35" s="568">
        <v>1155</v>
      </c>
      <c r="N35" s="548">
        <v>1</v>
      </c>
      <c r="O35" s="548">
        <v>231</v>
      </c>
      <c r="P35" s="568">
        <v>12</v>
      </c>
      <c r="Q35" s="568">
        <v>2784</v>
      </c>
      <c r="R35" s="553">
        <v>2.4103896103896103</v>
      </c>
      <c r="S35" s="569">
        <v>232</v>
      </c>
    </row>
    <row r="36" spans="1:19" ht="14.4" customHeight="1" x14ac:dyDescent="0.3">
      <c r="A36" s="547" t="s">
        <v>1166</v>
      </c>
      <c r="B36" s="548" t="s">
        <v>1167</v>
      </c>
      <c r="C36" s="548" t="s">
        <v>526</v>
      </c>
      <c r="D36" s="548" t="s">
        <v>1141</v>
      </c>
      <c r="E36" s="548" t="s">
        <v>1151</v>
      </c>
      <c r="F36" s="548" t="s">
        <v>1180</v>
      </c>
      <c r="G36" s="548" t="s">
        <v>1181</v>
      </c>
      <c r="H36" s="568">
        <v>1124</v>
      </c>
      <c r="I36" s="568">
        <v>151740</v>
      </c>
      <c r="J36" s="548">
        <v>1.0322378759328168</v>
      </c>
      <c r="K36" s="548">
        <v>135</v>
      </c>
      <c r="L36" s="568">
        <v>1073</v>
      </c>
      <c r="M36" s="568">
        <v>147001</v>
      </c>
      <c r="N36" s="548">
        <v>1</v>
      </c>
      <c r="O36" s="548">
        <v>137</v>
      </c>
      <c r="P36" s="568">
        <v>889</v>
      </c>
      <c r="Q36" s="568">
        <v>121793</v>
      </c>
      <c r="R36" s="553">
        <v>0.8285181733457595</v>
      </c>
      <c r="S36" s="569">
        <v>137</v>
      </c>
    </row>
    <row r="37" spans="1:19" ht="14.4" customHeight="1" x14ac:dyDescent="0.3">
      <c r="A37" s="547" t="s">
        <v>1166</v>
      </c>
      <c r="B37" s="548" t="s">
        <v>1167</v>
      </c>
      <c r="C37" s="548" t="s">
        <v>526</v>
      </c>
      <c r="D37" s="548" t="s">
        <v>1141</v>
      </c>
      <c r="E37" s="548" t="s">
        <v>1151</v>
      </c>
      <c r="F37" s="548" t="s">
        <v>1182</v>
      </c>
      <c r="G37" s="548" t="s">
        <v>1181</v>
      </c>
      <c r="H37" s="568">
        <v>88</v>
      </c>
      <c r="I37" s="568">
        <v>15664</v>
      </c>
      <c r="J37" s="548">
        <v>0.95106253794778384</v>
      </c>
      <c r="K37" s="548">
        <v>178</v>
      </c>
      <c r="L37" s="568">
        <v>90</v>
      </c>
      <c r="M37" s="568">
        <v>16470</v>
      </c>
      <c r="N37" s="548">
        <v>1</v>
      </c>
      <c r="O37" s="548">
        <v>183</v>
      </c>
      <c r="P37" s="568">
        <v>110</v>
      </c>
      <c r="Q37" s="568">
        <v>20130</v>
      </c>
      <c r="R37" s="553">
        <v>1.2222222222222223</v>
      </c>
      <c r="S37" s="569">
        <v>183</v>
      </c>
    </row>
    <row r="38" spans="1:19" ht="14.4" customHeight="1" x14ac:dyDescent="0.3">
      <c r="A38" s="547" t="s">
        <v>1166</v>
      </c>
      <c r="B38" s="548" t="s">
        <v>1167</v>
      </c>
      <c r="C38" s="548" t="s">
        <v>526</v>
      </c>
      <c r="D38" s="548" t="s">
        <v>1141</v>
      </c>
      <c r="E38" s="548" t="s">
        <v>1151</v>
      </c>
      <c r="F38" s="548" t="s">
        <v>1183</v>
      </c>
      <c r="G38" s="548" t="s">
        <v>1184</v>
      </c>
      <c r="H38" s="568">
        <v>21</v>
      </c>
      <c r="I38" s="568">
        <v>13020</v>
      </c>
      <c r="J38" s="548">
        <v>0.49696553303561203</v>
      </c>
      <c r="K38" s="548">
        <v>620</v>
      </c>
      <c r="L38" s="568">
        <v>41</v>
      </c>
      <c r="M38" s="568">
        <v>26199</v>
      </c>
      <c r="N38" s="548">
        <v>1</v>
      </c>
      <c r="O38" s="548">
        <v>639</v>
      </c>
      <c r="P38" s="568">
        <v>39</v>
      </c>
      <c r="Q38" s="568">
        <v>24921</v>
      </c>
      <c r="R38" s="553">
        <v>0.95121951219512191</v>
      </c>
      <c r="S38" s="569">
        <v>639</v>
      </c>
    </row>
    <row r="39" spans="1:19" ht="14.4" customHeight="1" x14ac:dyDescent="0.3">
      <c r="A39" s="547" t="s">
        <v>1166</v>
      </c>
      <c r="B39" s="548" t="s">
        <v>1167</v>
      </c>
      <c r="C39" s="548" t="s">
        <v>526</v>
      </c>
      <c r="D39" s="548" t="s">
        <v>1141</v>
      </c>
      <c r="E39" s="548" t="s">
        <v>1151</v>
      </c>
      <c r="F39" s="548" t="s">
        <v>1185</v>
      </c>
      <c r="G39" s="548" t="s">
        <v>1186</v>
      </c>
      <c r="H39" s="568">
        <v>39</v>
      </c>
      <c r="I39" s="568">
        <v>23127</v>
      </c>
      <c r="J39" s="548">
        <v>0.82690932494279179</v>
      </c>
      <c r="K39" s="548">
        <v>593</v>
      </c>
      <c r="L39" s="568">
        <v>46</v>
      </c>
      <c r="M39" s="568">
        <v>27968</v>
      </c>
      <c r="N39" s="548">
        <v>1</v>
      </c>
      <c r="O39" s="548">
        <v>608</v>
      </c>
      <c r="P39" s="568">
        <v>45</v>
      </c>
      <c r="Q39" s="568">
        <v>27360</v>
      </c>
      <c r="R39" s="553">
        <v>0.97826086956521741</v>
      </c>
      <c r="S39" s="569">
        <v>608</v>
      </c>
    </row>
    <row r="40" spans="1:19" ht="14.4" customHeight="1" x14ac:dyDescent="0.3">
      <c r="A40" s="547" t="s">
        <v>1166</v>
      </c>
      <c r="B40" s="548" t="s">
        <v>1167</v>
      </c>
      <c r="C40" s="548" t="s">
        <v>526</v>
      </c>
      <c r="D40" s="548" t="s">
        <v>1141</v>
      </c>
      <c r="E40" s="548" t="s">
        <v>1151</v>
      </c>
      <c r="F40" s="548" t="s">
        <v>1187</v>
      </c>
      <c r="G40" s="548" t="s">
        <v>1188</v>
      </c>
      <c r="H40" s="568">
        <v>418</v>
      </c>
      <c r="I40" s="568">
        <v>67298</v>
      </c>
      <c r="J40" s="548">
        <v>0.76726978372154009</v>
      </c>
      <c r="K40" s="548">
        <v>161</v>
      </c>
      <c r="L40" s="568">
        <v>507</v>
      </c>
      <c r="M40" s="568">
        <v>87711</v>
      </c>
      <c r="N40" s="548">
        <v>1</v>
      </c>
      <c r="O40" s="548">
        <v>173</v>
      </c>
      <c r="P40" s="568">
        <v>441</v>
      </c>
      <c r="Q40" s="568">
        <v>76293</v>
      </c>
      <c r="R40" s="553">
        <v>0.86982248520710059</v>
      </c>
      <c r="S40" s="569">
        <v>173</v>
      </c>
    </row>
    <row r="41" spans="1:19" ht="14.4" customHeight="1" x14ac:dyDescent="0.3">
      <c r="A41" s="547" t="s">
        <v>1166</v>
      </c>
      <c r="B41" s="548" t="s">
        <v>1167</v>
      </c>
      <c r="C41" s="548" t="s">
        <v>526</v>
      </c>
      <c r="D41" s="548" t="s">
        <v>1141</v>
      </c>
      <c r="E41" s="548" t="s">
        <v>1151</v>
      </c>
      <c r="F41" s="548" t="s">
        <v>1189</v>
      </c>
      <c r="G41" s="548" t="s">
        <v>1190</v>
      </c>
      <c r="H41" s="568">
        <v>1012</v>
      </c>
      <c r="I41" s="568">
        <v>387596</v>
      </c>
      <c r="J41" s="548">
        <v>1.044890873015873</v>
      </c>
      <c r="K41" s="548">
        <v>383</v>
      </c>
      <c r="L41" s="568">
        <v>966</v>
      </c>
      <c r="M41" s="568">
        <v>370944</v>
      </c>
      <c r="N41" s="548">
        <v>1</v>
      </c>
      <c r="O41" s="548">
        <v>384</v>
      </c>
      <c r="P41" s="568">
        <v>651</v>
      </c>
      <c r="Q41" s="568">
        <v>225897</v>
      </c>
      <c r="R41" s="553">
        <v>0.60897871376811596</v>
      </c>
      <c r="S41" s="569">
        <v>347</v>
      </c>
    </row>
    <row r="42" spans="1:19" ht="14.4" customHeight="1" x14ac:dyDescent="0.3">
      <c r="A42" s="547" t="s">
        <v>1166</v>
      </c>
      <c r="B42" s="548" t="s">
        <v>1167</v>
      </c>
      <c r="C42" s="548" t="s">
        <v>526</v>
      </c>
      <c r="D42" s="548" t="s">
        <v>1141</v>
      </c>
      <c r="E42" s="548" t="s">
        <v>1151</v>
      </c>
      <c r="F42" s="548" t="s">
        <v>1191</v>
      </c>
      <c r="G42" s="548" t="s">
        <v>1192</v>
      </c>
      <c r="H42" s="568">
        <v>3184</v>
      </c>
      <c r="I42" s="568">
        <v>50944</v>
      </c>
      <c r="J42" s="548">
        <v>0.96512266742445774</v>
      </c>
      <c r="K42" s="548">
        <v>16</v>
      </c>
      <c r="L42" s="568">
        <v>3105</v>
      </c>
      <c r="M42" s="568">
        <v>52785</v>
      </c>
      <c r="N42" s="548">
        <v>1</v>
      </c>
      <c r="O42" s="548">
        <v>17</v>
      </c>
      <c r="P42" s="568">
        <v>1510</v>
      </c>
      <c r="Q42" s="568">
        <v>25670</v>
      </c>
      <c r="R42" s="553">
        <v>0.48631239935587761</v>
      </c>
      <c r="S42" s="569">
        <v>17</v>
      </c>
    </row>
    <row r="43" spans="1:19" ht="14.4" customHeight="1" x14ac:dyDescent="0.3">
      <c r="A43" s="547" t="s">
        <v>1166</v>
      </c>
      <c r="B43" s="548" t="s">
        <v>1167</v>
      </c>
      <c r="C43" s="548" t="s">
        <v>526</v>
      </c>
      <c r="D43" s="548" t="s">
        <v>1141</v>
      </c>
      <c r="E43" s="548" t="s">
        <v>1151</v>
      </c>
      <c r="F43" s="548" t="s">
        <v>1193</v>
      </c>
      <c r="G43" s="548" t="s">
        <v>1194</v>
      </c>
      <c r="H43" s="568">
        <v>441</v>
      </c>
      <c r="I43" s="568">
        <v>117306</v>
      </c>
      <c r="J43" s="548">
        <v>0.6941717410214987</v>
      </c>
      <c r="K43" s="548">
        <v>266</v>
      </c>
      <c r="L43" s="568">
        <v>619</v>
      </c>
      <c r="M43" s="568">
        <v>168987</v>
      </c>
      <c r="N43" s="548">
        <v>1</v>
      </c>
      <c r="O43" s="548">
        <v>273</v>
      </c>
      <c r="P43" s="568">
        <v>4</v>
      </c>
      <c r="Q43" s="568">
        <v>1096</v>
      </c>
      <c r="R43" s="553">
        <v>6.4857060010533353E-3</v>
      </c>
      <c r="S43" s="569">
        <v>274</v>
      </c>
    </row>
    <row r="44" spans="1:19" ht="14.4" customHeight="1" x14ac:dyDescent="0.3">
      <c r="A44" s="547" t="s">
        <v>1166</v>
      </c>
      <c r="B44" s="548" t="s">
        <v>1167</v>
      </c>
      <c r="C44" s="548" t="s">
        <v>526</v>
      </c>
      <c r="D44" s="548" t="s">
        <v>1141</v>
      </c>
      <c r="E44" s="548" t="s">
        <v>1151</v>
      </c>
      <c r="F44" s="548" t="s">
        <v>1195</v>
      </c>
      <c r="G44" s="548" t="s">
        <v>1196</v>
      </c>
      <c r="H44" s="568">
        <v>446</v>
      </c>
      <c r="I44" s="568">
        <v>62886</v>
      </c>
      <c r="J44" s="548">
        <v>0.6866033409760891</v>
      </c>
      <c r="K44" s="548">
        <v>141</v>
      </c>
      <c r="L44" s="568">
        <v>645</v>
      </c>
      <c r="M44" s="568">
        <v>91590</v>
      </c>
      <c r="N44" s="548">
        <v>1</v>
      </c>
      <c r="O44" s="548">
        <v>142</v>
      </c>
      <c r="P44" s="568">
        <v>433</v>
      </c>
      <c r="Q44" s="568">
        <v>61486</v>
      </c>
      <c r="R44" s="553">
        <v>0.67131782945736429</v>
      </c>
      <c r="S44" s="569">
        <v>142</v>
      </c>
    </row>
    <row r="45" spans="1:19" ht="14.4" customHeight="1" x14ac:dyDescent="0.3">
      <c r="A45" s="547" t="s">
        <v>1166</v>
      </c>
      <c r="B45" s="548" t="s">
        <v>1167</v>
      </c>
      <c r="C45" s="548" t="s">
        <v>526</v>
      </c>
      <c r="D45" s="548" t="s">
        <v>1141</v>
      </c>
      <c r="E45" s="548" t="s">
        <v>1151</v>
      </c>
      <c r="F45" s="548" t="s">
        <v>1197</v>
      </c>
      <c r="G45" s="548" t="s">
        <v>1196</v>
      </c>
      <c r="H45" s="568">
        <v>1123</v>
      </c>
      <c r="I45" s="568">
        <v>87594</v>
      </c>
      <c r="J45" s="548">
        <v>1.0534709193245779</v>
      </c>
      <c r="K45" s="548">
        <v>78</v>
      </c>
      <c r="L45" s="568">
        <v>1066</v>
      </c>
      <c r="M45" s="568">
        <v>83148</v>
      </c>
      <c r="N45" s="548">
        <v>1</v>
      </c>
      <c r="O45" s="548">
        <v>78</v>
      </c>
      <c r="P45" s="568">
        <v>888</v>
      </c>
      <c r="Q45" s="568">
        <v>69264</v>
      </c>
      <c r="R45" s="553">
        <v>0.83302063789868663</v>
      </c>
      <c r="S45" s="569">
        <v>78</v>
      </c>
    </row>
    <row r="46" spans="1:19" ht="14.4" customHeight="1" x14ac:dyDescent="0.3">
      <c r="A46" s="547" t="s">
        <v>1166</v>
      </c>
      <c r="B46" s="548" t="s">
        <v>1167</v>
      </c>
      <c r="C46" s="548" t="s">
        <v>526</v>
      </c>
      <c r="D46" s="548" t="s">
        <v>1141</v>
      </c>
      <c r="E46" s="548" t="s">
        <v>1151</v>
      </c>
      <c r="F46" s="548" t="s">
        <v>1198</v>
      </c>
      <c r="G46" s="548" t="s">
        <v>1199</v>
      </c>
      <c r="H46" s="568">
        <v>448</v>
      </c>
      <c r="I46" s="568">
        <v>137536</v>
      </c>
      <c r="J46" s="548">
        <v>0.68125913267454241</v>
      </c>
      <c r="K46" s="548">
        <v>307</v>
      </c>
      <c r="L46" s="568">
        <v>645</v>
      </c>
      <c r="M46" s="568">
        <v>201885</v>
      </c>
      <c r="N46" s="548">
        <v>1</v>
      </c>
      <c r="O46" s="548">
        <v>313</v>
      </c>
      <c r="P46" s="568">
        <v>433</v>
      </c>
      <c r="Q46" s="568">
        <v>135962</v>
      </c>
      <c r="R46" s="553">
        <v>0.6734626148549917</v>
      </c>
      <c r="S46" s="569">
        <v>314</v>
      </c>
    </row>
    <row r="47" spans="1:19" ht="14.4" customHeight="1" x14ac:dyDescent="0.3">
      <c r="A47" s="547" t="s">
        <v>1166</v>
      </c>
      <c r="B47" s="548" t="s">
        <v>1167</v>
      </c>
      <c r="C47" s="548" t="s">
        <v>526</v>
      </c>
      <c r="D47" s="548" t="s">
        <v>1141</v>
      </c>
      <c r="E47" s="548" t="s">
        <v>1151</v>
      </c>
      <c r="F47" s="548" t="s">
        <v>1200</v>
      </c>
      <c r="G47" s="548" t="s">
        <v>1201</v>
      </c>
      <c r="H47" s="568">
        <v>1296</v>
      </c>
      <c r="I47" s="568">
        <v>631152</v>
      </c>
      <c r="J47" s="548">
        <v>1.1445524445089221</v>
      </c>
      <c r="K47" s="548">
        <v>487</v>
      </c>
      <c r="L47" s="568">
        <v>1130</v>
      </c>
      <c r="M47" s="568">
        <v>551440</v>
      </c>
      <c r="N47" s="548">
        <v>1</v>
      </c>
      <c r="O47" s="548">
        <v>488</v>
      </c>
      <c r="P47" s="568">
        <v>807</v>
      </c>
      <c r="Q47" s="568">
        <v>264696</v>
      </c>
      <c r="R47" s="553">
        <v>0.48000870448280863</v>
      </c>
      <c r="S47" s="569">
        <v>328</v>
      </c>
    </row>
    <row r="48" spans="1:19" ht="14.4" customHeight="1" x14ac:dyDescent="0.3">
      <c r="A48" s="547" t="s">
        <v>1166</v>
      </c>
      <c r="B48" s="548" t="s">
        <v>1167</v>
      </c>
      <c r="C48" s="548" t="s">
        <v>526</v>
      </c>
      <c r="D48" s="548" t="s">
        <v>1141</v>
      </c>
      <c r="E48" s="548" t="s">
        <v>1151</v>
      </c>
      <c r="F48" s="548" t="s">
        <v>1202</v>
      </c>
      <c r="G48" s="548" t="s">
        <v>1203</v>
      </c>
      <c r="H48" s="568">
        <v>1036</v>
      </c>
      <c r="I48" s="568">
        <v>166796</v>
      </c>
      <c r="J48" s="548">
        <v>1.0794180839222387</v>
      </c>
      <c r="K48" s="548">
        <v>161</v>
      </c>
      <c r="L48" s="568">
        <v>948</v>
      </c>
      <c r="M48" s="568">
        <v>154524</v>
      </c>
      <c r="N48" s="548">
        <v>1</v>
      </c>
      <c r="O48" s="548">
        <v>163</v>
      </c>
      <c r="P48" s="568">
        <v>1293</v>
      </c>
      <c r="Q48" s="568">
        <v>210759</v>
      </c>
      <c r="R48" s="553">
        <v>1.3639240506329113</v>
      </c>
      <c r="S48" s="569">
        <v>163</v>
      </c>
    </row>
    <row r="49" spans="1:19" ht="14.4" customHeight="1" x14ac:dyDescent="0.3">
      <c r="A49" s="547" t="s">
        <v>1166</v>
      </c>
      <c r="B49" s="548" t="s">
        <v>1167</v>
      </c>
      <c r="C49" s="548" t="s">
        <v>526</v>
      </c>
      <c r="D49" s="548" t="s">
        <v>1141</v>
      </c>
      <c r="E49" s="548" t="s">
        <v>1151</v>
      </c>
      <c r="F49" s="548" t="s">
        <v>1204</v>
      </c>
      <c r="G49" s="548" t="s">
        <v>1205</v>
      </c>
      <c r="H49" s="568">
        <v>1227</v>
      </c>
      <c r="I49" s="568">
        <v>288345</v>
      </c>
      <c r="J49" s="548">
        <v>1.0918684963875132</v>
      </c>
      <c r="K49" s="548">
        <v>235</v>
      </c>
      <c r="L49" s="568">
        <v>1119</v>
      </c>
      <c r="M49" s="568">
        <v>264084</v>
      </c>
      <c r="N49" s="548">
        <v>1</v>
      </c>
      <c r="O49" s="548">
        <v>236</v>
      </c>
      <c r="P49" s="568">
        <v>781</v>
      </c>
      <c r="Q49" s="568">
        <v>175725</v>
      </c>
      <c r="R49" s="553">
        <v>0.665413277593493</v>
      </c>
      <c r="S49" s="569">
        <v>225</v>
      </c>
    </row>
    <row r="50" spans="1:19" ht="14.4" customHeight="1" x14ac:dyDescent="0.3">
      <c r="A50" s="547" t="s">
        <v>1166</v>
      </c>
      <c r="B50" s="548" t="s">
        <v>1167</v>
      </c>
      <c r="C50" s="548" t="s">
        <v>526</v>
      </c>
      <c r="D50" s="548" t="s">
        <v>1141</v>
      </c>
      <c r="E50" s="548" t="s">
        <v>1151</v>
      </c>
      <c r="F50" s="548" t="s">
        <v>1206</v>
      </c>
      <c r="G50" s="548" t="s">
        <v>1172</v>
      </c>
      <c r="H50" s="568">
        <v>994</v>
      </c>
      <c r="I50" s="568">
        <v>70574</v>
      </c>
      <c r="J50" s="548">
        <v>0.70517585931255</v>
      </c>
      <c r="K50" s="548">
        <v>71</v>
      </c>
      <c r="L50" s="568">
        <v>1390</v>
      </c>
      <c r="M50" s="568">
        <v>100080</v>
      </c>
      <c r="N50" s="548">
        <v>1</v>
      </c>
      <c r="O50" s="548">
        <v>72</v>
      </c>
      <c r="P50" s="568">
        <v>1044</v>
      </c>
      <c r="Q50" s="568">
        <v>75168</v>
      </c>
      <c r="R50" s="553">
        <v>0.75107913669064752</v>
      </c>
      <c r="S50" s="569">
        <v>72</v>
      </c>
    </row>
    <row r="51" spans="1:19" ht="14.4" customHeight="1" x14ac:dyDescent="0.3">
      <c r="A51" s="547" t="s">
        <v>1166</v>
      </c>
      <c r="B51" s="548" t="s">
        <v>1167</v>
      </c>
      <c r="C51" s="548" t="s">
        <v>526</v>
      </c>
      <c r="D51" s="548" t="s">
        <v>1141</v>
      </c>
      <c r="E51" s="548" t="s">
        <v>1151</v>
      </c>
      <c r="F51" s="548" t="s">
        <v>1207</v>
      </c>
      <c r="G51" s="548" t="s">
        <v>1208</v>
      </c>
      <c r="H51" s="568">
        <v>409</v>
      </c>
      <c r="I51" s="568">
        <v>29857</v>
      </c>
      <c r="J51" s="548">
        <v>1.6603826048270494</v>
      </c>
      <c r="K51" s="548">
        <v>73</v>
      </c>
      <c r="L51" s="568">
        <v>243</v>
      </c>
      <c r="M51" s="568">
        <v>17982</v>
      </c>
      <c r="N51" s="548">
        <v>1</v>
      </c>
      <c r="O51" s="548">
        <v>74</v>
      </c>
      <c r="P51" s="568">
        <v>196</v>
      </c>
      <c r="Q51" s="568">
        <v>10192</v>
      </c>
      <c r="R51" s="553">
        <v>0.56678901123345571</v>
      </c>
      <c r="S51" s="569">
        <v>52</v>
      </c>
    </row>
    <row r="52" spans="1:19" ht="14.4" customHeight="1" x14ac:dyDescent="0.3">
      <c r="A52" s="547" t="s">
        <v>1166</v>
      </c>
      <c r="B52" s="548" t="s">
        <v>1167</v>
      </c>
      <c r="C52" s="548" t="s">
        <v>526</v>
      </c>
      <c r="D52" s="548" t="s">
        <v>1141</v>
      </c>
      <c r="E52" s="548" t="s">
        <v>1151</v>
      </c>
      <c r="F52" s="548" t="s">
        <v>1209</v>
      </c>
      <c r="G52" s="548" t="s">
        <v>1210</v>
      </c>
      <c r="H52" s="568">
        <v>1795</v>
      </c>
      <c r="I52" s="568">
        <v>509780</v>
      </c>
      <c r="J52" s="548">
        <v>1.0345296439479266</v>
      </c>
      <c r="K52" s="548">
        <v>284</v>
      </c>
      <c r="L52" s="568">
        <v>1729</v>
      </c>
      <c r="M52" s="568">
        <v>492765</v>
      </c>
      <c r="N52" s="548">
        <v>1</v>
      </c>
      <c r="O52" s="548">
        <v>285</v>
      </c>
      <c r="P52" s="568">
        <v>1355</v>
      </c>
      <c r="Q52" s="568">
        <v>650400</v>
      </c>
      <c r="R52" s="553">
        <v>1.3198989376274695</v>
      </c>
      <c r="S52" s="569">
        <v>480</v>
      </c>
    </row>
    <row r="53" spans="1:19" ht="14.4" customHeight="1" x14ac:dyDescent="0.3">
      <c r="A53" s="547" t="s">
        <v>1166</v>
      </c>
      <c r="B53" s="548" t="s">
        <v>1167</v>
      </c>
      <c r="C53" s="548" t="s">
        <v>526</v>
      </c>
      <c r="D53" s="548" t="s">
        <v>1141</v>
      </c>
      <c r="E53" s="548" t="s">
        <v>1151</v>
      </c>
      <c r="F53" s="548" t="s">
        <v>1211</v>
      </c>
      <c r="G53" s="548" t="s">
        <v>1212</v>
      </c>
      <c r="H53" s="568">
        <v>102</v>
      </c>
      <c r="I53" s="568">
        <v>22440</v>
      </c>
      <c r="J53" s="548">
        <v>0.95137151820918298</v>
      </c>
      <c r="K53" s="548">
        <v>220</v>
      </c>
      <c r="L53" s="568">
        <v>103</v>
      </c>
      <c r="M53" s="568">
        <v>23587</v>
      </c>
      <c r="N53" s="548">
        <v>1</v>
      </c>
      <c r="O53" s="548">
        <v>229</v>
      </c>
      <c r="P53" s="568">
        <v>16</v>
      </c>
      <c r="Q53" s="568">
        <v>3680</v>
      </c>
      <c r="R53" s="553">
        <v>0.15601814558867172</v>
      </c>
      <c r="S53" s="569">
        <v>230</v>
      </c>
    </row>
    <row r="54" spans="1:19" ht="14.4" customHeight="1" x14ac:dyDescent="0.3">
      <c r="A54" s="547" t="s">
        <v>1166</v>
      </c>
      <c r="B54" s="548" t="s">
        <v>1167</v>
      </c>
      <c r="C54" s="548" t="s">
        <v>526</v>
      </c>
      <c r="D54" s="548" t="s">
        <v>1141</v>
      </c>
      <c r="E54" s="548" t="s">
        <v>1151</v>
      </c>
      <c r="F54" s="548" t="s">
        <v>1213</v>
      </c>
      <c r="G54" s="548" t="s">
        <v>1214</v>
      </c>
      <c r="H54" s="568">
        <v>320</v>
      </c>
      <c r="I54" s="568">
        <v>382400</v>
      </c>
      <c r="J54" s="548">
        <v>0.75005246836696871</v>
      </c>
      <c r="K54" s="548">
        <v>1195</v>
      </c>
      <c r="L54" s="568">
        <v>421</v>
      </c>
      <c r="M54" s="568">
        <v>509831</v>
      </c>
      <c r="N54" s="548">
        <v>1</v>
      </c>
      <c r="O54" s="548">
        <v>1211</v>
      </c>
      <c r="P54" s="568">
        <v>428</v>
      </c>
      <c r="Q54" s="568">
        <v>518308</v>
      </c>
      <c r="R54" s="553">
        <v>1.0166270783847982</v>
      </c>
      <c r="S54" s="569">
        <v>1211</v>
      </c>
    </row>
    <row r="55" spans="1:19" ht="14.4" customHeight="1" x14ac:dyDescent="0.3">
      <c r="A55" s="547" t="s">
        <v>1166</v>
      </c>
      <c r="B55" s="548" t="s">
        <v>1167</v>
      </c>
      <c r="C55" s="548" t="s">
        <v>526</v>
      </c>
      <c r="D55" s="548" t="s">
        <v>1141</v>
      </c>
      <c r="E55" s="548" t="s">
        <v>1151</v>
      </c>
      <c r="F55" s="548" t="s">
        <v>1215</v>
      </c>
      <c r="G55" s="548" t="s">
        <v>1216</v>
      </c>
      <c r="H55" s="568">
        <v>308</v>
      </c>
      <c r="I55" s="568">
        <v>33880</v>
      </c>
      <c r="J55" s="548">
        <v>0.75048732943469787</v>
      </c>
      <c r="K55" s="548">
        <v>110</v>
      </c>
      <c r="L55" s="568">
        <v>396</v>
      </c>
      <c r="M55" s="568">
        <v>45144</v>
      </c>
      <c r="N55" s="548">
        <v>1</v>
      </c>
      <c r="O55" s="548">
        <v>114</v>
      </c>
      <c r="P55" s="568">
        <v>368</v>
      </c>
      <c r="Q55" s="568">
        <v>41952</v>
      </c>
      <c r="R55" s="553">
        <v>0.92929292929292928</v>
      </c>
      <c r="S55" s="569">
        <v>114</v>
      </c>
    </row>
    <row r="56" spans="1:19" ht="14.4" customHeight="1" x14ac:dyDescent="0.3">
      <c r="A56" s="547" t="s">
        <v>1166</v>
      </c>
      <c r="B56" s="548" t="s">
        <v>1167</v>
      </c>
      <c r="C56" s="548" t="s">
        <v>526</v>
      </c>
      <c r="D56" s="548" t="s">
        <v>1141</v>
      </c>
      <c r="E56" s="548" t="s">
        <v>1151</v>
      </c>
      <c r="F56" s="548" t="s">
        <v>1217</v>
      </c>
      <c r="G56" s="548" t="s">
        <v>1218</v>
      </c>
      <c r="H56" s="568">
        <v>12</v>
      </c>
      <c r="I56" s="568">
        <v>3876</v>
      </c>
      <c r="J56" s="548">
        <v>0.65895953757225434</v>
      </c>
      <c r="K56" s="548">
        <v>323</v>
      </c>
      <c r="L56" s="568">
        <v>17</v>
      </c>
      <c r="M56" s="568">
        <v>5882</v>
      </c>
      <c r="N56" s="548">
        <v>1</v>
      </c>
      <c r="O56" s="548">
        <v>346</v>
      </c>
      <c r="P56" s="568">
        <v>3</v>
      </c>
      <c r="Q56" s="568">
        <v>1041</v>
      </c>
      <c r="R56" s="553">
        <v>0.17698061883713023</v>
      </c>
      <c r="S56" s="569">
        <v>347</v>
      </c>
    </row>
    <row r="57" spans="1:19" ht="14.4" customHeight="1" x14ac:dyDescent="0.3">
      <c r="A57" s="547" t="s">
        <v>1166</v>
      </c>
      <c r="B57" s="548" t="s">
        <v>1167</v>
      </c>
      <c r="C57" s="548" t="s">
        <v>526</v>
      </c>
      <c r="D57" s="548" t="s">
        <v>1141</v>
      </c>
      <c r="E57" s="548" t="s">
        <v>1151</v>
      </c>
      <c r="F57" s="548" t="s">
        <v>1219</v>
      </c>
      <c r="G57" s="548" t="s">
        <v>1220</v>
      </c>
      <c r="H57" s="568">
        <v>184</v>
      </c>
      <c r="I57" s="568">
        <v>10488</v>
      </c>
      <c r="J57" s="548">
        <v>1.0839189747829681</v>
      </c>
      <c r="K57" s="548">
        <v>57</v>
      </c>
      <c r="L57" s="568">
        <v>164</v>
      </c>
      <c r="M57" s="568">
        <v>9676</v>
      </c>
      <c r="N57" s="548">
        <v>1</v>
      </c>
      <c r="O57" s="548">
        <v>59</v>
      </c>
      <c r="P57" s="568"/>
      <c r="Q57" s="568"/>
      <c r="R57" s="553"/>
      <c r="S57" s="569"/>
    </row>
    <row r="58" spans="1:19" ht="14.4" customHeight="1" x14ac:dyDescent="0.3">
      <c r="A58" s="547" t="s">
        <v>1166</v>
      </c>
      <c r="B58" s="548" t="s">
        <v>1167</v>
      </c>
      <c r="C58" s="548" t="s">
        <v>526</v>
      </c>
      <c r="D58" s="548" t="s">
        <v>1141</v>
      </c>
      <c r="E58" s="548" t="s">
        <v>1151</v>
      </c>
      <c r="F58" s="548" t="s">
        <v>1221</v>
      </c>
      <c r="G58" s="548" t="s">
        <v>1222</v>
      </c>
      <c r="H58" s="568">
        <v>6</v>
      </c>
      <c r="I58" s="568">
        <v>876</v>
      </c>
      <c r="J58" s="548">
        <v>2.92</v>
      </c>
      <c r="K58" s="548">
        <v>146</v>
      </c>
      <c r="L58" s="568">
        <v>2</v>
      </c>
      <c r="M58" s="568">
        <v>300</v>
      </c>
      <c r="N58" s="548">
        <v>1</v>
      </c>
      <c r="O58" s="548">
        <v>150</v>
      </c>
      <c r="P58" s="568">
        <v>6</v>
      </c>
      <c r="Q58" s="568">
        <v>900</v>
      </c>
      <c r="R58" s="553">
        <v>3</v>
      </c>
      <c r="S58" s="569">
        <v>150</v>
      </c>
    </row>
    <row r="59" spans="1:19" ht="14.4" customHeight="1" x14ac:dyDescent="0.3">
      <c r="A59" s="547" t="s">
        <v>1166</v>
      </c>
      <c r="B59" s="548" t="s">
        <v>1167</v>
      </c>
      <c r="C59" s="548" t="s">
        <v>526</v>
      </c>
      <c r="D59" s="548" t="s">
        <v>1141</v>
      </c>
      <c r="E59" s="548" t="s">
        <v>1151</v>
      </c>
      <c r="F59" s="548" t="s">
        <v>1223</v>
      </c>
      <c r="G59" s="548" t="s">
        <v>1224</v>
      </c>
      <c r="H59" s="568">
        <v>20</v>
      </c>
      <c r="I59" s="568">
        <v>20660</v>
      </c>
      <c r="J59" s="548">
        <v>0.55477980665950588</v>
      </c>
      <c r="K59" s="548">
        <v>1033</v>
      </c>
      <c r="L59" s="568">
        <v>35</v>
      </c>
      <c r="M59" s="568">
        <v>37240</v>
      </c>
      <c r="N59" s="548">
        <v>1</v>
      </c>
      <c r="O59" s="548">
        <v>1064</v>
      </c>
      <c r="P59" s="568">
        <v>29</v>
      </c>
      <c r="Q59" s="568">
        <v>30885</v>
      </c>
      <c r="R59" s="553">
        <v>0.82935016111707838</v>
      </c>
      <c r="S59" s="569">
        <v>1065</v>
      </c>
    </row>
    <row r="60" spans="1:19" ht="14.4" customHeight="1" x14ac:dyDescent="0.3">
      <c r="A60" s="547" t="s">
        <v>1166</v>
      </c>
      <c r="B60" s="548" t="s">
        <v>1167</v>
      </c>
      <c r="C60" s="548" t="s">
        <v>526</v>
      </c>
      <c r="D60" s="548" t="s">
        <v>1141</v>
      </c>
      <c r="E60" s="548" t="s">
        <v>1151</v>
      </c>
      <c r="F60" s="548" t="s">
        <v>1225</v>
      </c>
      <c r="G60" s="548" t="s">
        <v>1226</v>
      </c>
      <c r="H60" s="568">
        <v>8</v>
      </c>
      <c r="I60" s="568">
        <v>2352</v>
      </c>
      <c r="J60" s="548">
        <v>0.71035940803382669</v>
      </c>
      <c r="K60" s="548">
        <v>294</v>
      </c>
      <c r="L60" s="568">
        <v>11</v>
      </c>
      <c r="M60" s="568">
        <v>3311</v>
      </c>
      <c r="N60" s="548">
        <v>1</v>
      </c>
      <c r="O60" s="548">
        <v>301</v>
      </c>
      <c r="P60" s="568">
        <v>18</v>
      </c>
      <c r="Q60" s="568">
        <v>5436</v>
      </c>
      <c r="R60" s="553">
        <v>1.6418000604047116</v>
      </c>
      <c r="S60" s="569">
        <v>302</v>
      </c>
    </row>
    <row r="61" spans="1:19" ht="14.4" customHeight="1" x14ac:dyDescent="0.3">
      <c r="A61" s="547" t="s">
        <v>1166</v>
      </c>
      <c r="B61" s="548" t="s">
        <v>1167</v>
      </c>
      <c r="C61" s="548" t="s">
        <v>526</v>
      </c>
      <c r="D61" s="548" t="s">
        <v>1141</v>
      </c>
      <c r="E61" s="548" t="s">
        <v>1151</v>
      </c>
      <c r="F61" s="548" t="s">
        <v>1227</v>
      </c>
      <c r="G61" s="548" t="s">
        <v>1228</v>
      </c>
      <c r="H61" s="568"/>
      <c r="I61" s="568"/>
      <c r="J61" s="548"/>
      <c r="K61" s="548"/>
      <c r="L61" s="568">
        <v>1</v>
      </c>
      <c r="M61" s="568">
        <v>812</v>
      </c>
      <c r="N61" s="548">
        <v>1</v>
      </c>
      <c r="O61" s="548">
        <v>812</v>
      </c>
      <c r="P61" s="568"/>
      <c r="Q61" s="568"/>
      <c r="R61" s="553"/>
      <c r="S61" s="569"/>
    </row>
    <row r="62" spans="1:19" ht="14.4" customHeight="1" x14ac:dyDescent="0.3">
      <c r="A62" s="547" t="s">
        <v>1166</v>
      </c>
      <c r="B62" s="548" t="s">
        <v>1167</v>
      </c>
      <c r="C62" s="548" t="s">
        <v>526</v>
      </c>
      <c r="D62" s="548" t="s">
        <v>1141</v>
      </c>
      <c r="E62" s="548" t="s">
        <v>1151</v>
      </c>
      <c r="F62" s="548" t="s">
        <v>1229</v>
      </c>
      <c r="G62" s="548" t="s">
        <v>1230</v>
      </c>
      <c r="H62" s="568">
        <v>1</v>
      </c>
      <c r="I62" s="568">
        <v>732</v>
      </c>
      <c r="J62" s="548">
        <v>0.19494007989347537</v>
      </c>
      <c r="K62" s="548">
        <v>732</v>
      </c>
      <c r="L62" s="568">
        <v>5</v>
      </c>
      <c r="M62" s="568">
        <v>3755</v>
      </c>
      <c r="N62" s="548">
        <v>1</v>
      </c>
      <c r="O62" s="548">
        <v>751</v>
      </c>
      <c r="P62" s="568">
        <v>2</v>
      </c>
      <c r="Q62" s="568">
        <v>1502</v>
      </c>
      <c r="R62" s="553">
        <v>0.4</v>
      </c>
      <c r="S62" s="569">
        <v>751</v>
      </c>
    </row>
    <row r="63" spans="1:19" ht="14.4" customHeight="1" x14ac:dyDescent="0.3">
      <c r="A63" s="547" t="s">
        <v>1166</v>
      </c>
      <c r="B63" s="548" t="s">
        <v>1167</v>
      </c>
      <c r="C63" s="548" t="s">
        <v>531</v>
      </c>
      <c r="D63" s="548" t="s">
        <v>1141</v>
      </c>
      <c r="E63" s="548" t="s">
        <v>1168</v>
      </c>
      <c r="F63" s="548" t="s">
        <v>1169</v>
      </c>
      <c r="G63" s="548" t="s">
        <v>1170</v>
      </c>
      <c r="H63" s="568"/>
      <c r="I63" s="568"/>
      <c r="J63" s="548"/>
      <c r="K63" s="548"/>
      <c r="L63" s="568"/>
      <c r="M63" s="568"/>
      <c r="N63" s="548"/>
      <c r="O63" s="548"/>
      <c r="P63" s="568">
        <v>120</v>
      </c>
      <c r="Q63" s="568">
        <v>125391.6</v>
      </c>
      <c r="R63" s="553"/>
      <c r="S63" s="569">
        <v>1044.93</v>
      </c>
    </row>
    <row r="64" spans="1:19" ht="14.4" customHeight="1" x14ac:dyDescent="0.3">
      <c r="A64" s="547" t="s">
        <v>1166</v>
      </c>
      <c r="B64" s="548" t="s">
        <v>1167</v>
      </c>
      <c r="C64" s="548" t="s">
        <v>531</v>
      </c>
      <c r="D64" s="548" t="s">
        <v>1141</v>
      </c>
      <c r="E64" s="548" t="s">
        <v>1151</v>
      </c>
      <c r="F64" s="548" t="s">
        <v>1189</v>
      </c>
      <c r="G64" s="548" t="s">
        <v>1190</v>
      </c>
      <c r="H64" s="568"/>
      <c r="I64" s="568"/>
      <c r="J64" s="548"/>
      <c r="K64" s="548"/>
      <c r="L64" s="568"/>
      <c r="M64" s="568"/>
      <c r="N64" s="548"/>
      <c r="O64" s="548"/>
      <c r="P64" s="568">
        <v>91</v>
      </c>
      <c r="Q64" s="568">
        <v>31577</v>
      </c>
      <c r="R64" s="553"/>
      <c r="S64" s="569">
        <v>347</v>
      </c>
    </row>
    <row r="65" spans="1:19" ht="14.4" customHeight="1" x14ac:dyDescent="0.3">
      <c r="A65" s="547" t="s">
        <v>1166</v>
      </c>
      <c r="B65" s="548" t="s">
        <v>1167</v>
      </c>
      <c r="C65" s="548" t="s">
        <v>531</v>
      </c>
      <c r="D65" s="548" t="s">
        <v>1141</v>
      </c>
      <c r="E65" s="548" t="s">
        <v>1151</v>
      </c>
      <c r="F65" s="548" t="s">
        <v>1191</v>
      </c>
      <c r="G65" s="548" t="s">
        <v>1192</v>
      </c>
      <c r="H65" s="568"/>
      <c r="I65" s="568"/>
      <c r="J65" s="548"/>
      <c r="K65" s="548"/>
      <c r="L65" s="568"/>
      <c r="M65" s="568"/>
      <c r="N65" s="548"/>
      <c r="O65" s="548"/>
      <c r="P65" s="568">
        <v>91</v>
      </c>
      <c r="Q65" s="568">
        <v>1547</v>
      </c>
      <c r="R65" s="553"/>
      <c r="S65" s="569">
        <v>17</v>
      </c>
    </row>
    <row r="66" spans="1:19" ht="14.4" customHeight="1" x14ac:dyDescent="0.3">
      <c r="A66" s="547" t="s">
        <v>1166</v>
      </c>
      <c r="B66" s="548" t="s">
        <v>1167</v>
      </c>
      <c r="C66" s="548" t="s">
        <v>531</v>
      </c>
      <c r="D66" s="548" t="s">
        <v>1141</v>
      </c>
      <c r="E66" s="548" t="s">
        <v>1151</v>
      </c>
      <c r="F66" s="548" t="s">
        <v>1200</v>
      </c>
      <c r="G66" s="548" t="s">
        <v>1201</v>
      </c>
      <c r="H66" s="568"/>
      <c r="I66" s="568"/>
      <c r="J66" s="548"/>
      <c r="K66" s="548"/>
      <c r="L66" s="568"/>
      <c r="M66" s="568"/>
      <c r="N66" s="548"/>
      <c r="O66" s="548"/>
      <c r="P66" s="568">
        <v>91</v>
      </c>
      <c r="Q66" s="568">
        <v>29848</v>
      </c>
      <c r="R66" s="553"/>
      <c r="S66" s="569">
        <v>328</v>
      </c>
    </row>
    <row r="67" spans="1:19" ht="14.4" customHeight="1" x14ac:dyDescent="0.3">
      <c r="A67" s="547" t="s">
        <v>1166</v>
      </c>
      <c r="B67" s="548" t="s">
        <v>1167</v>
      </c>
      <c r="C67" s="548" t="s">
        <v>531</v>
      </c>
      <c r="D67" s="548" t="s">
        <v>1141</v>
      </c>
      <c r="E67" s="548" t="s">
        <v>1151</v>
      </c>
      <c r="F67" s="548" t="s">
        <v>1204</v>
      </c>
      <c r="G67" s="548" t="s">
        <v>1205</v>
      </c>
      <c r="H67" s="568"/>
      <c r="I67" s="568"/>
      <c r="J67" s="548"/>
      <c r="K67" s="548"/>
      <c r="L67" s="568"/>
      <c r="M67" s="568"/>
      <c r="N67" s="548"/>
      <c r="O67" s="548"/>
      <c r="P67" s="568">
        <v>91</v>
      </c>
      <c r="Q67" s="568">
        <v>20475</v>
      </c>
      <c r="R67" s="553"/>
      <c r="S67" s="569">
        <v>225</v>
      </c>
    </row>
    <row r="68" spans="1:19" ht="14.4" customHeight="1" x14ac:dyDescent="0.3">
      <c r="A68" s="547" t="s">
        <v>1166</v>
      </c>
      <c r="B68" s="548" t="s">
        <v>1167</v>
      </c>
      <c r="C68" s="548" t="s">
        <v>531</v>
      </c>
      <c r="D68" s="548" t="s">
        <v>1141</v>
      </c>
      <c r="E68" s="548" t="s">
        <v>1151</v>
      </c>
      <c r="F68" s="548" t="s">
        <v>1209</v>
      </c>
      <c r="G68" s="548" t="s">
        <v>1210</v>
      </c>
      <c r="H68" s="568"/>
      <c r="I68" s="568"/>
      <c r="J68" s="548"/>
      <c r="K68" s="548"/>
      <c r="L68" s="568"/>
      <c r="M68" s="568"/>
      <c r="N68" s="548"/>
      <c r="O68" s="548"/>
      <c r="P68" s="568">
        <v>91</v>
      </c>
      <c r="Q68" s="568">
        <v>43680</v>
      </c>
      <c r="R68" s="553"/>
      <c r="S68" s="569">
        <v>480</v>
      </c>
    </row>
    <row r="69" spans="1:19" ht="14.4" customHeight="1" thickBot="1" x14ac:dyDescent="0.35">
      <c r="A69" s="555" t="s">
        <v>1166</v>
      </c>
      <c r="B69" s="556" t="s">
        <v>1167</v>
      </c>
      <c r="C69" s="556" t="s">
        <v>531</v>
      </c>
      <c r="D69" s="556" t="s">
        <v>1141</v>
      </c>
      <c r="E69" s="556" t="s">
        <v>1151</v>
      </c>
      <c r="F69" s="556" t="s">
        <v>1219</v>
      </c>
      <c r="G69" s="556" t="s">
        <v>1220</v>
      </c>
      <c r="H69" s="570"/>
      <c r="I69" s="570"/>
      <c r="J69" s="556"/>
      <c r="K69" s="556"/>
      <c r="L69" s="570"/>
      <c r="M69" s="570"/>
      <c r="N69" s="556"/>
      <c r="O69" s="556"/>
      <c r="P69" s="570">
        <v>178</v>
      </c>
      <c r="Q69" s="570">
        <v>10502</v>
      </c>
      <c r="R69" s="561"/>
      <c r="S69" s="571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5" t="s">
        <v>127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35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4574706</v>
      </c>
      <c r="C3" s="222">
        <f t="shared" ref="C3:R3" si="0">SUBTOTAL(9,C6:C1048576)</f>
        <v>24.584569078316189</v>
      </c>
      <c r="D3" s="222">
        <f t="shared" si="0"/>
        <v>4842598</v>
      </c>
      <c r="E3" s="222">
        <f t="shared" si="0"/>
        <v>25</v>
      </c>
      <c r="F3" s="222">
        <f t="shared" si="0"/>
        <v>4858550</v>
      </c>
      <c r="G3" s="225">
        <f>IF(D3&lt;&gt;0,F3/D3,"")</f>
        <v>1.0032940995721717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7" t="s">
        <v>105</v>
      </c>
      <c r="B4" s="418" t="s">
        <v>99</v>
      </c>
      <c r="C4" s="419"/>
      <c r="D4" s="419"/>
      <c r="E4" s="419"/>
      <c r="F4" s="419"/>
      <c r="G4" s="421"/>
      <c r="H4" s="418" t="s">
        <v>100</v>
      </c>
      <c r="I4" s="419"/>
      <c r="J4" s="419"/>
      <c r="K4" s="419"/>
      <c r="L4" s="419"/>
      <c r="M4" s="421"/>
      <c r="N4" s="418" t="s">
        <v>101</v>
      </c>
      <c r="O4" s="419"/>
      <c r="P4" s="419"/>
      <c r="Q4" s="419"/>
      <c r="R4" s="419"/>
      <c r="S4" s="421"/>
    </row>
    <row r="5" spans="1:19" ht="14.4" customHeight="1" thickBot="1" x14ac:dyDescent="0.35">
      <c r="A5" s="591"/>
      <c r="B5" s="592">
        <v>2015</v>
      </c>
      <c r="C5" s="593"/>
      <c r="D5" s="593">
        <v>2016</v>
      </c>
      <c r="E5" s="593"/>
      <c r="F5" s="593">
        <v>2017</v>
      </c>
      <c r="G5" s="631" t="s">
        <v>2</v>
      </c>
      <c r="H5" s="592">
        <v>2015</v>
      </c>
      <c r="I5" s="593"/>
      <c r="J5" s="593">
        <v>2016</v>
      </c>
      <c r="K5" s="593"/>
      <c r="L5" s="593">
        <v>2017</v>
      </c>
      <c r="M5" s="631" t="s">
        <v>2</v>
      </c>
      <c r="N5" s="592">
        <v>2015</v>
      </c>
      <c r="O5" s="593"/>
      <c r="P5" s="593">
        <v>2016</v>
      </c>
      <c r="Q5" s="593"/>
      <c r="R5" s="593">
        <v>2017</v>
      </c>
      <c r="S5" s="631" t="s">
        <v>2</v>
      </c>
    </row>
    <row r="6" spans="1:19" ht="14.4" customHeight="1" x14ac:dyDescent="0.3">
      <c r="A6" s="579" t="s">
        <v>1233</v>
      </c>
      <c r="B6" s="613">
        <v>253629</v>
      </c>
      <c r="C6" s="541">
        <v>1.0179648649624928</v>
      </c>
      <c r="D6" s="613">
        <v>249153</v>
      </c>
      <c r="E6" s="541">
        <v>1</v>
      </c>
      <c r="F6" s="613">
        <v>300880</v>
      </c>
      <c r="G6" s="546">
        <v>1.207611387380445</v>
      </c>
      <c r="H6" s="613"/>
      <c r="I6" s="541"/>
      <c r="J6" s="613"/>
      <c r="K6" s="541"/>
      <c r="L6" s="613"/>
      <c r="M6" s="546"/>
      <c r="N6" s="613"/>
      <c r="O6" s="541"/>
      <c r="P6" s="613"/>
      <c r="Q6" s="541"/>
      <c r="R6" s="613"/>
      <c r="S6" s="122"/>
    </row>
    <row r="7" spans="1:19" ht="14.4" customHeight="1" x14ac:dyDescent="0.3">
      <c r="A7" s="580" t="s">
        <v>1234</v>
      </c>
      <c r="B7" s="615">
        <v>295457</v>
      </c>
      <c r="C7" s="548">
        <v>0.76763212728699326</v>
      </c>
      <c r="D7" s="615">
        <v>384894</v>
      </c>
      <c r="E7" s="548">
        <v>1</v>
      </c>
      <c r="F7" s="615">
        <v>294087</v>
      </c>
      <c r="G7" s="553">
        <v>0.76407270573196773</v>
      </c>
      <c r="H7" s="615"/>
      <c r="I7" s="548"/>
      <c r="J7" s="615"/>
      <c r="K7" s="548"/>
      <c r="L7" s="615"/>
      <c r="M7" s="553"/>
      <c r="N7" s="615"/>
      <c r="O7" s="548"/>
      <c r="P7" s="615"/>
      <c r="Q7" s="548"/>
      <c r="R7" s="615"/>
      <c r="S7" s="554"/>
    </row>
    <row r="8" spans="1:19" ht="14.4" customHeight="1" x14ac:dyDescent="0.3">
      <c r="A8" s="580" t="s">
        <v>1235</v>
      </c>
      <c r="B8" s="615">
        <v>182707</v>
      </c>
      <c r="C8" s="548">
        <v>0.98289812035333479</v>
      </c>
      <c r="D8" s="615">
        <v>185886</v>
      </c>
      <c r="E8" s="548">
        <v>1</v>
      </c>
      <c r="F8" s="615">
        <v>185367</v>
      </c>
      <c r="G8" s="553">
        <v>0.9972079661728156</v>
      </c>
      <c r="H8" s="615"/>
      <c r="I8" s="548"/>
      <c r="J8" s="615"/>
      <c r="K8" s="548"/>
      <c r="L8" s="615"/>
      <c r="M8" s="553"/>
      <c r="N8" s="615"/>
      <c r="O8" s="548"/>
      <c r="P8" s="615"/>
      <c r="Q8" s="548"/>
      <c r="R8" s="615"/>
      <c r="S8" s="554"/>
    </row>
    <row r="9" spans="1:19" ht="14.4" customHeight="1" x14ac:dyDescent="0.3">
      <c r="A9" s="580" t="s">
        <v>1236</v>
      </c>
      <c r="B9" s="615">
        <v>327365</v>
      </c>
      <c r="C9" s="548">
        <v>0.85609793091905684</v>
      </c>
      <c r="D9" s="615">
        <v>382392</v>
      </c>
      <c r="E9" s="548">
        <v>1</v>
      </c>
      <c r="F9" s="615">
        <v>416510</v>
      </c>
      <c r="G9" s="553">
        <v>1.0892225778781983</v>
      </c>
      <c r="H9" s="615"/>
      <c r="I9" s="548"/>
      <c r="J9" s="615"/>
      <c r="K9" s="548"/>
      <c r="L9" s="615"/>
      <c r="M9" s="553"/>
      <c r="N9" s="615"/>
      <c r="O9" s="548"/>
      <c r="P9" s="615"/>
      <c r="Q9" s="548"/>
      <c r="R9" s="615"/>
      <c r="S9" s="554"/>
    </row>
    <row r="10" spans="1:19" ht="14.4" customHeight="1" x14ac:dyDescent="0.3">
      <c r="A10" s="580" t="s">
        <v>1237</v>
      </c>
      <c r="B10" s="615">
        <v>179003</v>
      </c>
      <c r="C10" s="548">
        <v>0.94988511358631345</v>
      </c>
      <c r="D10" s="615">
        <v>188447</v>
      </c>
      <c r="E10" s="548">
        <v>1</v>
      </c>
      <c r="F10" s="615">
        <v>190740</v>
      </c>
      <c r="G10" s="553">
        <v>1.0121678774403413</v>
      </c>
      <c r="H10" s="615"/>
      <c r="I10" s="548"/>
      <c r="J10" s="615"/>
      <c r="K10" s="548"/>
      <c r="L10" s="615"/>
      <c r="M10" s="553"/>
      <c r="N10" s="615"/>
      <c r="O10" s="548"/>
      <c r="P10" s="615"/>
      <c r="Q10" s="548"/>
      <c r="R10" s="615"/>
      <c r="S10" s="554"/>
    </row>
    <row r="11" spans="1:19" ht="14.4" customHeight="1" x14ac:dyDescent="0.3">
      <c r="A11" s="580" t="s">
        <v>1238</v>
      </c>
      <c r="B11" s="615">
        <v>288130</v>
      </c>
      <c r="C11" s="548">
        <v>1.2024605933635761</v>
      </c>
      <c r="D11" s="615">
        <v>239617</v>
      </c>
      <c r="E11" s="548">
        <v>1</v>
      </c>
      <c r="F11" s="615">
        <v>232860</v>
      </c>
      <c r="G11" s="553">
        <v>0.97180083216132407</v>
      </c>
      <c r="H11" s="615"/>
      <c r="I11" s="548"/>
      <c r="J11" s="615"/>
      <c r="K11" s="548"/>
      <c r="L11" s="615"/>
      <c r="M11" s="553"/>
      <c r="N11" s="615"/>
      <c r="O11" s="548"/>
      <c r="P11" s="615"/>
      <c r="Q11" s="548"/>
      <c r="R11" s="615"/>
      <c r="S11" s="554"/>
    </row>
    <row r="12" spans="1:19" ht="14.4" customHeight="1" x14ac:dyDescent="0.3">
      <c r="A12" s="580" t="s">
        <v>1239</v>
      </c>
      <c r="B12" s="615">
        <v>188320</v>
      </c>
      <c r="C12" s="548">
        <v>0.83358047424496606</v>
      </c>
      <c r="D12" s="615">
        <v>225917</v>
      </c>
      <c r="E12" s="548">
        <v>1</v>
      </c>
      <c r="F12" s="615">
        <v>204284</v>
      </c>
      <c r="G12" s="553">
        <v>0.90424359388625031</v>
      </c>
      <c r="H12" s="615"/>
      <c r="I12" s="548"/>
      <c r="J12" s="615"/>
      <c r="K12" s="548"/>
      <c r="L12" s="615"/>
      <c r="M12" s="553"/>
      <c r="N12" s="615"/>
      <c r="O12" s="548"/>
      <c r="P12" s="615"/>
      <c r="Q12" s="548"/>
      <c r="R12" s="615"/>
      <c r="S12" s="554"/>
    </row>
    <row r="13" spans="1:19" ht="14.4" customHeight="1" x14ac:dyDescent="0.3">
      <c r="A13" s="580" t="s">
        <v>1240</v>
      </c>
      <c r="B13" s="615">
        <v>169604</v>
      </c>
      <c r="C13" s="548">
        <v>0.98441000638458409</v>
      </c>
      <c r="D13" s="615">
        <v>172290</v>
      </c>
      <c r="E13" s="548">
        <v>1</v>
      </c>
      <c r="F13" s="615">
        <v>162295</v>
      </c>
      <c r="G13" s="553">
        <v>0.94198734691508501</v>
      </c>
      <c r="H13" s="615"/>
      <c r="I13" s="548"/>
      <c r="J13" s="615"/>
      <c r="K13" s="548"/>
      <c r="L13" s="615"/>
      <c r="M13" s="553"/>
      <c r="N13" s="615"/>
      <c r="O13" s="548"/>
      <c r="P13" s="615"/>
      <c r="Q13" s="548"/>
      <c r="R13" s="615"/>
      <c r="S13" s="554"/>
    </row>
    <row r="14" spans="1:19" ht="14.4" customHeight="1" x14ac:dyDescent="0.3">
      <c r="A14" s="580" t="s">
        <v>1241</v>
      </c>
      <c r="B14" s="615">
        <v>410927</v>
      </c>
      <c r="C14" s="548">
        <v>0.91279382299760548</v>
      </c>
      <c r="D14" s="615">
        <v>450186</v>
      </c>
      <c r="E14" s="548">
        <v>1</v>
      </c>
      <c r="F14" s="615">
        <v>371948</v>
      </c>
      <c r="G14" s="553">
        <v>0.82620961113850722</v>
      </c>
      <c r="H14" s="615"/>
      <c r="I14" s="548"/>
      <c r="J14" s="615"/>
      <c r="K14" s="548"/>
      <c r="L14" s="615"/>
      <c r="M14" s="553"/>
      <c r="N14" s="615"/>
      <c r="O14" s="548"/>
      <c r="P14" s="615"/>
      <c r="Q14" s="548"/>
      <c r="R14" s="615"/>
      <c r="S14" s="554"/>
    </row>
    <row r="15" spans="1:19" ht="14.4" customHeight="1" x14ac:dyDescent="0.3">
      <c r="A15" s="580" t="s">
        <v>1242</v>
      </c>
      <c r="B15" s="615">
        <v>89429</v>
      </c>
      <c r="C15" s="548">
        <v>0.91903029555637772</v>
      </c>
      <c r="D15" s="615">
        <v>97308</v>
      </c>
      <c r="E15" s="548">
        <v>1</v>
      </c>
      <c r="F15" s="615">
        <v>95386</v>
      </c>
      <c r="G15" s="553">
        <v>0.98024828379989315</v>
      </c>
      <c r="H15" s="615"/>
      <c r="I15" s="548"/>
      <c r="J15" s="615"/>
      <c r="K15" s="548"/>
      <c r="L15" s="615"/>
      <c r="M15" s="553"/>
      <c r="N15" s="615"/>
      <c r="O15" s="548"/>
      <c r="P15" s="615"/>
      <c r="Q15" s="548"/>
      <c r="R15" s="615"/>
      <c r="S15" s="554"/>
    </row>
    <row r="16" spans="1:19" ht="14.4" customHeight="1" x14ac:dyDescent="0.3">
      <c r="A16" s="580" t="s">
        <v>1243</v>
      </c>
      <c r="B16" s="615">
        <v>399423</v>
      </c>
      <c r="C16" s="548">
        <v>0.98021762817681179</v>
      </c>
      <c r="D16" s="615">
        <v>407484</v>
      </c>
      <c r="E16" s="548">
        <v>1</v>
      </c>
      <c r="F16" s="615">
        <v>309634</v>
      </c>
      <c r="G16" s="553">
        <v>0.75986787211277007</v>
      </c>
      <c r="H16" s="615"/>
      <c r="I16" s="548"/>
      <c r="J16" s="615"/>
      <c r="K16" s="548"/>
      <c r="L16" s="615"/>
      <c r="M16" s="553"/>
      <c r="N16" s="615"/>
      <c r="O16" s="548"/>
      <c r="P16" s="615"/>
      <c r="Q16" s="548"/>
      <c r="R16" s="615"/>
      <c r="S16" s="554"/>
    </row>
    <row r="17" spans="1:19" ht="14.4" customHeight="1" x14ac:dyDescent="0.3">
      <c r="A17" s="580" t="s">
        <v>1244</v>
      </c>
      <c r="B17" s="615">
        <v>201164</v>
      </c>
      <c r="C17" s="548">
        <v>1.3754051060454813</v>
      </c>
      <c r="D17" s="615">
        <v>146258</v>
      </c>
      <c r="E17" s="548">
        <v>1</v>
      </c>
      <c r="F17" s="615">
        <v>194373</v>
      </c>
      <c r="G17" s="553">
        <v>1.3289734578621339</v>
      </c>
      <c r="H17" s="615"/>
      <c r="I17" s="548"/>
      <c r="J17" s="615"/>
      <c r="K17" s="548"/>
      <c r="L17" s="615"/>
      <c r="M17" s="553"/>
      <c r="N17" s="615"/>
      <c r="O17" s="548"/>
      <c r="P17" s="615"/>
      <c r="Q17" s="548"/>
      <c r="R17" s="615"/>
      <c r="S17" s="554"/>
    </row>
    <row r="18" spans="1:19" ht="14.4" customHeight="1" x14ac:dyDescent="0.3">
      <c r="A18" s="580" t="s">
        <v>1245</v>
      </c>
      <c r="B18" s="615">
        <v>30796</v>
      </c>
      <c r="C18" s="548">
        <v>1.1600994500113011</v>
      </c>
      <c r="D18" s="615">
        <v>26546</v>
      </c>
      <c r="E18" s="548">
        <v>1</v>
      </c>
      <c r="F18" s="615">
        <v>34660</v>
      </c>
      <c r="G18" s="553">
        <v>1.3056581029156935</v>
      </c>
      <c r="H18" s="615"/>
      <c r="I18" s="548"/>
      <c r="J18" s="615"/>
      <c r="K18" s="548"/>
      <c r="L18" s="615"/>
      <c r="M18" s="553"/>
      <c r="N18" s="615"/>
      <c r="O18" s="548"/>
      <c r="P18" s="615"/>
      <c r="Q18" s="548"/>
      <c r="R18" s="615"/>
      <c r="S18" s="554"/>
    </row>
    <row r="19" spans="1:19" ht="14.4" customHeight="1" x14ac:dyDescent="0.3">
      <c r="A19" s="580" t="s">
        <v>1246</v>
      </c>
      <c r="B19" s="615"/>
      <c r="C19" s="548"/>
      <c r="D19" s="615">
        <v>1361</v>
      </c>
      <c r="E19" s="548">
        <v>1</v>
      </c>
      <c r="F19" s="615"/>
      <c r="G19" s="553"/>
      <c r="H19" s="615"/>
      <c r="I19" s="548"/>
      <c r="J19" s="615"/>
      <c r="K19" s="548"/>
      <c r="L19" s="615"/>
      <c r="M19" s="553"/>
      <c r="N19" s="615"/>
      <c r="O19" s="548"/>
      <c r="P19" s="615"/>
      <c r="Q19" s="548"/>
      <c r="R19" s="615"/>
      <c r="S19" s="554"/>
    </row>
    <row r="20" spans="1:19" ht="14.4" customHeight="1" x14ac:dyDescent="0.3">
      <c r="A20" s="580" t="s">
        <v>1247</v>
      </c>
      <c r="B20" s="615">
        <v>68627</v>
      </c>
      <c r="C20" s="548">
        <v>0.88412929490730596</v>
      </c>
      <c r="D20" s="615">
        <v>77621</v>
      </c>
      <c r="E20" s="548">
        <v>1</v>
      </c>
      <c r="F20" s="615">
        <v>87050</v>
      </c>
      <c r="G20" s="553">
        <v>1.1214748586078509</v>
      </c>
      <c r="H20" s="615"/>
      <c r="I20" s="548"/>
      <c r="J20" s="615"/>
      <c r="K20" s="548"/>
      <c r="L20" s="615"/>
      <c r="M20" s="553"/>
      <c r="N20" s="615"/>
      <c r="O20" s="548"/>
      <c r="P20" s="615"/>
      <c r="Q20" s="548"/>
      <c r="R20" s="615"/>
      <c r="S20" s="554"/>
    </row>
    <row r="21" spans="1:19" ht="14.4" customHeight="1" x14ac:dyDescent="0.3">
      <c r="A21" s="580" t="s">
        <v>1248</v>
      </c>
      <c r="B21" s="615">
        <v>29563</v>
      </c>
      <c r="C21" s="548">
        <v>2.2050421421645408</v>
      </c>
      <c r="D21" s="615">
        <v>13407</v>
      </c>
      <c r="E21" s="548">
        <v>1</v>
      </c>
      <c r="F21" s="615">
        <v>23285</v>
      </c>
      <c r="G21" s="553">
        <v>1.7367792943984486</v>
      </c>
      <c r="H21" s="615"/>
      <c r="I21" s="548"/>
      <c r="J21" s="615"/>
      <c r="K21" s="548"/>
      <c r="L21" s="615"/>
      <c r="M21" s="553"/>
      <c r="N21" s="615"/>
      <c r="O21" s="548"/>
      <c r="P21" s="615"/>
      <c r="Q21" s="548"/>
      <c r="R21" s="615"/>
      <c r="S21" s="554"/>
    </row>
    <row r="22" spans="1:19" ht="14.4" customHeight="1" x14ac:dyDescent="0.3">
      <c r="A22" s="580" t="s">
        <v>1249</v>
      </c>
      <c r="B22" s="615"/>
      <c r="C22" s="548"/>
      <c r="D22" s="615">
        <v>1167</v>
      </c>
      <c r="E22" s="548">
        <v>1</v>
      </c>
      <c r="F22" s="615"/>
      <c r="G22" s="553"/>
      <c r="H22" s="615"/>
      <c r="I22" s="548"/>
      <c r="J22" s="615"/>
      <c r="K22" s="548"/>
      <c r="L22" s="615"/>
      <c r="M22" s="553"/>
      <c r="N22" s="615"/>
      <c r="O22" s="548"/>
      <c r="P22" s="615"/>
      <c r="Q22" s="548"/>
      <c r="R22" s="615"/>
      <c r="S22" s="554"/>
    </row>
    <row r="23" spans="1:19" ht="14.4" customHeight="1" x14ac:dyDescent="0.3">
      <c r="A23" s="580" t="s">
        <v>1250</v>
      </c>
      <c r="B23" s="615">
        <v>4430</v>
      </c>
      <c r="C23" s="548">
        <v>1.5430163706025775</v>
      </c>
      <c r="D23" s="615">
        <v>2871</v>
      </c>
      <c r="E23" s="548">
        <v>1</v>
      </c>
      <c r="F23" s="615">
        <v>287</v>
      </c>
      <c r="G23" s="553">
        <v>9.9965168930686174E-2</v>
      </c>
      <c r="H23" s="615"/>
      <c r="I23" s="548"/>
      <c r="J23" s="615"/>
      <c r="K23" s="548"/>
      <c r="L23" s="615"/>
      <c r="M23" s="553"/>
      <c r="N23" s="615"/>
      <c r="O23" s="548"/>
      <c r="P23" s="615"/>
      <c r="Q23" s="548"/>
      <c r="R23" s="615"/>
      <c r="S23" s="554"/>
    </row>
    <row r="24" spans="1:19" ht="14.4" customHeight="1" x14ac:dyDescent="0.3">
      <c r="A24" s="580" t="s">
        <v>1251</v>
      </c>
      <c r="B24" s="615">
        <v>119594</v>
      </c>
      <c r="C24" s="548">
        <v>0.94446638131189486</v>
      </c>
      <c r="D24" s="615">
        <v>126626</v>
      </c>
      <c r="E24" s="548">
        <v>1</v>
      </c>
      <c r="F24" s="615">
        <v>201511</v>
      </c>
      <c r="G24" s="553">
        <v>1.5913872348490832</v>
      </c>
      <c r="H24" s="615"/>
      <c r="I24" s="548"/>
      <c r="J24" s="615"/>
      <c r="K24" s="548"/>
      <c r="L24" s="615"/>
      <c r="M24" s="553"/>
      <c r="N24" s="615"/>
      <c r="O24" s="548"/>
      <c r="P24" s="615"/>
      <c r="Q24" s="548"/>
      <c r="R24" s="615"/>
      <c r="S24" s="554"/>
    </row>
    <row r="25" spans="1:19" ht="14.4" customHeight="1" x14ac:dyDescent="0.3">
      <c r="A25" s="580" t="s">
        <v>1252</v>
      </c>
      <c r="B25" s="615">
        <v>6934</v>
      </c>
      <c r="C25" s="548">
        <v>0.41570743405275778</v>
      </c>
      <c r="D25" s="615">
        <v>16680</v>
      </c>
      <c r="E25" s="548">
        <v>1</v>
      </c>
      <c r="F25" s="615">
        <v>31949</v>
      </c>
      <c r="G25" s="553">
        <v>1.9154076738609114</v>
      </c>
      <c r="H25" s="615"/>
      <c r="I25" s="548"/>
      <c r="J25" s="615"/>
      <c r="K25" s="548"/>
      <c r="L25" s="615"/>
      <c r="M25" s="553"/>
      <c r="N25" s="615"/>
      <c r="O25" s="548"/>
      <c r="P25" s="615"/>
      <c r="Q25" s="548"/>
      <c r="R25" s="615"/>
      <c r="S25" s="554"/>
    </row>
    <row r="26" spans="1:19" ht="14.4" customHeight="1" x14ac:dyDescent="0.3">
      <c r="A26" s="580" t="s">
        <v>1253</v>
      </c>
      <c r="B26" s="615">
        <v>670</v>
      </c>
      <c r="C26" s="548"/>
      <c r="D26" s="615"/>
      <c r="E26" s="548"/>
      <c r="F26" s="615">
        <v>1311</v>
      </c>
      <c r="G26" s="553"/>
      <c r="H26" s="615"/>
      <c r="I26" s="548"/>
      <c r="J26" s="615"/>
      <c r="K26" s="548"/>
      <c r="L26" s="615"/>
      <c r="M26" s="553"/>
      <c r="N26" s="615"/>
      <c r="O26" s="548"/>
      <c r="P26" s="615"/>
      <c r="Q26" s="548"/>
      <c r="R26" s="615"/>
      <c r="S26" s="554"/>
    </row>
    <row r="27" spans="1:19" ht="14.4" customHeight="1" x14ac:dyDescent="0.3">
      <c r="A27" s="580" t="s">
        <v>1254</v>
      </c>
      <c r="B27" s="615">
        <v>50384</v>
      </c>
      <c r="C27" s="548">
        <v>2.0358816874090837</v>
      </c>
      <c r="D27" s="615">
        <v>24748</v>
      </c>
      <c r="E27" s="548">
        <v>1</v>
      </c>
      <c r="F27" s="615">
        <v>4743</v>
      </c>
      <c r="G27" s="553">
        <v>0.19165185065459836</v>
      </c>
      <c r="H27" s="615"/>
      <c r="I27" s="548"/>
      <c r="J27" s="615"/>
      <c r="K27" s="548"/>
      <c r="L27" s="615"/>
      <c r="M27" s="553"/>
      <c r="N27" s="615"/>
      <c r="O27" s="548"/>
      <c r="P27" s="615"/>
      <c r="Q27" s="548"/>
      <c r="R27" s="615"/>
      <c r="S27" s="554"/>
    </row>
    <row r="28" spans="1:19" ht="14.4" customHeight="1" x14ac:dyDescent="0.3">
      <c r="A28" s="580" t="s">
        <v>1255</v>
      </c>
      <c r="B28" s="615">
        <v>136126</v>
      </c>
      <c r="C28" s="548">
        <v>0.90147877856731318</v>
      </c>
      <c r="D28" s="615">
        <v>151003</v>
      </c>
      <c r="E28" s="548">
        <v>1</v>
      </c>
      <c r="F28" s="615">
        <v>167591</v>
      </c>
      <c r="G28" s="553">
        <v>1.1098521221432687</v>
      </c>
      <c r="H28" s="615"/>
      <c r="I28" s="548"/>
      <c r="J28" s="615"/>
      <c r="K28" s="548"/>
      <c r="L28" s="615"/>
      <c r="M28" s="553"/>
      <c r="N28" s="615"/>
      <c r="O28" s="548"/>
      <c r="P28" s="615"/>
      <c r="Q28" s="548"/>
      <c r="R28" s="615"/>
      <c r="S28" s="554"/>
    </row>
    <row r="29" spans="1:19" ht="14.4" customHeight="1" x14ac:dyDescent="0.3">
      <c r="A29" s="580" t="s">
        <v>1256</v>
      </c>
      <c r="B29" s="615">
        <v>622767</v>
      </c>
      <c r="C29" s="548">
        <v>0.88826622013281908</v>
      </c>
      <c r="D29" s="615">
        <v>701104</v>
      </c>
      <c r="E29" s="548">
        <v>1</v>
      </c>
      <c r="F29" s="615">
        <v>723368</v>
      </c>
      <c r="G29" s="553">
        <v>1.0317556311189211</v>
      </c>
      <c r="H29" s="615"/>
      <c r="I29" s="548"/>
      <c r="J29" s="615"/>
      <c r="K29" s="548"/>
      <c r="L29" s="615"/>
      <c r="M29" s="553"/>
      <c r="N29" s="615"/>
      <c r="O29" s="548"/>
      <c r="P29" s="615"/>
      <c r="Q29" s="548"/>
      <c r="R29" s="615"/>
      <c r="S29" s="554"/>
    </row>
    <row r="30" spans="1:19" ht="14.4" customHeight="1" x14ac:dyDescent="0.3">
      <c r="A30" s="580" t="s">
        <v>1257</v>
      </c>
      <c r="B30" s="615">
        <v>303006</v>
      </c>
      <c r="C30" s="548">
        <v>0.91335919625982298</v>
      </c>
      <c r="D30" s="615">
        <v>331749</v>
      </c>
      <c r="E30" s="548">
        <v>1</v>
      </c>
      <c r="F30" s="615">
        <v>336659</v>
      </c>
      <c r="G30" s="553">
        <v>1.0148003460447508</v>
      </c>
      <c r="H30" s="615"/>
      <c r="I30" s="548"/>
      <c r="J30" s="615"/>
      <c r="K30" s="548"/>
      <c r="L30" s="615"/>
      <c r="M30" s="553"/>
      <c r="N30" s="615"/>
      <c r="O30" s="548"/>
      <c r="P30" s="615"/>
      <c r="Q30" s="548"/>
      <c r="R30" s="615"/>
      <c r="S30" s="554"/>
    </row>
    <row r="31" spans="1:19" ht="14.4" customHeight="1" thickBot="1" x14ac:dyDescent="0.35">
      <c r="A31" s="619" t="s">
        <v>1258</v>
      </c>
      <c r="B31" s="617">
        <v>216651</v>
      </c>
      <c r="C31" s="556">
        <v>0.91074603901918172</v>
      </c>
      <c r="D31" s="617">
        <v>237883</v>
      </c>
      <c r="E31" s="556">
        <v>1</v>
      </c>
      <c r="F31" s="617">
        <v>287772</v>
      </c>
      <c r="G31" s="561">
        <v>1.2097207450721572</v>
      </c>
      <c r="H31" s="617"/>
      <c r="I31" s="556"/>
      <c r="J31" s="617"/>
      <c r="K31" s="556"/>
      <c r="L31" s="617"/>
      <c r="M31" s="561"/>
      <c r="N31" s="617"/>
      <c r="O31" s="556"/>
      <c r="P31" s="617"/>
      <c r="Q31" s="556"/>
      <c r="R31" s="617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9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3" t="s">
        <v>1287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5" t="s">
        <v>260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29326</v>
      </c>
      <c r="G3" s="103">
        <f t="shared" si="0"/>
        <v>4574706</v>
      </c>
      <c r="H3" s="103"/>
      <c r="I3" s="103"/>
      <c r="J3" s="103">
        <f t="shared" si="0"/>
        <v>29832</v>
      </c>
      <c r="K3" s="103">
        <f t="shared" si="0"/>
        <v>4842598</v>
      </c>
      <c r="L3" s="103"/>
      <c r="M3" s="103"/>
      <c r="N3" s="103">
        <f t="shared" si="0"/>
        <v>28026</v>
      </c>
      <c r="O3" s="103">
        <f t="shared" si="0"/>
        <v>4858550</v>
      </c>
      <c r="P3" s="75">
        <f>IF(K3=0,0,O3/K3)</f>
        <v>1.0032940995721717</v>
      </c>
      <c r="Q3" s="104">
        <f>IF(N3=0,0,O3/N3)</f>
        <v>173.3586669521159</v>
      </c>
    </row>
    <row r="4" spans="1:17" ht="14.4" customHeight="1" x14ac:dyDescent="0.3">
      <c r="A4" s="426" t="s">
        <v>69</v>
      </c>
      <c r="B4" s="424" t="s">
        <v>95</v>
      </c>
      <c r="C4" s="426" t="s">
        <v>96</v>
      </c>
      <c r="D4" s="435" t="s">
        <v>97</v>
      </c>
      <c r="E4" s="427" t="s">
        <v>70</v>
      </c>
      <c r="F4" s="433">
        <v>2015</v>
      </c>
      <c r="G4" s="434"/>
      <c r="H4" s="105"/>
      <c r="I4" s="105"/>
      <c r="J4" s="433">
        <v>2016</v>
      </c>
      <c r="K4" s="434"/>
      <c r="L4" s="105"/>
      <c r="M4" s="105"/>
      <c r="N4" s="433">
        <v>2017</v>
      </c>
      <c r="O4" s="434"/>
      <c r="P4" s="436" t="s">
        <v>2</v>
      </c>
      <c r="Q4" s="425" t="s">
        <v>98</v>
      </c>
    </row>
    <row r="5" spans="1:17" ht="14.4" customHeight="1" thickBot="1" x14ac:dyDescent="0.35">
      <c r="A5" s="622"/>
      <c r="B5" s="620"/>
      <c r="C5" s="622"/>
      <c r="D5" s="632"/>
      <c r="E5" s="624"/>
      <c r="F5" s="633" t="s">
        <v>72</v>
      </c>
      <c r="G5" s="634" t="s">
        <v>14</v>
      </c>
      <c r="H5" s="635"/>
      <c r="I5" s="635"/>
      <c r="J5" s="633" t="s">
        <v>72</v>
      </c>
      <c r="K5" s="634" t="s">
        <v>14</v>
      </c>
      <c r="L5" s="635"/>
      <c r="M5" s="635"/>
      <c r="N5" s="633" t="s">
        <v>72</v>
      </c>
      <c r="O5" s="634" t="s">
        <v>14</v>
      </c>
      <c r="P5" s="636"/>
      <c r="Q5" s="629"/>
    </row>
    <row r="6" spans="1:17" ht="14.4" customHeight="1" x14ac:dyDescent="0.3">
      <c r="A6" s="540" t="s">
        <v>1259</v>
      </c>
      <c r="B6" s="541" t="s">
        <v>1167</v>
      </c>
      <c r="C6" s="541" t="s">
        <v>1151</v>
      </c>
      <c r="D6" s="541" t="s">
        <v>1171</v>
      </c>
      <c r="E6" s="541" t="s">
        <v>1172</v>
      </c>
      <c r="F6" s="116">
        <v>94</v>
      </c>
      <c r="G6" s="116">
        <v>19364</v>
      </c>
      <c r="H6" s="116">
        <v>0.72261820353024597</v>
      </c>
      <c r="I6" s="116">
        <v>206</v>
      </c>
      <c r="J6" s="116">
        <v>127</v>
      </c>
      <c r="K6" s="116">
        <v>26797</v>
      </c>
      <c r="L6" s="116">
        <v>1</v>
      </c>
      <c r="M6" s="116">
        <v>211</v>
      </c>
      <c r="N6" s="116">
        <v>76</v>
      </c>
      <c r="O6" s="116">
        <v>16036</v>
      </c>
      <c r="P6" s="546">
        <v>0.59842519685039375</v>
      </c>
      <c r="Q6" s="567">
        <v>211</v>
      </c>
    </row>
    <row r="7" spans="1:17" ht="14.4" customHeight="1" x14ac:dyDescent="0.3">
      <c r="A7" s="547" t="s">
        <v>1259</v>
      </c>
      <c r="B7" s="548" t="s">
        <v>1167</v>
      </c>
      <c r="C7" s="548" t="s">
        <v>1151</v>
      </c>
      <c r="D7" s="548" t="s">
        <v>1173</v>
      </c>
      <c r="E7" s="548" t="s">
        <v>1172</v>
      </c>
      <c r="F7" s="568"/>
      <c r="G7" s="568"/>
      <c r="H7" s="568"/>
      <c r="I7" s="568"/>
      <c r="J7" s="568"/>
      <c r="K7" s="568"/>
      <c r="L7" s="568"/>
      <c r="M7" s="568"/>
      <c r="N7" s="568">
        <v>3</v>
      </c>
      <c r="O7" s="568">
        <v>261</v>
      </c>
      <c r="P7" s="553"/>
      <c r="Q7" s="569">
        <v>87</v>
      </c>
    </row>
    <row r="8" spans="1:17" ht="14.4" customHeight="1" x14ac:dyDescent="0.3">
      <c r="A8" s="547" t="s">
        <v>1259</v>
      </c>
      <c r="B8" s="548" t="s">
        <v>1167</v>
      </c>
      <c r="C8" s="548" t="s">
        <v>1151</v>
      </c>
      <c r="D8" s="548" t="s">
        <v>1174</v>
      </c>
      <c r="E8" s="548" t="s">
        <v>1175</v>
      </c>
      <c r="F8" s="568">
        <v>146</v>
      </c>
      <c r="G8" s="568">
        <v>43070</v>
      </c>
      <c r="H8" s="568">
        <v>1.3249046388581271</v>
      </c>
      <c r="I8" s="568">
        <v>295</v>
      </c>
      <c r="J8" s="568">
        <v>108</v>
      </c>
      <c r="K8" s="568">
        <v>32508</v>
      </c>
      <c r="L8" s="568">
        <v>1</v>
      </c>
      <c r="M8" s="568">
        <v>301</v>
      </c>
      <c r="N8" s="568">
        <v>240</v>
      </c>
      <c r="O8" s="568">
        <v>72240</v>
      </c>
      <c r="P8" s="553">
        <v>2.2222222222222223</v>
      </c>
      <c r="Q8" s="569">
        <v>301</v>
      </c>
    </row>
    <row r="9" spans="1:17" ht="14.4" customHeight="1" x14ac:dyDescent="0.3">
      <c r="A9" s="547" t="s">
        <v>1259</v>
      </c>
      <c r="B9" s="548" t="s">
        <v>1167</v>
      </c>
      <c r="C9" s="548" t="s">
        <v>1151</v>
      </c>
      <c r="D9" s="548" t="s">
        <v>1176</v>
      </c>
      <c r="E9" s="548" t="s">
        <v>1177</v>
      </c>
      <c r="F9" s="568">
        <v>3</v>
      </c>
      <c r="G9" s="568">
        <v>285</v>
      </c>
      <c r="H9" s="568">
        <v>0.95959595959595956</v>
      </c>
      <c r="I9" s="568">
        <v>95</v>
      </c>
      <c r="J9" s="568">
        <v>3</v>
      </c>
      <c r="K9" s="568">
        <v>297</v>
      </c>
      <c r="L9" s="568">
        <v>1</v>
      </c>
      <c r="M9" s="568">
        <v>99</v>
      </c>
      <c r="N9" s="568">
        <v>9</v>
      </c>
      <c r="O9" s="568">
        <v>891</v>
      </c>
      <c r="P9" s="553">
        <v>3</v>
      </c>
      <c r="Q9" s="569">
        <v>99</v>
      </c>
    </row>
    <row r="10" spans="1:17" ht="14.4" customHeight="1" x14ac:dyDescent="0.3">
      <c r="A10" s="547" t="s">
        <v>1259</v>
      </c>
      <c r="B10" s="548" t="s">
        <v>1167</v>
      </c>
      <c r="C10" s="548" t="s">
        <v>1151</v>
      </c>
      <c r="D10" s="548" t="s">
        <v>1178</v>
      </c>
      <c r="E10" s="548" t="s">
        <v>1179</v>
      </c>
      <c r="F10" s="568"/>
      <c r="G10" s="568"/>
      <c r="H10" s="568"/>
      <c r="I10" s="568"/>
      <c r="J10" s="568"/>
      <c r="K10" s="568"/>
      <c r="L10" s="568"/>
      <c r="M10" s="568"/>
      <c r="N10" s="568">
        <v>1</v>
      </c>
      <c r="O10" s="568">
        <v>232</v>
      </c>
      <c r="P10" s="553"/>
      <c r="Q10" s="569">
        <v>232</v>
      </c>
    </row>
    <row r="11" spans="1:17" ht="14.4" customHeight="1" x14ac:dyDescent="0.3">
      <c r="A11" s="547" t="s">
        <v>1259</v>
      </c>
      <c r="B11" s="548" t="s">
        <v>1167</v>
      </c>
      <c r="C11" s="548" t="s">
        <v>1151</v>
      </c>
      <c r="D11" s="548" t="s">
        <v>1180</v>
      </c>
      <c r="E11" s="548" t="s">
        <v>1181</v>
      </c>
      <c r="F11" s="568">
        <v>47</v>
      </c>
      <c r="G11" s="568">
        <v>6345</v>
      </c>
      <c r="H11" s="568">
        <v>0.90811507084585663</v>
      </c>
      <c r="I11" s="568">
        <v>135</v>
      </c>
      <c r="J11" s="568">
        <v>51</v>
      </c>
      <c r="K11" s="568">
        <v>6987</v>
      </c>
      <c r="L11" s="568">
        <v>1</v>
      </c>
      <c r="M11" s="568">
        <v>137</v>
      </c>
      <c r="N11" s="568">
        <v>71</v>
      </c>
      <c r="O11" s="568">
        <v>9727</v>
      </c>
      <c r="P11" s="553">
        <v>1.392156862745098</v>
      </c>
      <c r="Q11" s="569">
        <v>137</v>
      </c>
    </row>
    <row r="12" spans="1:17" ht="14.4" customHeight="1" x14ac:dyDescent="0.3">
      <c r="A12" s="547" t="s">
        <v>1259</v>
      </c>
      <c r="B12" s="548" t="s">
        <v>1167</v>
      </c>
      <c r="C12" s="548" t="s">
        <v>1151</v>
      </c>
      <c r="D12" s="548" t="s">
        <v>1182</v>
      </c>
      <c r="E12" s="548" t="s">
        <v>1181</v>
      </c>
      <c r="F12" s="568"/>
      <c r="G12" s="568"/>
      <c r="H12" s="568"/>
      <c r="I12" s="568"/>
      <c r="J12" s="568"/>
      <c r="K12" s="568"/>
      <c r="L12" s="568"/>
      <c r="M12" s="568"/>
      <c r="N12" s="568">
        <v>3</v>
      </c>
      <c r="O12" s="568">
        <v>549</v>
      </c>
      <c r="P12" s="553"/>
      <c r="Q12" s="569">
        <v>183</v>
      </c>
    </row>
    <row r="13" spans="1:17" ht="14.4" customHeight="1" x14ac:dyDescent="0.3">
      <c r="A13" s="547" t="s">
        <v>1259</v>
      </c>
      <c r="B13" s="548" t="s">
        <v>1167</v>
      </c>
      <c r="C13" s="548" t="s">
        <v>1151</v>
      </c>
      <c r="D13" s="548" t="s">
        <v>1183</v>
      </c>
      <c r="E13" s="548" t="s">
        <v>1184</v>
      </c>
      <c r="F13" s="568"/>
      <c r="G13" s="568"/>
      <c r="H13" s="568"/>
      <c r="I13" s="568"/>
      <c r="J13" s="568">
        <v>1</v>
      </c>
      <c r="K13" s="568">
        <v>639</v>
      </c>
      <c r="L13" s="568">
        <v>1</v>
      </c>
      <c r="M13" s="568">
        <v>639</v>
      </c>
      <c r="N13" s="568">
        <v>1</v>
      </c>
      <c r="O13" s="568">
        <v>639</v>
      </c>
      <c r="P13" s="553">
        <v>1</v>
      </c>
      <c r="Q13" s="569">
        <v>639</v>
      </c>
    </row>
    <row r="14" spans="1:17" ht="14.4" customHeight="1" x14ac:dyDescent="0.3">
      <c r="A14" s="547" t="s">
        <v>1259</v>
      </c>
      <c r="B14" s="548" t="s">
        <v>1167</v>
      </c>
      <c r="C14" s="548" t="s">
        <v>1151</v>
      </c>
      <c r="D14" s="548" t="s">
        <v>1187</v>
      </c>
      <c r="E14" s="548" t="s">
        <v>1188</v>
      </c>
      <c r="F14" s="568">
        <v>7</v>
      </c>
      <c r="G14" s="568">
        <v>1127</v>
      </c>
      <c r="H14" s="568">
        <v>1.3028901734104046</v>
      </c>
      <c r="I14" s="568">
        <v>161</v>
      </c>
      <c r="J14" s="568">
        <v>5</v>
      </c>
      <c r="K14" s="568">
        <v>865</v>
      </c>
      <c r="L14" s="568">
        <v>1</v>
      </c>
      <c r="M14" s="568">
        <v>173</v>
      </c>
      <c r="N14" s="568">
        <v>8</v>
      </c>
      <c r="O14" s="568">
        <v>1384</v>
      </c>
      <c r="P14" s="553">
        <v>1.6</v>
      </c>
      <c r="Q14" s="569">
        <v>173</v>
      </c>
    </row>
    <row r="15" spans="1:17" ht="14.4" customHeight="1" x14ac:dyDescent="0.3">
      <c r="A15" s="547" t="s">
        <v>1259</v>
      </c>
      <c r="B15" s="548" t="s">
        <v>1167</v>
      </c>
      <c r="C15" s="548" t="s">
        <v>1151</v>
      </c>
      <c r="D15" s="548" t="s">
        <v>1189</v>
      </c>
      <c r="E15" s="548" t="s">
        <v>1190</v>
      </c>
      <c r="F15" s="568">
        <v>98</v>
      </c>
      <c r="G15" s="568">
        <v>37534</v>
      </c>
      <c r="H15" s="568">
        <v>1.1776480923694779</v>
      </c>
      <c r="I15" s="568">
        <v>383</v>
      </c>
      <c r="J15" s="568">
        <v>83</v>
      </c>
      <c r="K15" s="568">
        <v>31872</v>
      </c>
      <c r="L15" s="568">
        <v>1</v>
      </c>
      <c r="M15" s="568">
        <v>384</v>
      </c>
      <c r="N15" s="568">
        <v>102</v>
      </c>
      <c r="O15" s="568">
        <v>35394</v>
      </c>
      <c r="P15" s="553">
        <v>1.1105045180722892</v>
      </c>
      <c r="Q15" s="569">
        <v>347</v>
      </c>
    </row>
    <row r="16" spans="1:17" ht="14.4" customHeight="1" x14ac:dyDescent="0.3">
      <c r="A16" s="547" t="s">
        <v>1259</v>
      </c>
      <c r="B16" s="548" t="s">
        <v>1167</v>
      </c>
      <c r="C16" s="548" t="s">
        <v>1151</v>
      </c>
      <c r="D16" s="548" t="s">
        <v>1191</v>
      </c>
      <c r="E16" s="548" t="s">
        <v>1192</v>
      </c>
      <c r="F16" s="568">
        <v>374</v>
      </c>
      <c r="G16" s="568">
        <v>5984</v>
      </c>
      <c r="H16" s="568">
        <v>0.93121693121693117</v>
      </c>
      <c r="I16" s="568">
        <v>16</v>
      </c>
      <c r="J16" s="568">
        <v>378</v>
      </c>
      <c r="K16" s="568">
        <v>6426</v>
      </c>
      <c r="L16" s="568">
        <v>1</v>
      </c>
      <c r="M16" s="568">
        <v>17</v>
      </c>
      <c r="N16" s="568">
        <v>390</v>
      </c>
      <c r="O16" s="568">
        <v>6630</v>
      </c>
      <c r="P16" s="553">
        <v>1.0317460317460319</v>
      </c>
      <c r="Q16" s="569">
        <v>17</v>
      </c>
    </row>
    <row r="17" spans="1:17" ht="14.4" customHeight="1" x14ac:dyDescent="0.3">
      <c r="A17" s="547" t="s">
        <v>1259</v>
      </c>
      <c r="B17" s="548" t="s">
        <v>1167</v>
      </c>
      <c r="C17" s="548" t="s">
        <v>1151</v>
      </c>
      <c r="D17" s="548" t="s">
        <v>1193</v>
      </c>
      <c r="E17" s="548" t="s">
        <v>1194</v>
      </c>
      <c r="F17" s="568">
        <v>21</v>
      </c>
      <c r="G17" s="568">
        <v>5586</v>
      </c>
      <c r="H17" s="568">
        <v>1.2036199095022624</v>
      </c>
      <c r="I17" s="568">
        <v>266</v>
      </c>
      <c r="J17" s="568">
        <v>17</v>
      </c>
      <c r="K17" s="568">
        <v>4641</v>
      </c>
      <c r="L17" s="568">
        <v>1</v>
      </c>
      <c r="M17" s="568">
        <v>273</v>
      </c>
      <c r="N17" s="568"/>
      <c r="O17" s="568"/>
      <c r="P17" s="553"/>
      <c r="Q17" s="569"/>
    </row>
    <row r="18" spans="1:17" ht="14.4" customHeight="1" x14ac:dyDescent="0.3">
      <c r="A18" s="547" t="s">
        <v>1259</v>
      </c>
      <c r="B18" s="548" t="s">
        <v>1167</v>
      </c>
      <c r="C18" s="548" t="s">
        <v>1151</v>
      </c>
      <c r="D18" s="548" t="s">
        <v>1195</v>
      </c>
      <c r="E18" s="548" t="s">
        <v>1196</v>
      </c>
      <c r="F18" s="568">
        <v>25</v>
      </c>
      <c r="G18" s="568">
        <v>3525</v>
      </c>
      <c r="H18" s="568">
        <v>0.99295774647887325</v>
      </c>
      <c r="I18" s="568">
        <v>141</v>
      </c>
      <c r="J18" s="568">
        <v>25</v>
      </c>
      <c r="K18" s="568">
        <v>3550</v>
      </c>
      <c r="L18" s="568">
        <v>1</v>
      </c>
      <c r="M18" s="568">
        <v>142</v>
      </c>
      <c r="N18" s="568">
        <v>20</v>
      </c>
      <c r="O18" s="568">
        <v>2840</v>
      </c>
      <c r="P18" s="553">
        <v>0.8</v>
      </c>
      <c r="Q18" s="569">
        <v>142</v>
      </c>
    </row>
    <row r="19" spans="1:17" ht="14.4" customHeight="1" x14ac:dyDescent="0.3">
      <c r="A19" s="547" t="s">
        <v>1259</v>
      </c>
      <c r="B19" s="548" t="s">
        <v>1167</v>
      </c>
      <c r="C19" s="548" t="s">
        <v>1151</v>
      </c>
      <c r="D19" s="548" t="s">
        <v>1197</v>
      </c>
      <c r="E19" s="548" t="s">
        <v>1196</v>
      </c>
      <c r="F19" s="568">
        <v>47</v>
      </c>
      <c r="G19" s="568">
        <v>3666</v>
      </c>
      <c r="H19" s="568">
        <v>0.92156862745098034</v>
      </c>
      <c r="I19" s="568">
        <v>78</v>
      </c>
      <c r="J19" s="568">
        <v>51</v>
      </c>
      <c r="K19" s="568">
        <v>3978</v>
      </c>
      <c r="L19" s="568">
        <v>1</v>
      </c>
      <c r="M19" s="568">
        <v>78</v>
      </c>
      <c r="N19" s="568">
        <v>71</v>
      </c>
      <c r="O19" s="568">
        <v>5538</v>
      </c>
      <c r="P19" s="553">
        <v>1.392156862745098</v>
      </c>
      <c r="Q19" s="569">
        <v>78</v>
      </c>
    </row>
    <row r="20" spans="1:17" ht="14.4" customHeight="1" x14ac:dyDescent="0.3">
      <c r="A20" s="547" t="s">
        <v>1259</v>
      </c>
      <c r="B20" s="548" t="s">
        <v>1167</v>
      </c>
      <c r="C20" s="548" t="s">
        <v>1151</v>
      </c>
      <c r="D20" s="548" t="s">
        <v>1198</v>
      </c>
      <c r="E20" s="548" t="s">
        <v>1199</v>
      </c>
      <c r="F20" s="568">
        <v>25</v>
      </c>
      <c r="G20" s="568">
        <v>7675</v>
      </c>
      <c r="H20" s="568">
        <v>0.98083067092651754</v>
      </c>
      <c r="I20" s="568">
        <v>307</v>
      </c>
      <c r="J20" s="568">
        <v>25</v>
      </c>
      <c r="K20" s="568">
        <v>7825</v>
      </c>
      <c r="L20" s="568">
        <v>1</v>
      </c>
      <c r="M20" s="568">
        <v>313</v>
      </c>
      <c r="N20" s="568">
        <v>20</v>
      </c>
      <c r="O20" s="568">
        <v>6280</v>
      </c>
      <c r="P20" s="553">
        <v>0.80255591054313102</v>
      </c>
      <c r="Q20" s="569">
        <v>314</v>
      </c>
    </row>
    <row r="21" spans="1:17" ht="14.4" customHeight="1" x14ac:dyDescent="0.3">
      <c r="A21" s="547" t="s">
        <v>1259</v>
      </c>
      <c r="B21" s="548" t="s">
        <v>1167</v>
      </c>
      <c r="C21" s="548" t="s">
        <v>1151</v>
      </c>
      <c r="D21" s="548" t="s">
        <v>1200</v>
      </c>
      <c r="E21" s="548" t="s">
        <v>1201</v>
      </c>
      <c r="F21" s="568">
        <v>158</v>
      </c>
      <c r="G21" s="568">
        <v>76946</v>
      </c>
      <c r="H21" s="568">
        <v>0.99167439942262092</v>
      </c>
      <c r="I21" s="568">
        <v>487</v>
      </c>
      <c r="J21" s="568">
        <v>159</v>
      </c>
      <c r="K21" s="568">
        <v>77592</v>
      </c>
      <c r="L21" s="568">
        <v>1</v>
      </c>
      <c r="M21" s="568">
        <v>488</v>
      </c>
      <c r="N21" s="568">
        <v>206</v>
      </c>
      <c r="O21" s="568">
        <v>67568</v>
      </c>
      <c r="P21" s="553">
        <v>0.87081142385812971</v>
      </c>
      <c r="Q21" s="569">
        <v>328</v>
      </c>
    </row>
    <row r="22" spans="1:17" ht="14.4" customHeight="1" x14ac:dyDescent="0.3">
      <c r="A22" s="547" t="s">
        <v>1259</v>
      </c>
      <c r="B22" s="548" t="s">
        <v>1167</v>
      </c>
      <c r="C22" s="548" t="s">
        <v>1151</v>
      </c>
      <c r="D22" s="548" t="s">
        <v>1202</v>
      </c>
      <c r="E22" s="548" t="s">
        <v>1203</v>
      </c>
      <c r="F22" s="568">
        <v>158</v>
      </c>
      <c r="G22" s="568">
        <v>25438</v>
      </c>
      <c r="H22" s="568">
        <v>0.92343993901332266</v>
      </c>
      <c r="I22" s="568">
        <v>161</v>
      </c>
      <c r="J22" s="568">
        <v>169</v>
      </c>
      <c r="K22" s="568">
        <v>27547</v>
      </c>
      <c r="L22" s="568">
        <v>1</v>
      </c>
      <c r="M22" s="568">
        <v>163</v>
      </c>
      <c r="N22" s="568">
        <v>241</v>
      </c>
      <c r="O22" s="568">
        <v>39283</v>
      </c>
      <c r="P22" s="553">
        <v>1.4260355029585798</v>
      </c>
      <c r="Q22" s="569">
        <v>163</v>
      </c>
    </row>
    <row r="23" spans="1:17" ht="14.4" customHeight="1" x14ac:dyDescent="0.3">
      <c r="A23" s="547" t="s">
        <v>1259</v>
      </c>
      <c r="B23" s="548" t="s">
        <v>1167</v>
      </c>
      <c r="C23" s="548" t="s">
        <v>1151</v>
      </c>
      <c r="D23" s="548" t="s">
        <v>1206</v>
      </c>
      <c r="E23" s="548" t="s">
        <v>1172</v>
      </c>
      <c r="F23" s="568">
        <v>164</v>
      </c>
      <c r="G23" s="568">
        <v>11644</v>
      </c>
      <c r="H23" s="568">
        <v>1.0366809116809117</v>
      </c>
      <c r="I23" s="568">
        <v>71</v>
      </c>
      <c r="J23" s="568">
        <v>156</v>
      </c>
      <c r="K23" s="568">
        <v>11232</v>
      </c>
      <c r="L23" s="568">
        <v>1</v>
      </c>
      <c r="M23" s="568">
        <v>72</v>
      </c>
      <c r="N23" s="568">
        <v>219</v>
      </c>
      <c r="O23" s="568">
        <v>15768</v>
      </c>
      <c r="P23" s="553">
        <v>1.4038461538461537</v>
      </c>
      <c r="Q23" s="569">
        <v>72</v>
      </c>
    </row>
    <row r="24" spans="1:17" ht="14.4" customHeight="1" x14ac:dyDescent="0.3">
      <c r="A24" s="547" t="s">
        <v>1259</v>
      </c>
      <c r="B24" s="548" t="s">
        <v>1167</v>
      </c>
      <c r="C24" s="548" t="s">
        <v>1151</v>
      </c>
      <c r="D24" s="548" t="s">
        <v>1213</v>
      </c>
      <c r="E24" s="548" t="s">
        <v>1214</v>
      </c>
      <c r="F24" s="568">
        <v>4</v>
      </c>
      <c r="G24" s="568">
        <v>4780</v>
      </c>
      <c r="H24" s="568">
        <v>0.78943022295623455</v>
      </c>
      <c r="I24" s="568">
        <v>1195</v>
      </c>
      <c r="J24" s="568">
        <v>5</v>
      </c>
      <c r="K24" s="568">
        <v>6055</v>
      </c>
      <c r="L24" s="568">
        <v>1</v>
      </c>
      <c r="M24" s="568">
        <v>1211</v>
      </c>
      <c r="N24" s="568">
        <v>14</v>
      </c>
      <c r="O24" s="568">
        <v>16954</v>
      </c>
      <c r="P24" s="553">
        <v>2.8</v>
      </c>
      <c r="Q24" s="569">
        <v>1211</v>
      </c>
    </row>
    <row r="25" spans="1:17" ht="14.4" customHeight="1" x14ac:dyDescent="0.3">
      <c r="A25" s="547" t="s">
        <v>1259</v>
      </c>
      <c r="B25" s="548" t="s">
        <v>1167</v>
      </c>
      <c r="C25" s="548" t="s">
        <v>1151</v>
      </c>
      <c r="D25" s="548" t="s">
        <v>1215</v>
      </c>
      <c r="E25" s="548" t="s">
        <v>1216</v>
      </c>
      <c r="F25" s="568">
        <v>6</v>
      </c>
      <c r="G25" s="568">
        <v>660</v>
      </c>
      <c r="H25" s="568">
        <v>1.9298245614035088</v>
      </c>
      <c r="I25" s="568">
        <v>110</v>
      </c>
      <c r="J25" s="568">
        <v>3</v>
      </c>
      <c r="K25" s="568">
        <v>342</v>
      </c>
      <c r="L25" s="568">
        <v>1</v>
      </c>
      <c r="M25" s="568">
        <v>114</v>
      </c>
      <c r="N25" s="568">
        <v>11</v>
      </c>
      <c r="O25" s="568">
        <v>1254</v>
      </c>
      <c r="P25" s="553">
        <v>3.6666666666666665</v>
      </c>
      <c r="Q25" s="569">
        <v>114</v>
      </c>
    </row>
    <row r="26" spans="1:17" ht="14.4" customHeight="1" x14ac:dyDescent="0.3">
      <c r="A26" s="547" t="s">
        <v>1259</v>
      </c>
      <c r="B26" s="548" t="s">
        <v>1167</v>
      </c>
      <c r="C26" s="548" t="s">
        <v>1151</v>
      </c>
      <c r="D26" s="548" t="s">
        <v>1217</v>
      </c>
      <c r="E26" s="548" t="s">
        <v>1218</v>
      </c>
      <c r="F26" s="568"/>
      <c r="G26" s="568"/>
      <c r="H26" s="568"/>
      <c r="I26" s="568"/>
      <c r="J26" s="568"/>
      <c r="K26" s="568"/>
      <c r="L26" s="568"/>
      <c r="M26" s="568"/>
      <c r="N26" s="568">
        <v>1</v>
      </c>
      <c r="O26" s="568">
        <v>347</v>
      </c>
      <c r="P26" s="553"/>
      <c r="Q26" s="569">
        <v>347</v>
      </c>
    </row>
    <row r="27" spans="1:17" ht="14.4" customHeight="1" x14ac:dyDescent="0.3">
      <c r="A27" s="547" t="s">
        <v>1259</v>
      </c>
      <c r="B27" s="548" t="s">
        <v>1167</v>
      </c>
      <c r="C27" s="548" t="s">
        <v>1151</v>
      </c>
      <c r="D27" s="548" t="s">
        <v>1223</v>
      </c>
      <c r="E27" s="548" t="s">
        <v>1224</v>
      </c>
      <c r="F27" s="568"/>
      <c r="G27" s="568"/>
      <c r="H27" s="568"/>
      <c r="I27" s="568"/>
      <c r="J27" s="568"/>
      <c r="K27" s="568"/>
      <c r="L27" s="568"/>
      <c r="M27" s="568"/>
      <c r="N27" s="568">
        <v>1</v>
      </c>
      <c r="O27" s="568">
        <v>1065</v>
      </c>
      <c r="P27" s="553"/>
      <c r="Q27" s="569">
        <v>1065</v>
      </c>
    </row>
    <row r="28" spans="1:17" ht="14.4" customHeight="1" x14ac:dyDescent="0.3">
      <c r="A28" s="547" t="s">
        <v>1260</v>
      </c>
      <c r="B28" s="548" t="s">
        <v>1167</v>
      </c>
      <c r="C28" s="548" t="s">
        <v>1151</v>
      </c>
      <c r="D28" s="548" t="s">
        <v>1171</v>
      </c>
      <c r="E28" s="548" t="s">
        <v>1172</v>
      </c>
      <c r="F28" s="568">
        <v>324</v>
      </c>
      <c r="G28" s="568">
        <v>66744</v>
      </c>
      <c r="H28" s="568">
        <v>0.87867298578199049</v>
      </c>
      <c r="I28" s="568">
        <v>206</v>
      </c>
      <c r="J28" s="568">
        <v>360</v>
      </c>
      <c r="K28" s="568">
        <v>75960</v>
      </c>
      <c r="L28" s="568">
        <v>1</v>
      </c>
      <c r="M28" s="568">
        <v>211</v>
      </c>
      <c r="N28" s="568">
        <v>395</v>
      </c>
      <c r="O28" s="568">
        <v>83345</v>
      </c>
      <c r="P28" s="553">
        <v>1.0972222222222223</v>
      </c>
      <c r="Q28" s="569">
        <v>211</v>
      </c>
    </row>
    <row r="29" spans="1:17" ht="14.4" customHeight="1" x14ac:dyDescent="0.3">
      <c r="A29" s="547" t="s">
        <v>1260</v>
      </c>
      <c r="B29" s="548" t="s">
        <v>1167</v>
      </c>
      <c r="C29" s="548" t="s">
        <v>1151</v>
      </c>
      <c r="D29" s="548" t="s">
        <v>1173</v>
      </c>
      <c r="E29" s="548" t="s">
        <v>1172</v>
      </c>
      <c r="F29" s="568">
        <v>5</v>
      </c>
      <c r="G29" s="568">
        <v>425</v>
      </c>
      <c r="H29" s="568">
        <v>0.61063218390804597</v>
      </c>
      <c r="I29" s="568">
        <v>85</v>
      </c>
      <c r="J29" s="568">
        <v>8</v>
      </c>
      <c r="K29" s="568">
        <v>696</v>
      </c>
      <c r="L29" s="568">
        <v>1</v>
      </c>
      <c r="M29" s="568">
        <v>87</v>
      </c>
      <c r="N29" s="568">
        <v>9</v>
      </c>
      <c r="O29" s="568">
        <v>783</v>
      </c>
      <c r="P29" s="553">
        <v>1.125</v>
      </c>
      <c r="Q29" s="569">
        <v>87</v>
      </c>
    </row>
    <row r="30" spans="1:17" ht="14.4" customHeight="1" x14ac:dyDescent="0.3">
      <c r="A30" s="547" t="s">
        <v>1260</v>
      </c>
      <c r="B30" s="548" t="s">
        <v>1167</v>
      </c>
      <c r="C30" s="548" t="s">
        <v>1151</v>
      </c>
      <c r="D30" s="548" t="s">
        <v>1174</v>
      </c>
      <c r="E30" s="548" t="s">
        <v>1175</v>
      </c>
      <c r="F30" s="568">
        <v>329</v>
      </c>
      <c r="G30" s="568">
        <v>97055</v>
      </c>
      <c r="H30" s="568">
        <v>0.67315628489585866</v>
      </c>
      <c r="I30" s="568">
        <v>295</v>
      </c>
      <c r="J30" s="568">
        <v>479</v>
      </c>
      <c r="K30" s="568">
        <v>144179</v>
      </c>
      <c r="L30" s="568">
        <v>1</v>
      </c>
      <c r="M30" s="568">
        <v>301</v>
      </c>
      <c r="N30" s="568">
        <v>266</v>
      </c>
      <c r="O30" s="568">
        <v>80066</v>
      </c>
      <c r="P30" s="553">
        <v>0.55532359081419624</v>
      </c>
      <c r="Q30" s="569">
        <v>301</v>
      </c>
    </row>
    <row r="31" spans="1:17" ht="14.4" customHeight="1" x14ac:dyDescent="0.3">
      <c r="A31" s="547" t="s">
        <v>1260</v>
      </c>
      <c r="B31" s="548" t="s">
        <v>1167</v>
      </c>
      <c r="C31" s="548" t="s">
        <v>1151</v>
      </c>
      <c r="D31" s="548" t="s">
        <v>1176</v>
      </c>
      <c r="E31" s="548" t="s">
        <v>1177</v>
      </c>
      <c r="F31" s="568">
        <v>3</v>
      </c>
      <c r="G31" s="568">
        <v>285</v>
      </c>
      <c r="H31" s="568">
        <v>0.23989898989898989</v>
      </c>
      <c r="I31" s="568">
        <v>95</v>
      </c>
      <c r="J31" s="568">
        <v>12</v>
      </c>
      <c r="K31" s="568">
        <v>1188</v>
      </c>
      <c r="L31" s="568">
        <v>1</v>
      </c>
      <c r="M31" s="568">
        <v>99</v>
      </c>
      <c r="N31" s="568"/>
      <c r="O31" s="568"/>
      <c r="P31" s="553"/>
      <c r="Q31" s="569"/>
    </row>
    <row r="32" spans="1:17" ht="14.4" customHeight="1" x14ac:dyDescent="0.3">
      <c r="A32" s="547" t="s">
        <v>1260</v>
      </c>
      <c r="B32" s="548" t="s">
        <v>1167</v>
      </c>
      <c r="C32" s="548" t="s">
        <v>1151</v>
      </c>
      <c r="D32" s="548" t="s">
        <v>1180</v>
      </c>
      <c r="E32" s="548" t="s">
        <v>1181</v>
      </c>
      <c r="F32" s="568">
        <v>93</v>
      </c>
      <c r="G32" s="568">
        <v>12555</v>
      </c>
      <c r="H32" s="568">
        <v>0.87278415015641297</v>
      </c>
      <c r="I32" s="568">
        <v>135</v>
      </c>
      <c r="J32" s="568">
        <v>105</v>
      </c>
      <c r="K32" s="568">
        <v>14385</v>
      </c>
      <c r="L32" s="568">
        <v>1</v>
      </c>
      <c r="M32" s="568">
        <v>137</v>
      </c>
      <c r="N32" s="568">
        <v>93</v>
      </c>
      <c r="O32" s="568">
        <v>12741</v>
      </c>
      <c r="P32" s="553">
        <v>0.88571428571428568</v>
      </c>
      <c r="Q32" s="569">
        <v>137</v>
      </c>
    </row>
    <row r="33" spans="1:17" ht="14.4" customHeight="1" x14ac:dyDescent="0.3">
      <c r="A33" s="547" t="s">
        <v>1260</v>
      </c>
      <c r="B33" s="548" t="s">
        <v>1167</v>
      </c>
      <c r="C33" s="548" t="s">
        <v>1151</v>
      </c>
      <c r="D33" s="548" t="s">
        <v>1182</v>
      </c>
      <c r="E33" s="548" t="s">
        <v>1181</v>
      </c>
      <c r="F33" s="568">
        <v>3</v>
      </c>
      <c r="G33" s="568">
        <v>534</v>
      </c>
      <c r="H33" s="568">
        <v>1.459016393442623</v>
      </c>
      <c r="I33" s="568">
        <v>178</v>
      </c>
      <c r="J33" s="568">
        <v>2</v>
      </c>
      <c r="K33" s="568">
        <v>366</v>
      </c>
      <c r="L33" s="568">
        <v>1</v>
      </c>
      <c r="M33" s="568">
        <v>183</v>
      </c>
      <c r="N33" s="568">
        <v>4</v>
      </c>
      <c r="O33" s="568">
        <v>732</v>
      </c>
      <c r="P33" s="553">
        <v>2</v>
      </c>
      <c r="Q33" s="569">
        <v>183</v>
      </c>
    </row>
    <row r="34" spans="1:17" ht="14.4" customHeight="1" x14ac:dyDescent="0.3">
      <c r="A34" s="547" t="s">
        <v>1260</v>
      </c>
      <c r="B34" s="548" t="s">
        <v>1167</v>
      </c>
      <c r="C34" s="548" t="s">
        <v>1151</v>
      </c>
      <c r="D34" s="548" t="s">
        <v>1183</v>
      </c>
      <c r="E34" s="548" t="s">
        <v>1184</v>
      </c>
      <c r="F34" s="568"/>
      <c r="G34" s="568"/>
      <c r="H34" s="568"/>
      <c r="I34" s="568"/>
      <c r="J34" s="568">
        <v>1</v>
      </c>
      <c r="K34" s="568">
        <v>639</v>
      </c>
      <c r="L34" s="568">
        <v>1</v>
      </c>
      <c r="M34" s="568">
        <v>639</v>
      </c>
      <c r="N34" s="568"/>
      <c r="O34" s="568"/>
      <c r="P34" s="553"/>
      <c r="Q34" s="569"/>
    </row>
    <row r="35" spans="1:17" ht="14.4" customHeight="1" x14ac:dyDescent="0.3">
      <c r="A35" s="547" t="s">
        <v>1260</v>
      </c>
      <c r="B35" s="548" t="s">
        <v>1167</v>
      </c>
      <c r="C35" s="548" t="s">
        <v>1151</v>
      </c>
      <c r="D35" s="548" t="s">
        <v>1185</v>
      </c>
      <c r="E35" s="548" t="s">
        <v>1186</v>
      </c>
      <c r="F35" s="568"/>
      <c r="G35" s="568"/>
      <c r="H35" s="568"/>
      <c r="I35" s="568"/>
      <c r="J35" s="568"/>
      <c r="K35" s="568"/>
      <c r="L35" s="568"/>
      <c r="M35" s="568"/>
      <c r="N35" s="568">
        <v>1</v>
      </c>
      <c r="O35" s="568">
        <v>608</v>
      </c>
      <c r="P35" s="553"/>
      <c r="Q35" s="569">
        <v>608</v>
      </c>
    </row>
    <row r="36" spans="1:17" ht="14.4" customHeight="1" x14ac:dyDescent="0.3">
      <c r="A36" s="547" t="s">
        <v>1260</v>
      </c>
      <c r="B36" s="548" t="s">
        <v>1167</v>
      </c>
      <c r="C36" s="548" t="s">
        <v>1151</v>
      </c>
      <c r="D36" s="548" t="s">
        <v>1187</v>
      </c>
      <c r="E36" s="548" t="s">
        <v>1188</v>
      </c>
      <c r="F36" s="568">
        <v>12</v>
      </c>
      <c r="G36" s="568">
        <v>1932</v>
      </c>
      <c r="H36" s="568">
        <v>0.93063583815028905</v>
      </c>
      <c r="I36" s="568">
        <v>161</v>
      </c>
      <c r="J36" s="568">
        <v>12</v>
      </c>
      <c r="K36" s="568">
        <v>2076</v>
      </c>
      <c r="L36" s="568">
        <v>1</v>
      </c>
      <c r="M36" s="568">
        <v>173</v>
      </c>
      <c r="N36" s="568">
        <v>12</v>
      </c>
      <c r="O36" s="568">
        <v>2076</v>
      </c>
      <c r="P36" s="553">
        <v>1</v>
      </c>
      <c r="Q36" s="569">
        <v>173</v>
      </c>
    </row>
    <row r="37" spans="1:17" ht="14.4" customHeight="1" x14ac:dyDescent="0.3">
      <c r="A37" s="547" t="s">
        <v>1260</v>
      </c>
      <c r="B37" s="548" t="s">
        <v>1167</v>
      </c>
      <c r="C37" s="548" t="s">
        <v>1151</v>
      </c>
      <c r="D37" s="548" t="s">
        <v>1189</v>
      </c>
      <c r="E37" s="548" t="s">
        <v>1190</v>
      </c>
      <c r="F37" s="568">
        <v>2</v>
      </c>
      <c r="G37" s="568">
        <v>766</v>
      </c>
      <c r="H37" s="568"/>
      <c r="I37" s="568">
        <v>383</v>
      </c>
      <c r="J37" s="568"/>
      <c r="K37" s="568"/>
      <c r="L37" s="568"/>
      <c r="M37" s="568"/>
      <c r="N37" s="568"/>
      <c r="O37" s="568"/>
      <c r="P37" s="553"/>
      <c r="Q37" s="569"/>
    </row>
    <row r="38" spans="1:17" ht="14.4" customHeight="1" x14ac:dyDescent="0.3">
      <c r="A38" s="547" t="s">
        <v>1260</v>
      </c>
      <c r="B38" s="548" t="s">
        <v>1167</v>
      </c>
      <c r="C38" s="548" t="s">
        <v>1151</v>
      </c>
      <c r="D38" s="548" t="s">
        <v>1191</v>
      </c>
      <c r="E38" s="548" t="s">
        <v>1192</v>
      </c>
      <c r="F38" s="568">
        <v>198</v>
      </c>
      <c r="G38" s="568">
        <v>3168</v>
      </c>
      <c r="H38" s="568">
        <v>0.83942766295707472</v>
      </c>
      <c r="I38" s="568">
        <v>16</v>
      </c>
      <c r="J38" s="568">
        <v>222</v>
      </c>
      <c r="K38" s="568">
        <v>3774</v>
      </c>
      <c r="L38" s="568">
        <v>1</v>
      </c>
      <c r="M38" s="568">
        <v>17</v>
      </c>
      <c r="N38" s="568">
        <v>9</v>
      </c>
      <c r="O38" s="568">
        <v>153</v>
      </c>
      <c r="P38" s="553">
        <v>4.0540540540540543E-2</v>
      </c>
      <c r="Q38" s="569">
        <v>17</v>
      </c>
    </row>
    <row r="39" spans="1:17" ht="14.4" customHeight="1" x14ac:dyDescent="0.3">
      <c r="A39" s="547" t="s">
        <v>1260</v>
      </c>
      <c r="B39" s="548" t="s">
        <v>1167</v>
      </c>
      <c r="C39" s="548" t="s">
        <v>1151</v>
      </c>
      <c r="D39" s="548" t="s">
        <v>1193</v>
      </c>
      <c r="E39" s="548" t="s">
        <v>1194</v>
      </c>
      <c r="F39" s="568">
        <v>72</v>
      </c>
      <c r="G39" s="568">
        <v>19152</v>
      </c>
      <c r="H39" s="568">
        <v>0.82533936651583706</v>
      </c>
      <c r="I39" s="568">
        <v>266</v>
      </c>
      <c r="J39" s="568">
        <v>85</v>
      </c>
      <c r="K39" s="568">
        <v>23205</v>
      </c>
      <c r="L39" s="568">
        <v>1</v>
      </c>
      <c r="M39" s="568">
        <v>273</v>
      </c>
      <c r="N39" s="568"/>
      <c r="O39" s="568"/>
      <c r="P39" s="553"/>
      <c r="Q39" s="569"/>
    </row>
    <row r="40" spans="1:17" ht="14.4" customHeight="1" x14ac:dyDescent="0.3">
      <c r="A40" s="547" t="s">
        <v>1260</v>
      </c>
      <c r="B40" s="548" t="s">
        <v>1167</v>
      </c>
      <c r="C40" s="548" t="s">
        <v>1151</v>
      </c>
      <c r="D40" s="548" t="s">
        <v>1195</v>
      </c>
      <c r="E40" s="548" t="s">
        <v>1196</v>
      </c>
      <c r="F40" s="568">
        <v>94</v>
      </c>
      <c r="G40" s="568">
        <v>13254</v>
      </c>
      <c r="H40" s="568">
        <v>0.87231802027115968</v>
      </c>
      <c r="I40" s="568">
        <v>141</v>
      </c>
      <c r="J40" s="568">
        <v>107</v>
      </c>
      <c r="K40" s="568">
        <v>15194</v>
      </c>
      <c r="L40" s="568">
        <v>1</v>
      </c>
      <c r="M40" s="568">
        <v>142</v>
      </c>
      <c r="N40" s="568">
        <v>103</v>
      </c>
      <c r="O40" s="568">
        <v>14626</v>
      </c>
      <c r="P40" s="553">
        <v>0.96261682242990654</v>
      </c>
      <c r="Q40" s="569">
        <v>142</v>
      </c>
    </row>
    <row r="41" spans="1:17" ht="14.4" customHeight="1" x14ac:dyDescent="0.3">
      <c r="A41" s="547" t="s">
        <v>1260</v>
      </c>
      <c r="B41" s="548" t="s">
        <v>1167</v>
      </c>
      <c r="C41" s="548" t="s">
        <v>1151</v>
      </c>
      <c r="D41" s="548" t="s">
        <v>1197</v>
      </c>
      <c r="E41" s="548" t="s">
        <v>1196</v>
      </c>
      <c r="F41" s="568">
        <v>93</v>
      </c>
      <c r="G41" s="568">
        <v>7254</v>
      </c>
      <c r="H41" s="568">
        <v>0.88571428571428568</v>
      </c>
      <c r="I41" s="568">
        <v>78</v>
      </c>
      <c r="J41" s="568">
        <v>105</v>
      </c>
      <c r="K41" s="568">
        <v>8190</v>
      </c>
      <c r="L41" s="568">
        <v>1</v>
      </c>
      <c r="M41" s="568">
        <v>78</v>
      </c>
      <c r="N41" s="568">
        <v>93</v>
      </c>
      <c r="O41" s="568">
        <v>7254</v>
      </c>
      <c r="P41" s="553">
        <v>0.88571428571428568</v>
      </c>
      <c r="Q41" s="569">
        <v>78</v>
      </c>
    </row>
    <row r="42" spans="1:17" ht="14.4" customHeight="1" x14ac:dyDescent="0.3">
      <c r="A42" s="547" t="s">
        <v>1260</v>
      </c>
      <c r="B42" s="548" t="s">
        <v>1167</v>
      </c>
      <c r="C42" s="548" t="s">
        <v>1151</v>
      </c>
      <c r="D42" s="548" t="s">
        <v>1198</v>
      </c>
      <c r="E42" s="548" t="s">
        <v>1199</v>
      </c>
      <c r="F42" s="568">
        <v>94</v>
      </c>
      <c r="G42" s="568">
        <v>28858</v>
      </c>
      <c r="H42" s="568">
        <v>0.86166432772983792</v>
      </c>
      <c r="I42" s="568">
        <v>307</v>
      </c>
      <c r="J42" s="568">
        <v>107</v>
      </c>
      <c r="K42" s="568">
        <v>33491</v>
      </c>
      <c r="L42" s="568">
        <v>1</v>
      </c>
      <c r="M42" s="568">
        <v>313</v>
      </c>
      <c r="N42" s="568">
        <v>104</v>
      </c>
      <c r="O42" s="568">
        <v>32656</v>
      </c>
      <c r="P42" s="553">
        <v>0.975067928697262</v>
      </c>
      <c r="Q42" s="569">
        <v>314</v>
      </c>
    </row>
    <row r="43" spans="1:17" ht="14.4" customHeight="1" x14ac:dyDescent="0.3">
      <c r="A43" s="547" t="s">
        <v>1260</v>
      </c>
      <c r="B43" s="548" t="s">
        <v>1167</v>
      </c>
      <c r="C43" s="548" t="s">
        <v>1151</v>
      </c>
      <c r="D43" s="548" t="s">
        <v>1200</v>
      </c>
      <c r="E43" s="548" t="s">
        <v>1201</v>
      </c>
      <c r="F43" s="568">
        <v>2</v>
      </c>
      <c r="G43" s="568">
        <v>974</v>
      </c>
      <c r="H43" s="568"/>
      <c r="I43" s="568">
        <v>487</v>
      </c>
      <c r="J43" s="568"/>
      <c r="K43" s="568"/>
      <c r="L43" s="568"/>
      <c r="M43" s="568"/>
      <c r="N43" s="568"/>
      <c r="O43" s="568"/>
      <c r="P43" s="553"/>
      <c r="Q43" s="569"/>
    </row>
    <row r="44" spans="1:17" ht="14.4" customHeight="1" x14ac:dyDescent="0.3">
      <c r="A44" s="547" t="s">
        <v>1260</v>
      </c>
      <c r="B44" s="548" t="s">
        <v>1167</v>
      </c>
      <c r="C44" s="548" t="s">
        <v>1151</v>
      </c>
      <c r="D44" s="548" t="s">
        <v>1202</v>
      </c>
      <c r="E44" s="548" t="s">
        <v>1203</v>
      </c>
      <c r="F44" s="568">
        <v>58</v>
      </c>
      <c r="G44" s="568">
        <v>9338</v>
      </c>
      <c r="H44" s="568">
        <v>0.98773006134969321</v>
      </c>
      <c r="I44" s="568">
        <v>161</v>
      </c>
      <c r="J44" s="568">
        <v>58</v>
      </c>
      <c r="K44" s="568">
        <v>9454</v>
      </c>
      <c r="L44" s="568">
        <v>1</v>
      </c>
      <c r="M44" s="568">
        <v>163</v>
      </c>
      <c r="N44" s="568">
        <v>171</v>
      </c>
      <c r="O44" s="568">
        <v>27873</v>
      </c>
      <c r="P44" s="553">
        <v>2.9482758620689653</v>
      </c>
      <c r="Q44" s="569">
        <v>163</v>
      </c>
    </row>
    <row r="45" spans="1:17" ht="14.4" customHeight="1" x14ac:dyDescent="0.3">
      <c r="A45" s="547" t="s">
        <v>1260</v>
      </c>
      <c r="B45" s="548" t="s">
        <v>1167</v>
      </c>
      <c r="C45" s="548" t="s">
        <v>1151</v>
      </c>
      <c r="D45" s="548" t="s">
        <v>1206</v>
      </c>
      <c r="E45" s="548" t="s">
        <v>1172</v>
      </c>
      <c r="F45" s="568">
        <v>322</v>
      </c>
      <c r="G45" s="568">
        <v>22862</v>
      </c>
      <c r="H45" s="568">
        <v>0.9020675505050505</v>
      </c>
      <c r="I45" s="568">
        <v>71</v>
      </c>
      <c r="J45" s="568">
        <v>352</v>
      </c>
      <c r="K45" s="568">
        <v>25344</v>
      </c>
      <c r="L45" s="568">
        <v>1</v>
      </c>
      <c r="M45" s="568">
        <v>72</v>
      </c>
      <c r="N45" s="568">
        <v>277</v>
      </c>
      <c r="O45" s="568">
        <v>19944</v>
      </c>
      <c r="P45" s="553">
        <v>0.78693181818181823</v>
      </c>
      <c r="Q45" s="569">
        <v>72</v>
      </c>
    </row>
    <row r="46" spans="1:17" ht="14.4" customHeight="1" x14ac:dyDescent="0.3">
      <c r="A46" s="547" t="s">
        <v>1260</v>
      </c>
      <c r="B46" s="548" t="s">
        <v>1167</v>
      </c>
      <c r="C46" s="548" t="s">
        <v>1151</v>
      </c>
      <c r="D46" s="548" t="s">
        <v>1211</v>
      </c>
      <c r="E46" s="548" t="s">
        <v>1212</v>
      </c>
      <c r="F46" s="568">
        <v>9</v>
      </c>
      <c r="G46" s="568">
        <v>1980</v>
      </c>
      <c r="H46" s="568">
        <v>2.1615720524017465</v>
      </c>
      <c r="I46" s="568">
        <v>220</v>
      </c>
      <c r="J46" s="568">
        <v>4</v>
      </c>
      <c r="K46" s="568">
        <v>916</v>
      </c>
      <c r="L46" s="568">
        <v>1</v>
      </c>
      <c r="M46" s="568">
        <v>229</v>
      </c>
      <c r="N46" s="568"/>
      <c r="O46" s="568"/>
      <c r="P46" s="553"/>
      <c r="Q46" s="569"/>
    </row>
    <row r="47" spans="1:17" ht="14.4" customHeight="1" x14ac:dyDescent="0.3">
      <c r="A47" s="547" t="s">
        <v>1260</v>
      </c>
      <c r="B47" s="548" t="s">
        <v>1167</v>
      </c>
      <c r="C47" s="548" t="s">
        <v>1151</v>
      </c>
      <c r="D47" s="548" t="s">
        <v>1213</v>
      </c>
      <c r="E47" s="548" t="s">
        <v>1214</v>
      </c>
      <c r="F47" s="568">
        <v>5</v>
      </c>
      <c r="G47" s="568">
        <v>5975</v>
      </c>
      <c r="H47" s="568">
        <v>0.29023169961626272</v>
      </c>
      <c r="I47" s="568">
        <v>1195</v>
      </c>
      <c r="J47" s="568">
        <v>17</v>
      </c>
      <c r="K47" s="568">
        <v>20587</v>
      </c>
      <c r="L47" s="568">
        <v>1</v>
      </c>
      <c r="M47" s="568">
        <v>1211</v>
      </c>
      <c r="N47" s="568">
        <v>6</v>
      </c>
      <c r="O47" s="568">
        <v>7266</v>
      </c>
      <c r="P47" s="553">
        <v>0.35294117647058826</v>
      </c>
      <c r="Q47" s="569">
        <v>1211</v>
      </c>
    </row>
    <row r="48" spans="1:17" ht="14.4" customHeight="1" x14ac:dyDescent="0.3">
      <c r="A48" s="547" t="s">
        <v>1260</v>
      </c>
      <c r="B48" s="548" t="s">
        <v>1167</v>
      </c>
      <c r="C48" s="548" t="s">
        <v>1151</v>
      </c>
      <c r="D48" s="548" t="s">
        <v>1215</v>
      </c>
      <c r="E48" s="548" t="s">
        <v>1216</v>
      </c>
      <c r="F48" s="568">
        <v>9</v>
      </c>
      <c r="G48" s="568">
        <v>990</v>
      </c>
      <c r="H48" s="568">
        <v>0.66801619433198378</v>
      </c>
      <c r="I48" s="568">
        <v>110</v>
      </c>
      <c r="J48" s="568">
        <v>13</v>
      </c>
      <c r="K48" s="568">
        <v>1482</v>
      </c>
      <c r="L48" s="568">
        <v>1</v>
      </c>
      <c r="M48" s="568">
        <v>114</v>
      </c>
      <c r="N48" s="568">
        <v>10</v>
      </c>
      <c r="O48" s="568">
        <v>1140</v>
      </c>
      <c r="P48" s="553">
        <v>0.76923076923076927</v>
      </c>
      <c r="Q48" s="569">
        <v>114</v>
      </c>
    </row>
    <row r="49" spans="1:17" ht="14.4" customHeight="1" x14ac:dyDescent="0.3">
      <c r="A49" s="547" t="s">
        <v>1260</v>
      </c>
      <c r="B49" s="548" t="s">
        <v>1167</v>
      </c>
      <c r="C49" s="548" t="s">
        <v>1151</v>
      </c>
      <c r="D49" s="548" t="s">
        <v>1217</v>
      </c>
      <c r="E49" s="548" t="s">
        <v>1218</v>
      </c>
      <c r="F49" s="568">
        <v>1</v>
      </c>
      <c r="G49" s="568">
        <v>323</v>
      </c>
      <c r="H49" s="568">
        <v>0.31117533718689788</v>
      </c>
      <c r="I49" s="568">
        <v>323</v>
      </c>
      <c r="J49" s="568">
        <v>3</v>
      </c>
      <c r="K49" s="568">
        <v>1038</v>
      </c>
      <c r="L49" s="568">
        <v>1</v>
      </c>
      <c r="M49" s="568">
        <v>346</v>
      </c>
      <c r="N49" s="568">
        <v>2</v>
      </c>
      <c r="O49" s="568">
        <v>694</v>
      </c>
      <c r="P49" s="553">
        <v>0.66859344894026973</v>
      </c>
      <c r="Q49" s="569">
        <v>347</v>
      </c>
    </row>
    <row r="50" spans="1:17" ht="14.4" customHeight="1" x14ac:dyDescent="0.3">
      <c r="A50" s="547" t="s">
        <v>1260</v>
      </c>
      <c r="B50" s="548" t="s">
        <v>1167</v>
      </c>
      <c r="C50" s="548" t="s">
        <v>1151</v>
      </c>
      <c r="D50" s="548" t="s">
        <v>1223</v>
      </c>
      <c r="E50" s="548" t="s">
        <v>1224</v>
      </c>
      <c r="F50" s="568">
        <v>1</v>
      </c>
      <c r="G50" s="568">
        <v>1033</v>
      </c>
      <c r="H50" s="568">
        <v>0.48543233082706766</v>
      </c>
      <c r="I50" s="568">
        <v>1033</v>
      </c>
      <c r="J50" s="568">
        <v>2</v>
      </c>
      <c r="K50" s="568">
        <v>2128</v>
      </c>
      <c r="L50" s="568">
        <v>1</v>
      </c>
      <c r="M50" s="568">
        <v>1064</v>
      </c>
      <c r="N50" s="568">
        <v>2</v>
      </c>
      <c r="O50" s="568">
        <v>2130</v>
      </c>
      <c r="P50" s="553">
        <v>1.0009398496240602</v>
      </c>
      <c r="Q50" s="569">
        <v>1065</v>
      </c>
    </row>
    <row r="51" spans="1:17" ht="14.4" customHeight="1" x14ac:dyDescent="0.3">
      <c r="A51" s="547" t="s">
        <v>1260</v>
      </c>
      <c r="B51" s="548" t="s">
        <v>1167</v>
      </c>
      <c r="C51" s="548" t="s">
        <v>1151</v>
      </c>
      <c r="D51" s="548" t="s">
        <v>1225</v>
      </c>
      <c r="E51" s="548" t="s">
        <v>1226</v>
      </c>
      <c r="F51" s="568"/>
      <c r="G51" s="568"/>
      <c r="H51" s="568"/>
      <c r="I51" s="568"/>
      <c r="J51" s="568">
        <v>2</v>
      </c>
      <c r="K51" s="568">
        <v>602</v>
      </c>
      <c r="L51" s="568">
        <v>1</v>
      </c>
      <c r="M51" s="568">
        <v>301</v>
      </c>
      <c r="N51" s="568"/>
      <c r="O51" s="568"/>
      <c r="P51" s="553"/>
      <c r="Q51" s="569"/>
    </row>
    <row r="52" spans="1:17" ht="14.4" customHeight="1" x14ac:dyDescent="0.3">
      <c r="A52" s="547" t="s">
        <v>1261</v>
      </c>
      <c r="B52" s="548" t="s">
        <v>1167</v>
      </c>
      <c r="C52" s="548" t="s">
        <v>1151</v>
      </c>
      <c r="D52" s="548" t="s">
        <v>1171</v>
      </c>
      <c r="E52" s="548" t="s">
        <v>1172</v>
      </c>
      <c r="F52" s="568">
        <v>78</v>
      </c>
      <c r="G52" s="568">
        <v>16068</v>
      </c>
      <c r="H52" s="568">
        <v>1.3359940134696933</v>
      </c>
      <c r="I52" s="568">
        <v>206</v>
      </c>
      <c r="J52" s="568">
        <v>57</v>
      </c>
      <c r="K52" s="568">
        <v>12027</v>
      </c>
      <c r="L52" s="568">
        <v>1</v>
      </c>
      <c r="M52" s="568">
        <v>211</v>
      </c>
      <c r="N52" s="568">
        <v>65</v>
      </c>
      <c r="O52" s="568">
        <v>13715</v>
      </c>
      <c r="P52" s="553">
        <v>1.1403508771929824</v>
      </c>
      <c r="Q52" s="569">
        <v>211</v>
      </c>
    </row>
    <row r="53" spans="1:17" ht="14.4" customHeight="1" x14ac:dyDescent="0.3">
      <c r="A53" s="547" t="s">
        <v>1261</v>
      </c>
      <c r="B53" s="548" t="s">
        <v>1167</v>
      </c>
      <c r="C53" s="548" t="s">
        <v>1151</v>
      </c>
      <c r="D53" s="548" t="s">
        <v>1173</v>
      </c>
      <c r="E53" s="548" t="s">
        <v>1172</v>
      </c>
      <c r="F53" s="568">
        <v>6</v>
      </c>
      <c r="G53" s="568">
        <v>510</v>
      </c>
      <c r="H53" s="568">
        <v>0.58620689655172409</v>
      </c>
      <c r="I53" s="568">
        <v>85</v>
      </c>
      <c r="J53" s="568">
        <v>10</v>
      </c>
      <c r="K53" s="568">
        <v>870</v>
      </c>
      <c r="L53" s="568">
        <v>1</v>
      </c>
      <c r="M53" s="568">
        <v>87</v>
      </c>
      <c r="N53" s="568">
        <v>4</v>
      </c>
      <c r="O53" s="568">
        <v>348</v>
      </c>
      <c r="P53" s="553">
        <v>0.4</v>
      </c>
      <c r="Q53" s="569">
        <v>87</v>
      </c>
    </row>
    <row r="54" spans="1:17" ht="14.4" customHeight="1" x14ac:dyDescent="0.3">
      <c r="A54" s="547" t="s">
        <v>1261</v>
      </c>
      <c r="B54" s="548" t="s">
        <v>1167</v>
      </c>
      <c r="C54" s="548" t="s">
        <v>1151</v>
      </c>
      <c r="D54" s="548" t="s">
        <v>1174</v>
      </c>
      <c r="E54" s="548" t="s">
        <v>1175</v>
      </c>
      <c r="F54" s="568">
        <v>247</v>
      </c>
      <c r="G54" s="568">
        <v>72865</v>
      </c>
      <c r="H54" s="568">
        <v>0.89991231211945311</v>
      </c>
      <c r="I54" s="568">
        <v>295</v>
      </c>
      <c r="J54" s="568">
        <v>269</v>
      </c>
      <c r="K54" s="568">
        <v>80969</v>
      </c>
      <c r="L54" s="568">
        <v>1</v>
      </c>
      <c r="M54" s="568">
        <v>301</v>
      </c>
      <c r="N54" s="568">
        <v>235</v>
      </c>
      <c r="O54" s="568">
        <v>70735</v>
      </c>
      <c r="P54" s="553">
        <v>0.87360594795539037</v>
      </c>
      <c r="Q54" s="569">
        <v>301</v>
      </c>
    </row>
    <row r="55" spans="1:17" ht="14.4" customHeight="1" x14ac:dyDescent="0.3">
      <c r="A55" s="547" t="s">
        <v>1261</v>
      </c>
      <c r="B55" s="548" t="s">
        <v>1167</v>
      </c>
      <c r="C55" s="548" t="s">
        <v>1151</v>
      </c>
      <c r="D55" s="548" t="s">
        <v>1176</v>
      </c>
      <c r="E55" s="548" t="s">
        <v>1177</v>
      </c>
      <c r="F55" s="568">
        <v>22</v>
      </c>
      <c r="G55" s="568">
        <v>2090</v>
      </c>
      <c r="H55" s="568">
        <v>1.0052910052910053</v>
      </c>
      <c r="I55" s="568">
        <v>95</v>
      </c>
      <c r="J55" s="568">
        <v>21</v>
      </c>
      <c r="K55" s="568">
        <v>2079</v>
      </c>
      <c r="L55" s="568">
        <v>1</v>
      </c>
      <c r="M55" s="568">
        <v>99</v>
      </c>
      <c r="N55" s="568">
        <v>27</v>
      </c>
      <c r="O55" s="568">
        <v>2673</v>
      </c>
      <c r="P55" s="553">
        <v>1.2857142857142858</v>
      </c>
      <c r="Q55" s="569">
        <v>99</v>
      </c>
    </row>
    <row r="56" spans="1:17" ht="14.4" customHeight="1" x14ac:dyDescent="0.3">
      <c r="A56" s="547" t="s">
        <v>1261</v>
      </c>
      <c r="B56" s="548" t="s">
        <v>1167</v>
      </c>
      <c r="C56" s="548" t="s">
        <v>1151</v>
      </c>
      <c r="D56" s="548" t="s">
        <v>1178</v>
      </c>
      <c r="E56" s="548" t="s">
        <v>1179</v>
      </c>
      <c r="F56" s="568">
        <v>1</v>
      </c>
      <c r="G56" s="568">
        <v>224</v>
      </c>
      <c r="H56" s="568">
        <v>0.96969696969696972</v>
      </c>
      <c r="I56" s="568">
        <v>224</v>
      </c>
      <c r="J56" s="568">
        <v>1</v>
      </c>
      <c r="K56" s="568">
        <v>231</v>
      </c>
      <c r="L56" s="568">
        <v>1</v>
      </c>
      <c r="M56" s="568">
        <v>231</v>
      </c>
      <c r="N56" s="568"/>
      <c r="O56" s="568"/>
      <c r="P56" s="553"/>
      <c r="Q56" s="569"/>
    </row>
    <row r="57" spans="1:17" ht="14.4" customHeight="1" x14ac:dyDescent="0.3">
      <c r="A57" s="547" t="s">
        <v>1261</v>
      </c>
      <c r="B57" s="548" t="s">
        <v>1167</v>
      </c>
      <c r="C57" s="548" t="s">
        <v>1151</v>
      </c>
      <c r="D57" s="548" t="s">
        <v>1180</v>
      </c>
      <c r="E57" s="548" t="s">
        <v>1181</v>
      </c>
      <c r="F57" s="568">
        <v>107</v>
      </c>
      <c r="G57" s="568">
        <v>14445</v>
      </c>
      <c r="H57" s="568">
        <v>0.97627737226277367</v>
      </c>
      <c r="I57" s="568">
        <v>135</v>
      </c>
      <c r="J57" s="568">
        <v>108</v>
      </c>
      <c r="K57" s="568">
        <v>14796</v>
      </c>
      <c r="L57" s="568">
        <v>1</v>
      </c>
      <c r="M57" s="568">
        <v>137</v>
      </c>
      <c r="N57" s="568">
        <v>97</v>
      </c>
      <c r="O57" s="568">
        <v>13289</v>
      </c>
      <c r="P57" s="553">
        <v>0.89814814814814814</v>
      </c>
      <c r="Q57" s="569">
        <v>137</v>
      </c>
    </row>
    <row r="58" spans="1:17" ht="14.4" customHeight="1" x14ac:dyDescent="0.3">
      <c r="A58" s="547" t="s">
        <v>1261</v>
      </c>
      <c r="B58" s="548" t="s">
        <v>1167</v>
      </c>
      <c r="C58" s="548" t="s">
        <v>1151</v>
      </c>
      <c r="D58" s="548" t="s">
        <v>1182</v>
      </c>
      <c r="E58" s="548" t="s">
        <v>1181</v>
      </c>
      <c r="F58" s="568">
        <v>6</v>
      </c>
      <c r="G58" s="568">
        <v>1068</v>
      </c>
      <c r="H58" s="568">
        <v>0.72950819672131151</v>
      </c>
      <c r="I58" s="568">
        <v>178</v>
      </c>
      <c r="J58" s="568">
        <v>8</v>
      </c>
      <c r="K58" s="568">
        <v>1464</v>
      </c>
      <c r="L58" s="568">
        <v>1</v>
      </c>
      <c r="M58" s="568">
        <v>183</v>
      </c>
      <c r="N58" s="568">
        <v>4</v>
      </c>
      <c r="O58" s="568">
        <v>732</v>
      </c>
      <c r="P58" s="553">
        <v>0.5</v>
      </c>
      <c r="Q58" s="569">
        <v>183</v>
      </c>
    </row>
    <row r="59" spans="1:17" ht="14.4" customHeight="1" x14ac:dyDescent="0.3">
      <c r="A59" s="547" t="s">
        <v>1261</v>
      </c>
      <c r="B59" s="548" t="s">
        <v>1167</v>
      </c>
      <c r="C59" s="548" t="s">
        <v>1151</v>
      </c>
      <c r="D59" s="548" t="s">
        <v>1183</v>
      </c>
      <c r="E59" s="548" t="s">
        <v>1184</v>
      </c>
      <c r="F59" s="568"/>
      <c r="G59" s="568"/>
      <c r="H59" s="568"/>
      <c r="I59" s="568"/>
      <c r="J59" s="568">
        <v>1</v>
      </c>
      <c r="K59" s="568">
        <v>639</v>
      </c>
      <c r="L59" s="568">
        <v>1</v>
      </c>
      <c r="M59" s="568">
        <v>639</v>
      </c>
      <c r="N59" s="568">
        <v>2</v>
      </c>
      <c r="O59" s="568">
        <v>1278</v>
      </c>
      <c r="P59" s="553">
        <v>2</v>
      </c>
      <c r="Q59" s="569">
        <v>639</v>
      </c>
    </row>
    <row r="60" spans="1:17" ht="14.4" customHeight="1" x14ac:dyDescent="0.3">
      <c r="A60" s="547" t="s">
        <v>1261</v>
      </c>
      <c r="B60" s="548" t="s">
        <v>1167</v>
      </c>
      <c r="C60" s="548" t="s">
        <v>1151</v>
      </c>
      <c r="D60" s="548" t="s">
        <v>1185</v>
      </c>
      <c r="E60" s="548" t="s">
        <v>1186</v>
      </c>
      <c r="F60" s="568">
        <v>4</v>
      </c>
      <c r="G60" s="568">
        <v>2372</v>
      </c>
      <c r="H60" s="568">
        <v>3.9013157894736841</v>
      </c>
      <c r="I60" s="568">
        <v>593</v>
      </c>
      <c r="J60" s="568">
        <v>1</v>
      </c>
      <c r="K60" s="568">
        <v>608</v>
      </c>
      <c r="L60" s="568">
        <v>1</v>
      </c>
      <c r="M60" s="568">
        <v>608</v>
      </c>
      <c r="N60" s="568">
        <v>3</v>
      </c>
      <c r="O60" s="568">
        <v>1824</v>
      </c>
      <c r="P60" s="553">
        <v>3</v>
      </c>
      <c r="Q60" s="569">
        <v>608</v>
      </c>
    </row>
    <row r="61" spans="1:17" ht="14.4" customHeight="1" x14ac:dyDescent="0.3">
      <c r="A61" s="547" t="s">
        <v>1261</v>
      </c>
      <c r="B61" s="548" t="s">
        <v>1167</v>
      </c>
      <c r="C61" s="548" t="s">
        <v>1151</v>
      </c>
      <c r="D61" s="548" t="s">
        <v>1187</v>
      </c>
      <c r="E61" s="548" t="s">
        <v>1188</v>
      </c>
      <c r="F61" s="568">
        <v>21</v>
      </c>
      <c r="G61" s="568">
        <v>3381</v>
      </c>
      <c r="H61" s="568">
        <v>1.2214595375722543</v>
      </c>
      <c r="I61" s="568">
        <v>161</v>
      </c>
      <c r="J61" s="568">
        <v>16</v>
      </c>
      <c r="K61" s="568">
        <v>2768</v>
      </c>
      <c r="L61" s="568">
        <v>1</v>
      </c>
      <c r="M61" s="568">
        <v>173</v>
      </c>
      <c r="N61" s="568">
        <v>24</v>
      </c>
      <c r="O61" s="568">
        <v>4152</v>
      </c>
      <c r="P61" s="553">
        <v>1.5</v>
      </c>
      <c r="Q61" s="569">
        <v>173</v>
      </c>
    </row>
    <row r="62" spans="1:17" ht="14.4" customHeight="1" x14ac:dyDescent="0.3">
      <c r="A62" s="547" t="s">
        <v>1261</v>
      </c>
      <c r="B62" s="548" t="s">
        <v>1167</v>
      </c>
      <c r="C62" s="548" t="s">
        <v>1151</v>
      </c>
      <c r="D62" s="548" t="s">
        <v>1189</v>
      </c>
      <c r="E62" s="548" t="s">
        <v>1190</v>
      </c>
      <c r="F62" s="568">
        <v>1</v>
      </c>
      <c r="G62" s="568">
        <v>383</v>
      </c>
      <c r="H62" s="568"/>
      <c r="I62" s="568">
        <v>383</v>
      </c>
      <c r="J62" s="568"/>
      <c r="K62" s="568"/>
      <c r="L62" s="568"/>
      <c r="M62" s="568"/>
      <c r="N62" s="568"/>
      <c r="O62" s="568"/>
      <c r="P62" s="553"/>
      <c r="Q62" s="569"/>
    </row>
    <row r="63" spans="1:17" ht="14.4" customHeight="1" x14ac:dyDescent="0.3">
      <c r="A63" s="547" t="s">
        <v>1261</v>
      </c>
      <c r="B63" s="548" t="s">
        <v>1167</v>
      </c>
      <c r="C63" s="548" t="s">
        <v>1151</v>
      </c>
      <c r="D63" s="548" t="s">
        <v>1191</v>
      </c>
      <c r="E63" s="548" t="s">
        <v>1192</v>
      </c>
      <c r="F63" s="568">
        <v>147</v>
      </c>
      <c r="G63" s="568">
        <v>2352</v>
      </c>
      <c r="H63" s="568">
        <v>1.0173010380622838</v>
      </c>
      <c r="I63" s="568">
        <v>16</v>
      </c>
      <c r="J63" s="568">
        <v>136</v>
      </c>
      <c r="K63" s="568">
        <v>2312</v>
      </c>
      <c r="L63" s="568">
        <v>1</v>
      </c>
      <c r="M63" s="568">
        <v>17</v>
      </c>
      <c r="N63" s="568">
        <v>19</v>
      </c>
      <c r="O63" s="568">
        <v>323</v>
      </c>
      <c r="P63" s="553">
        <v>0.13970588235294118</v>
      </c>
      <c r="Q63" s="569">
        <v>17</v>
      </c>
    </row>
    <row r="64" spans="1:17" ht="14.4" customHeight="1" x14ac:dyDescent="0.3">
      <c r="A64" s="547" t="s">
        <v>1261</v>
      </c>
      <c r="B64" s="548" t="s">
        <v>1167</v>
      </c>
      <c r="C64" s="548" t="s">
        <v>1151</v>
      </c>
      <c r="D64" s="548" t="s">
        <v>1193</v>
      </c>
      <c r="E64" s="548" t="s">
        <v>1194</v>
      </c>
      <c r="F64" s="568">
        <v>20</v>
      </c>
      <c r="G64" s="568">
        <v>5320</v>
      </c>
      <c r="H64" s="568">
        <v>1.2991452991452992</v>
      </c>
      <c r="I64" s="568">
        <v>266</v>
      </c>
      <c r="J64" s="568">
        <v>15</v>
      </c>
      <c r="K64" s="568">
        <v>4095</v>
      </c>
      <c r="L64" s="568">
        <v>1</v>
      </c>
      <c r="M64" s="568">
        <v>273</v>
      </c>
      <c r="N64" s="568"/>
      <c r="O64" s="568"/>
      <c r="P64" s="553"/>
      <c r="Q64" s="569"/>
    </row>
    <row r="65" spans="1:17" ht="14.4" customHeight="1" x14ac:dyDescent="0.3">
      <c r="A65" s="547" t="s">
        <v>1261</v>
      </c>
      <c r="B65" s="548" t="s">
        <v>1167</v>
      </c>
      <c r="C65" s="548" t="s">
        <v>1151</v>
      </c>
      <c r="D65" s="548" t="s">
        <v>1195</v>
      </c>
      <c r="E65" s="548" t="s">
        <v>1196</v>
      </c>
      <c r="F65" s="568">
        <v>24</v>
      </c>
      <c r="G65" s="568">
        <v>3384</v>
      </c>
      <c r="H65" s="568">
        <v>1.2542624166048926</v>
      </c>
      <c r="I65" s="568">
        <v>141</v>
      </c>
      <c r="J65" s="568">
        <v>19</v>
      </c>
      <c r="K65" s="568">
        <v>2698</v>
      </c>
      <c r="L65" s="568">
        <v>1</v>
      </c>
      <c r="M65" s="568">
        <v>142</v>
      </c>
      <c r="N65" s="568">
        <v>19</v>
      </c>
      <c r="O65" s="568">
        <v>2698</v>
      </c>
      <c r="P65" s="553">
        <v>1</v>
      </c>
      <c r="Q65" s="569">
        <v>142</v>
      </c>
    </row>
    <row r="66" spans="1:17" ht="14.4" customHeight="1" x14ac:dyDescent="0.3">
      <c r="A66" s="547" t="s">
        <v>1261</v>
      </c>
      <c r="B66" s="548" t="s">
        <v>1167</v>
      </c>
      <c r="C66" s="548" t="s">
        <v>1151</v>
      </c>
      <c r="D66" s="548" t="s">
        <v>1197</v>
      </c>
      <c r="E66" s="548" t="s">
        <v>1196</v>
      </c>
      <c r="F66" s="568">
        <v>106</v>
      </c>
      <c r="G66" s="568">
        <v>8268</v>
      </c>
      <c r="H66" s="568">
        <v>1.0192307692307692</v>
      </c>
      <c r="I66" s="568">
        <v>78</v>
      </c>
      <c r="J66" s="568">
        <v>104</v>
      </c>
      <c r="K66" s="568">
        <v>8112</v>
      </c>
      <c r="L66" s="568">
        <v>1</v>
      </c>
      <c r="M66" s="568">
        <v>78</v>
      </c>
      <c r="N66" s="568">
        <v>93</v>
      </c>
      <c r="O66" s="568">
        <v>7254</v>
      </c>
      <c r="P66" s="553">
        <v>0.89423076923076927</v>
      </c>
      <c r="Q66" s="569">
        <v>78</v>
      </c>
    </row>
    <row r="67" spans="1:17" ht="14.4" customHeight="1" x14ac:dyDescent="0.3">
      <c r="A67" s="547" t="s">
        <v>1261</v>
      </c>
      <c r="B67" s="548" t="s">
        <v>1167</v>
      </c>
      <c r="C67" s="548" t="s">
        <v>1151</v>
      </c>
      <c r="D67" s="548" t="s">
        <v>1198</v>
      </c>
      <c r="E67" s="548" t="s">
        <v>1199</v>
      </c>
      <c r="F67" s="568">
        <v>24</v>
      </c>
      <c r="G67" s="568">
        <v>7368</v>
      </c>
      <c r="H67" s="568">
        <v>1.2389440053808642</v>
      </c>
      <c r="I67" s="568">
        <v>307</v>
      </c>
      <c r="J67" s="568">
        <v>19</v>
      </c>
      <c r="K67" s="568">
        <v>5947</v>
      </c>
      <c r="L67" s="568">
        <v>1</v>
      </c>
      <c r="M67" s="568">
        <v>313</v>
      </c>
      <c r="N67" s="568">
        <v>19</v>
      </c>
      <c r="O67" s="568">
        <v>5966</v>
      </c>
      <c r="P67" s="553">
        <v>1.0031948881789137</v>
      </c>
      <c r="Q67" s="569">
        <v>314</v>
      </c>
    </row>
    <row r="68" spans="1:17" ht="14.4" customHeight="1" x14ac:dyDescent="0.3">
      <c r="A68" s="547" t="s">
        <v>1261</v>
      </c>
      <c r="B68" s="548" t="s">
        <v>1167</v>
      </c>
      <c r="C68" s="548" t="s">
        <v>1151</v>
      </c>
      <c r="D68" s="548" t="s">
        <v>1200</v>
      </c>
      <c r="E68" s="548" t="s">
        <v>1201</v>
      </c>
      <c r="F68" s="568">
        <v>1</v>
      </c>
      <c r="G68" s="568">
        <v>487</v>
      </c>
      <c r="H68" s="568"/>
      <c r="I68" s="568">
        <v>487</v>
      </c>
      <c r="J68" s="568"/>
      <c r="K68" s="568"/>
      <c r="L68" s="568"/>
      <c r="M68" s="568"/>
      <c r="N68" s="568"/>
      <c r="O68" s="568"/>
      <c r="P68" s="553"/>
      <c r="Q68" s="569"/>
    </row>
    <row r="69" spans="1:17" ht="14.4" customHeight="1" x14ac:dyDescent="0.3">
      <c r="A69" s="547" t="s">
        <v>1261</v>
      </c>
      <c r="B69" s="548" t="s">
        <v>1167</v>
      </c>
      <c r="C69" s="548" t="s">
        <v>1151</v>
      </c>
      <c r="D69" s="548" t="s">
        <v>1202</v>
      </c>
      <c r="E69" s="548" t="s">
        <v>1203</v>
      </c>
      <c r="F69" s="568">
        <v>61</v>
      </c>
      <c r="G69" s="568">
        <v>9821</v>
      </c>
      <c r="H69" s="568">
        <v>0.84861315130044068</v>
      </c>
      <c r="I69" s="568">
        <v>161</v>
      </c>
      <c r="J69" s="568">
        <v>71</v>
      </c>
      <c r="K69" s="568">
        <v>11573</v>
      </c>
      <c r="L69" s="568">
        <v>1</v>
      </c>
      <c r="M69" s="568">
        <v>163</v>
      </c>
      <c r="N69" s="568">
        <v>89</v>
      </c>
      <c r="O69" s="568">
        <v>14507</v>
      </c>
      <c r="P69" s="553">
        <v>1.2535211267605635</v>
      </c>
      <c r="Q69" s="569">
        <v>163</v>
      </c>
    </row>
    <row r="70" spans="1:17" ht="14.4" customHeight="1" x14ac:dyDescent="0.3">
      <c r="A70" s="547" t="s">
        <v>1261</v>
      </c>
      <c r="B70" s="548" t="s">
        <v>1167</v>
      </c>
      <c r="C70" s="548" t="s">
        <v>1151</v>
      </c>
      <c r="D70" s="548" t="s">
        <v>1206</v>
      </c>
      <c r="E70" s="548" t="s">
        <v>1172</v>
      </c>
      <c r="F70" s="568">
        <v>234</v>
      </c>
      <c r="G70" s="568">
        <v>16614</v>
      </c>
      <c r="H70" s="568">
        <v>1.0441176470588236</v>
      </c>
      <c r="I70" s="568">
        <v>71</v>
      </c>
      <c r="J70" s="568">
        <v>221</v>
      </c>
      <c r="K70" s="568">
        <v>15912</v>
      </c>
      <c r="L70" s="568">
        <v>1</v>
      </c>
      <c r="M70" s="568">
        <v>72</v>
      </c>
      <c r="N70" s="568">
        <v>202</v>
      </c>
      <c r="O70" s="568">
        <v>14544</v>
      </c>
      <c r="P70" s="553">
        <v>0.91402714932126694</v>
      </c>
      <c r="Q70" s="569">
        <v>72</v>
      </c>
    </row>
    <row r="71" spans="1:17" ht="14.4" customHeight="1" x14ac:dyDescent="0.3">
      <c r="A71" s="547" t="s">
        <v>1261</v>
      </c>
      <c r="B71" s="548" t="s">
        <v>1167</v>
      </c>
      <c r="C71" s="548" t="s">
        <v>1151</v>
      </c>
      <c r="D71" s="548" t="s">
        <v>1211</v>
      </c>
      <c r="E71" s="548" t="s">
        <v>1212</v>
      </c>
      <c r="F71" s="568">
        <v>6</v>
      </c>
      <c r="G71" s="568">
        <v>1320</v>
      </c>
      <c r="H71" s="568">
        <v>0.57641921397379914</v>
      </c>
      <c r="I71" s="568">
        <v>220</v>
      </c>
      <c r="J71" s="568">
        <v>10</v>
      </c>
      <c r="K71" s="568">
        <v>2290</v>
      </c>
      <c r="L71" s="568">
        <v>1</v>
      </c>
      <c r="M71" s="568">
        <v>229</v>
      </c>
      <c r="N71" s="568">
        <v>2</v>
      </c>
      <c r="O71" s="568">
        <v>460</v>
      </c>
      <c r="P71" s="553">
        <v>0.20087336244541484</v>
      </c>
      <c r="Q71" s="569">
        <v>230</v>
      </c>
    </row>
    <row r="72" spans="1:17" ht="14.4" customHeight="1" x14ac:dyDescent="0.3">
      <c r="A72" s="547" t="s">
        <v>1261</v>
      </c>
      <c r="B72" s="548" t="s">
        <v>1167</v>
      </c>
      <c r="C72" s="548" t="s">
        <v>1151</v>
      </c>
      <c r="D72" s="548" t="s">
        <v>1213</v>
      </c>
      <c r="E72" s="548" t="s">
        <v>1214</v>
      </c>
      <c r="F72" s="568">
        <v>7</v>
      </c>
      <c r="G72" s="568">
        <v>8365</v>
      </c>
      <c r="H72" s="568">
        <v>0.98678777869529311</v>
      </c>
      <c r="I72" s="568">
        <v>1195</v>
      </c>
      <c r="J72" s="568">
        <v>7</v>
      </c>
      <c r="K72" s="568">
        <v>8477</v>
      </c>
      <c r="L72" s="568">
        <v>1</v>
      </c>
      <c r="M72" s="568">
        <v>1211</v>
      </c>
      <c r="N72" s="568">
        <v>20</v>
      </c>
      <c r="O72" s="568">
        <v>24220</v>
      </c>
      <c r="P72" s="553">
        <v>2.8571428571428572</v>
      </c>
      <c r="Q72" s="569">
        <v>1211</v>
      </c>
    </row>
    <row r="73" spans="1:17" ht="14.4" customHeight="1" x14ac:dyDescent="0.3">
      <c r="A73" s="547" t="s">
        <v>1261</v>
      </c>
      <c r="B73" s="548" t="s">
        <v>1167</v>
      </c>
      <c r="C73" s="548" t="s">
        <v>1151</v>
      </c>
      <c r="D73" s="548" t="s">
        <v>1215</v>
      </c>
      <c r="E73" s="548" t="s">
        <v>1216</v>
      </c>
      <c r="F73" s="568">
        <v>17</v>
      </c>
      <c r="G73" s="568">
        <v>1870</v>
      </c>
      <c r="H73" s="568">
        <v>0.91130604288499029</v>
      </c>
      <c r="I73" s="568">
        <v>110</v>
      </c>
      <c r="J73" s="568">
        <v>18</v>
      </c>
      <c r="K73" s="568">
        <v>2052</v>
      </c>
      <c r="L73" s="568">
        <v>1</v>
      </c>
      <c r="M73" s="568">
        <v>114</v>
      </c>
      <c r="N73" s="568">
        <v>25</v>
      </c>
      <c r="O73" s="568">
        <v>2850</v>
      </c>
      <c r="P73" s="553">
        <v>1.3888888888888888</v>
      </c>
      <c r="Q73" s="569">
        <v>114</v>
      </c>
    </row>
    <row r="74" spans="1:17" ht="14.4" customHeight="1" x14ac:dyDescent="0.3">
      <c r="A74" s="547" t="s">
        <v>1261</v>
      </c>
      <c r="B74" s="548" t="s">
        <v>1167</v>
      </c>
      <c r="C74" s="548" t="s">
        <v>1151</v>
      </c>
      <c r="D74" s="548" t="s">
        <v>1217</v>
      </c>
      <c r="E74" s="548" t="s">
        <v>1218</v>
      </c>
      <c r="F74" s="568"/>
      <c r="G74" s="568"/>
      <c r="H74" s="568"/>
      <c r="I74" s="568"/>
      <c r="J74" s="568">
        <v>1</v>
      </c>
      <c r="K74" s="568">
        <v>346</v>
      </c>
      <c r="L74" s="568">
        <v>1</v>
      </c>
      <c r="M74" s="568">
        <v>346</v>
      </c>
      <c r="N74" s="568"/>
      <c r="O74" s="568"/>
      <c r="P74" s="553"/>
      <c r="Q74" s="569"/>
    </row>
    <row r="75" spans="1:17" ht="14.4" customHeight="1" x14ac:dyDescent="0.3">
      <c r="A75" s="547" t="s">
        <v>1261</v>
      </c>
      <c r="B75" s="548" t="s">
        <v>1167</v>
      </c>
      <c r="C75" s="548" t="s">
        <v>1151</v>
      </c>
      <c r="D75" s="548" t="s">
        <v>1223</v>
      </c>
      <c r="E75" s="548" t="s">
        <v>1224</v>
      </c>
      <c r="F75" s="568">
        <v>4</v>
      </c>
      <c r="G75" s="568">
        <v>4132</v>
      </c>
      <c r="H75" s="568">
        <v>0.77669172932330832</v>
      </c>
      <c r="I75" s="568">
        <v>1033</v>
      </c>
      <c r="J75" s="568">
        <v>5</v>
      </c>
      <c r="K75" s="568">
        <v>5320</v>
      </c>
      <c r="L75" s="568">
        <v>1</v>
      </c>
      <c r="M75" s="568">
        <v>1064</v>
      </c>
      <c r="N75" s="568">
        <v>3</v>
      </c>
      <c r="O75" s="568">
        <v>3195</v>
      </c>
      <c r="P75" s="553">
        <v>0.60056390977443608</v>
      </c>
      <c r="Q75" s="569">
        <v>1065</v>
      </c>
    </row>
    <row r="76" spans="1:17" ht="14.4" customHeight="1" x14ac:dyDescent="0.3">
      <c r="A76" s="547" t="s">
        <v>1261</v>
      </c>
      <c r="B76" s="548" t="s">
        <v>1167</v>
      </c>
      <c r="C76" s="548" t="s">
        <v>1151</v>
      </c>
      <c r="D76" s="548" t="s">
        <v>1225</v>
      </c>
      <c r="E76" s="548" t="s">
        <v>1226</v>
      </c>
      <c r="F76" s="568"/>
      <c r="G76" s="568"/>
      <c r="H76" s="568"/>
      <c r="I76" s="568"/>
      <c r="J76" s="568">
        <v>1</v>
      </c>
      <c r="K76" s="568">
        <v>301</v>
      </c>
      <c r="L76" s="568">
        <v>1</v>
      </c>
      <c r="M76" s="568">
        <v>301</v>
      </c>
      <c r="N76" s="568">
        <v>2</v>
      </c>
      <c r="O76" s="568">
        <v>604</v>
      </c>
      <c r="P76" s="553">
        <v>2.0066445182724251</v>
      </c>
      <c r="Q76" s="569">
        <v>302</v>
      </c>
    </row>
    <row r="77" spans="1:17" ht="14.4" customHeight="1" x14ac:dyDescent="0.3">
      <c r="A77" s="547" t="s">
        <v>1262</v>
      </c>
      <c r="B77" s="548" t="s">
        <v>1167</v>
      </c>
      <c r="C77" s="548" t="s">
        <v>1151</v>
      </c>
      <c r="D77" s="548" t="s">
        <v>1171</v>
      </c>
      <c r="E77" s="548" t="s">
        <v>1172</v>
      </c>
      <c r="F77" s="568">
        <v>303</v>
      </c>
      <c r="G77" s="568">
        <v>62418</v>
      </c>
      <c r="H77" s="568">
        <v>1.0453000184214494</v>
      </c>
      <c r="I77" s="568">
        <v>206</v>
      </c>
      <c r="J77" s="568">
        <v>283</v>
      </c>
      <c r="K77" s="568">
        <v>59713</v>
      </c>
      <c r="L77" s="568">
        <v>1</v>
      </c>
      <c r="M77" s="568">
        <v>211</v>
      </c>
      <c r="N77" s="568">
        <v>218</v>
      </c>
      <c r="O77" s="568">
        <v>45998</v>
      </c>
      <c r="P77" s="553">
        <v>0.77031802120141346</v>
      </c>
      <c r="Q77" s="569">
        <v>211</v>
      </c>
    </row>
    <row r="78" spans="1:17" ht="14.4" customHeight="1" x14ac:dyDescent="0.3">
      <c r="A78" s="547" t="s">
        <v>1262</v>
      </c>
      <c r="B78" s="548" t="s">
        <v>1167</v>
      </c>
      <c r="C78" s="548" t="s">
        <v>1151</v>
      </c>
      <c r="D78" s="548" t="s">
        <v>1174</v>
      </c>
      <c r="E78" s="548" t="s">
        <v>1175</v>
      </c>
      <c r="F78" s="568">
        <v>197</v>
      </c>
      <c r="G78" s="568">
        <v>58115</v>
      </c>
      <c r="H78" s="568">
        <v>0.59043758318347606</v>
      </c>
      <c r="I78" s="568">
        <v>295</v>
      </c>
      <c r="J78" s="568">
        <v>327</v>
      </c>
      <c r="K78" s="568">
        <v>98427</v>
      </c>
      <c r="L78" s="568">
        <v>1</v>
      </c>
      <c r="M78" s="568">
        <v>301</v>
      </c>
      <c r="N78" s="568">
        <v>436</v>
      </c>
      <c r="O78" s="568">
        <v>131236</v>
      </c>
      <c r="P78" s="553">
        <v>1.3333333333333333</v>
      </c>
      <c r="Q78" s="569">
        <v>301</v>
      </c>
    </row>
    <row r="79" spans="1:17" ht="14.4" customHeight="1" x14ac:dyDescent="0.3">
      <c r="A79" s="547" t="s">
        <v>1262</v>
      </c>
      <c r="B79" s="548" t="s">
        <v>1167</v>
      </c>
      <c r="C79" s="548" t="s">
        <v>1151</v>
      </c>
      <c r="D79" s="548" t="s">
        <v>1176</v>
      </c>
      <c r="E79" s="548" t="s">
        <v>1177</v>
      </c>
      <c r="F79" s="568">
        <v>10</v>
      </c>
      <c r="G79" s="568">
        <v>950</v>
      </c>
      <c r="H79" s="568"/>
      <c r="I79" s="568">
        <v>95</v>
      </c>
      <c r="J79" s="568"/>
      <c r="K79" s="568"/>
      <c r="L79" s="568"/>
      <c r="M79" s="568"/>
      <c r="N79" s="568">
        <v>9</v>
      </c>
      <c r="O79" s="568">
        <v>891</v>
      </c>
      <c r="P79" s="553"/>
      <c r="Q79" s="569">
        <v>99</v>
      </c>
    </row>
    <row r="80" spans="1:17" ht="14.4" customHeight="1" x14ac:dyDescent="0.3">
      <c r="A80" s="547" t="s">
        <v>1262</v>
      </c>
      <c r="B80" s="548" t="s">
        <v>1167</v>
      </c>
      <c r="C80" s="548" t="s">
        <v>1151</v>
      </c>
      <c r="D80" s="548" t="s">
        <v>1180</v>
      </c>
      <c r="E80" s="548" t="s">
        <v>1181</v>
      </c>
      <c r="F80" s="568">
        <v>276</v>
      </c>
      <c r="G80" s="568">
        <v>37260</v>
      </c>
      <c r="H80" s="568">
        <v>0.89759340897593409</v>
      </c>
      <c r="I80" s="568">
        <v>135</v>
      </c>
      <c r="J80" s="568">
        <v>303</v>
      </c>
      <c r="K80" s="568">
        <v>41511</v>
      </c>
      <c r="L80" s="568">
        <v>1</v>
      </c>
      <c r="M80" s="568">
        <v>137</v>
      </c>
      <c r="N80" s="568">
        <v>302</v>
      </c>
      <c r="O80" s="568">
        <v>41374</v>
      </c>
      <c r="P80" s="553">
        <v>0.99669966996699666</v>
      </c>
      <c r="Q80" s="569">
        <v>137</v>
      </c>
    </row>
    <row r="81" spans="1:17" ht="14.4" customHeight="1" x14ac:dyDescent="0.3">
      <c r="A81" s="547" t="s">
        <v>1262</v>
      </c>
      <c r="B81" s="548" t="s">
        <v>1167</v>
      </c>
      <c r="C81" s="548" t="s">
        <v>1151</v>
      </c>
      <c r="D81" s="548" t="s">
        <v>1182</v>
      </c>
      <c r="E81" s="548" t="s">
        <v>1181</v>
      </c>
      <c r="F81" s="568"/>
      <c r="G81" s="568"/>
      <c r="H81" s="568"/>
      <c r="I81" s="568"/>
      <c r="J81" s="568"/>
      <c r="K81" s="568"/>
      <c r="L81" s="568"/>
      <c r="M81" s="568"/>
      <c r="N81" s="568">
        <v>1</v>
      </c>
      <c r="O81" s="568">
        <v>183</v>
      </c>
      <c r="P81" s="553"/>
      <c r="Q81" s="569">
        <v>183</v>
      </c>
    </row>
    <row r="82" spans="1:17" ht="14.4" customHeight="1" x14ac:dyDescent="0.3">
      <c r="A82" s="547" t="s">
        <v>1262</v>
      </c>
      <c r="B82" s="548" t="s">
        <v>1167</v>
      </c>
      <c r="C82" s="548" t="s">
        <v>1151</v>
      </c>
      <c r="D82" s="548" t="s">
        <v>1183</v>
      </c>
      <c r="E82" s="548" t="s">
        <v>1184</v>
      </c>
      <c r="F82" s="568">
        <v>1</v>
      </c>
      <c r="G82" s="568">
        <v>620</v>
      </c>
      <c r="H82" s="568">
        <v>0.97026604068857591</v>
      </c>
      <c r="I82" s="568">
        <v>620</v>
      </c>
      <c r="J82" s="568">
        <v>1</v>
      </c>
      <c r="K82" s="568">
        <v>639</v>
      </c>
      <c r="L82" s="568">
        <v>1</v>
      </c>
      <c r="M82" s="568">
        <v>639</v>
      </c>
      <c r="N82" s="568">
        <v>1</v>
      </c>
      <c r="O82" s="568">
        <v>639</v>
      </c>
      <c r="P82" s="553">
        <v>1</v>
      </c>
      <c r="Q82" s="569">
        <v>639</v>
      </c>
    </row>
    <row r="83" spans="1:17" ht="14.4" customHeight="1" x14ac:dyDescent="0.3">
      <c r="A83" s="547" t="s">
        <v>1262</v>
      </c>
      <c r="B83" s="548" t="s">
        <v>1167</v>
      </c>
      <c r="C83" s="548" t="s">
        <v>1151</v>
      </c>
      <c r="D83" s="548" t="s">
        <v>1187</v>
      </c>
      <c r="E83" s="548" t="s">
        <v>1188</v>
      </c>
      <c r="F83" s="568">
        <v>10</v>
      </c>
      <c r="G83" s="568">
        <v>1610</v>
      </c>
      <c r="H83" s="568">
        <v>0.66473988439306353</v>
      </c>
      <c r="I83" s="568">
        <v>161</v>
      </c>
      <c r="J83" s="568">
        <v>14</v>
      </c>
      <c r="K83" s="568">
        <v>2422</v>
      </c>
      <c r="L83" s="568">
        <v>1</v>
      </c>
      <c r="M83" s="568">
        <v>173</v>
      </c>
      <c r="N83" s="568">
        <v>17</v>
      </c>
      <c r="O83" s="568">
        <v>2941</v>
      </c>
      <c r="P83" s="553">
        <v>1.2142857142857142</v>
      </c>
      <c r="Q83" s="569">
        <v>173</v>
      </c>
    </row>
    <row r="84" spans="1:17" ht="14.4" customHeight="1" x14ac:dyDescent="0.3">
      <c r="A84" s="547" t="s">
        <v>1262</v>
      </c>
      <c r="B84" s="548" t="s">
        <v>1167</v>
      </c>
      <c r="C84" s="548" t="s">
        <v>1151</v>
      </c>
      <c r="D84" s="548" t="s">
        <v>1189</v>
      </c>
      <c r="E84" s="548" t="s">
        <v>1190</v>
      </c>
      <c r="F84" s="568"/>
      <c r="G84" s="568"/>
      <c r="H84" s="568"/>
      <c r="I84" s="568"/>
      <c r="J84" s="568"/>
      <c r="K84" s="568"/>
      <c r="L84" s="568"/>
      <c r="M84" s="568"/>
      <c r="N84" s="568">
        <v>1</v>
      </c>
      <c r="O84" s="568">
        <v>347</v>
      </c>
      <c r="P84" s="553"/>
      <c r="Q84" s="569">
        <v>347</v>
      </c>
    </row>
    <row r="85" spans="1:17" ht="14.4" customHeight="1" x14ac:dyDescent="0.3">
      <c r="A85" s="547" t="s">
        <v>1262</v>
      </c>
      <c r="B85" s="548" t="s">
        <v>1167</v>
      </c>
      <c r="C85" s="548" t="s">
        <v>1151</v>
      </c>
      <c r="D85" s="548" t="s">
        <v>1191</v>
      </c>
      <c r="E85" s="548" t="s">
        <v>1192</v>
      </c>
      <c r="F85" s="568">
        <v>341</v>
      </c>
      <c r="G85" s="568">
        <v>5456</v>
      </c>
      <c r="H85" s="568">
        <v>0.84681049200682912</v>
      </c>
      <c r="I85" s="568">
        <v>16</v>
      </c>
      <c r="J85" s="568">
        <v>379</v>
      </c>
      <c r="K85" s="568">
        <v>6443</v>
      </c>
      <c r="L85" s="568">
        <v>1</v>
      </c>
      <c r="M85" s="568">
        <v>17</v>
      </c>
      <c r="N85" s="568">
        <v>10</v>
      </c>
      <c r="O85" s="568">
        <v>170</v>
      </c>
      <c r="P85" s="553">
        <v>2.6385224274406333E-2</v>
      </c>
      <c r="Q85" s="569">
        <v>17</v>
      </c>
    </row>
    <row r="86" spans="1:17" ht="14.4" customHeight="1" x14ac:dyDescent="0.3">
      <c r="A86" s="547" t="s">
        <v>1262</v>
      </c>
      <c r="B86" s="548" t="s">
        <v>1167</v>
      </c>
      <c r="C86" s="548" t="s">
        <v>1151</v>
      </c>
      <c r="D86" s="548" t="s">
        <v>1193</v>
      </c>
      <c r="E86" s="548" t="s">
        <v>1194</v>
      </c>
      <c r="F86" s="568">
        <v>43</v>
      </c>
      <c r="G86" s="568">
        <v>11438</v>
      </c>
      <c r="H86" s="568">
        <v>1.1025641025641026</v>
      </c>
      <c r="I86" s="568">
        <v>266</v>
      </c>
      <c r="J86" s="568">
        <v>38</v>
      </c>
      <c r="K86" s="568">
        <v>10374</v>
      </c>
      <c r="L86" s="568">
        <v>1</v>
      </c>
      <c r="M86" s="568">
        <v>273</v>
      </c>
      <c r="N86" s="568"/>
      <c r="O86" s="568"/>
      <c r="P86" s="553"/>
      <c r="Q86" s="569"/>
    </row>
    <row r="87" spans="1:17" ht="14.4" customHeight="1" x14ac:dyDescent="0.3">
      <c r="A87" s="547" t="s">
        <v>1262</v>
      </c>
      <c r="B87" s="548" t="s">
        <v>1167</v>
      </c>
      <c r="C87" s="548" t="s">
        <v>1151</v>
      </c>
      <c r="D87" s="548" t="s">
        <v>1195</v>
      </c>
      <c r="E87" s="548" t="s">
        <v>1196</v>
      </c>
      <c r="F87" s="568">
        <v>63</v>
      </c>
      <c r="G87" s="568">
        <v>8883</v>
      </c>
      <c r="H87" s="568">
        <v>0.85693613737217833</v>
      </c>
      <c r="I87" s="568">
        <v>141</v>
      </c>
      <c r="J87" s="568">
        <v>73</v>
      </c>
      <c r="K87" s="568">
        <v>10366</v>
      </c>
      <c r="L87" s="568">
        <v>1</v>
      </c>
      <c r="M87" s="568">
        <v>142</v>
      </c>
      <c r="N87" s="568">
        <v>56</v>
      </c>
      <c r="O87" s="568">
        <v>7952</v>
      </c>
      <c r="P87" s="553">
        <v>0.76712328767123283</v>
      </c>
      <c r="Q87" s="569">
        <v>142</v>
      </c>
    </row>
    <row r="88" spans="1:17" ht="14.4" customHeight="1" x14ac:dyDescent="0.3">
      <c r="A88" s="547" t="s">
        <v>1262</v>
      </c>
      <c r="B88" s="548" t="s">
        <v>1167</v>
      </c>
      <c r="C88" s="548" t="s">
        <v>1151</v>
      </c>
      <c r="D88" s="548" t="s">
        <v>1197</v>
      </c>
      <c r="E88" s="548" t="s">
        <v>1196</v>
      </c>
      <c r="F88" s="568">
        <v>276</v>
      </c>
      <c r="G88" s="568">
        <v>21528</v>
      </c>
      <c r="H88" s="568">
        <v>0.91089108910891092</v>
      </c>
      <c r="I88" s="568">
        <v>78</v>
      </c>
      <c r="J88" s="568">
        <v>303</v>
      </c>
      <c r="K88" s="568">
        <v>23634</v>
      </c>
      <c r="L88" s="568">
        <v>1</v>
      </c>
      <c r="M88" s="568">
        <v>78</v>
      </c>
      <c r="N88" s="568">
        <v>302</v>
      </c>
      <c r="O88" s="568">
        <v>23556</v>
      </c>
      <c r="P88" s="553">
        <v>0.99669966996699666</v>
      </c>
      <c r="Q88" s="569">
        <v>78</v>
      </c>
    </row>
    <row r="89" spans="1:17" ht="14.4" customHeight="1" x14ac:dyDescent="0.3">
      <c r="A89" s="547" t="s">
        <v>1262</v>
      </c>
      <c r="B89" s="548" t="s">
        <v>1167</v>
      </c>
      <c r="C89" s="548" t="s">
        <v>1151</v>
      </c>
      <c r="D89" s="548" t="s">
        <v>1198</v>
      </c>
      <c r="E89" s="548" t="s">
        <v>1199</v>
      </c>
      <c r="F89" s="568">
        <v>63</v>
      </c>
      <c r="G89" s="568">
        <v>19341</v>
      </c>
      <c r="H89" s="568">
        <v>0.84647030504617271</v>
      </c>
      <c r="I89" s="568">
        <v>307</v>
      </c>
      <c r="J89" s="568">
        <v>73</v>
      </c>
      <c r="K89" s="568">
        <v>22849</v>
      </c>
      <c r="L89" s="568">
        <v>1</v>
      </c>
      <c r="M89" s="568">
        <v>313</v>
      </c>
      <c r="N89" s="568">
        <v>56</v>
      </c>
      <c r="O89" s="568">
        <v>17584</v>
      </c>
      <c r="P89" s="553">
        <v>0.76957416079478314</v>
      </c>
      <c r="Q89" s="569">
        <v>314</v>
      </c>
    </row>
    <row r="90" spans="1:17" ht="14.4" customHeight="1" x14ac:dyDescent="0.3">
      <c r="A90" s="547" t="s">
        <v>1262</v>
      </c>
      <c r="B90" s="548" t="s">
        <v>1167</v>
      </c>
      <c r="C90" s="548" t="s">
        <v>1151</v>
      </c>
      <c r="D90" s="548" t="s">
        <v>1200</v>
      </c>
      <c r="E90" s="548" t="s">
        <v>1201</v>
      </c>
      <c r="F90" s="568"/>
      <c r="G90" s="568"/>
      <c r="H90" s="568"/>
      <c r="I90" s="568"/>
      <c r="J90" s="568"/>
      <c r="K90" s="568"/>
      <c r="L90" s="568"/>
      <c r="M90" s="568"/>
      <c r="N90" s="568">
        <v>2</v>
      </c>
      <c r="O90" s="568">
        <v>656</v>
      </c>
      <c r="P90" s="553"/>
      <c r="Q90" s="569">
        <v>328</v>
      </c>
    </row>
    <row r="91" spans="1:17" ht="14.4" customHeight="1" x14ac:dyDescent="0.3">
      <c r="A91" s="547" t="s">
        <v>1262</v>
      </c>
      <c r="B91" s="548" t="s">
        <v>1167</v>
      </c>
      <c r="C91" s="548" t="s">
        <v>1151</v>
      </c>
      <c r="D91" s="548" t="s">
        <v>1202</v>
      </c>
      <c r="E91" s="548" t="s">
        <v>1203</v>
      </c>
      <c r="F91" s="568">
        <v>226</v>
      </c>
      <c r="G91" s="568">
        <v>36386</v>
      </c>
      <c r="H91" s="568">
        <v>0.92625308657689076</v>
      </c>
      <c r="I91" s="568">
        <v>161</v>
      </c>
      <c r="J91" s="568">
        <v>241</v>
      </c>
      <c r="K91" s="568">
        <v>39283</v>
      </c>
      <c r="L91" s="568">
        <v>1</v>
      </c>
      <c r="M91" s="568">
        <v>163</v>
      </c>
      <c r="N91" s="568">
        <v>343</v>
      </c>
      <c r="O91" s="568">
        <v>55909</v>
      </c>
      <c r="P91" s="553">
        <v>1.4232365145228216</v>
      </c>
      <c r="Q91" s="569">
        <v>163</v>
      </c>
    </row>
    <row r="92" spans="1:17" ht="14.4" customHeight="1" x14ac:dyDescent="0.3">
      <c r="A92" s="547" t="s">
        <v>1262</v>
      </c>
      <c r="B92" s="548" t="s">
        <v>1167</v>
      </c>
      <c r="C92" s="548" t="s">
        <v>1151</v>
      </c>
      <c r="D92" s="548" t="s">
        <v>1206</v>
      </c>
      <c r="E92" s="548" t="s">
        <v>1172</v>
      </c>
      <c r="F92" s="568">
        <v>706</v>
      </c>
      <c r="G92" s="568">
        <v>50126</v>
      </c>
      <c r="H92" s="568">
        <v>0.87242411584516844</v>
      </c>
      <c r="I92" s="568">
        <v>71</v>
      </c>
      <c r="J92" s="568">
        <v>798</v>
      </c>
      <c r="K92" s="568">
        <v>57456</v>
      </c>
      <c r="L92" s="568">
        <v>1</v>
      </c>
      <c r="M92" s="568">
        <v>72</v>
      </c>
      <c r="N92" s="568">
        <v>814</v>
      </c>
      <c r="O92" s="568">
        <v>58608</v>
      </c>
      <c r="P92" s="553">
        <v>1.0200501253132832</v>
      </c>
      <c r="Q92" s="569">
        <v>72</v>
      </c>
    </row>
    <row r="93" spans="1:17" ht="14.4" customHeight="1" x14ac:dyDescent="0.3">
      <c r="A93" s="547" t="s">
        <v>1262</v>
      </c>
      <c r="B93" s="548" t="s">
        <v>1167</v>
      </c>
      <c r="C93" s="548" t="s">
        <v>1151</v>
      </c>
      <c r="D93" s="548" t="s">
        <v>1213</v>
      </c>
      <c r="E93" s="548" t="s">
        <v>1214</v>
      </c>
      <c r="F93" s="568">
        <v>10</v>
      </c>
      <c r="G93" s="568">
        <v>11950</v>
      </c>
      <c r="H93" s="568">
        <v>1.4096968267075616</v>
      </c>
      <c r="I93" s="568">
        <v>1195</v>
      </c>
      <c r="J93" s="568">
        <v>7</v>
      </c>
      <c r="K93" s="568">
        <v>8477</v>
      </c>
      <c r="L93" s="568">
        <v>1</v>
      </c>
      <c r="M93" s="568">
        <v>1211</v>
      </c>
      <c r="N93" s="568">
        <v>22</v>
      </c>
      <c r="O93" s="568">
        <v>26642</v>
      </c>
      <c r="P93" s="553">
        <v>3.1428571428571428</v>
      </c>
      <c r="Q93" s="569">
        <v>1211</v>
      </c>
    </row>
    <row r="94" spans="1:17" ht="14.4" customHeight="1" x14ac:dyDescent="0.3">
      <c r="A94" s="547" t="s">
        <v>1262</v>
      </c>
      <c r="B94" s="548" t="s">
        <v>1167</v>
      </c>
      <c r="C94" s="548" t="s">
        <v>1151</v>
      </c>
      <c r="D94" s="548" t="s">
        <v>1215</v>
      </c>
      <c r="E94" s="548" t="s">
        <v>1216</v>
      </c>
      <c r="F94" s="568">
        <v>9</v>
      </c>
      <c r="G94" s="568">
        <v>990</v>
      </c>
      <c r="H94" s="568">
        <v>1.2406015037593985</v>
      </c>
      <c r="I94" s="568">
        <v>110</v>
      </c>
      <c r="J94" s="568">
        <v>7</v>
      </c>
      <c r="K94" s="568">
        <v>798</v>
      </c>
      <c r="L94" s="568">
        <v>1</v>
      </c>
      <c r="M94" s="568">
        <v>114</v>
      </c>
      <c r="N94" s="568">
        <v>16</v>
      </c>
      <c r="O94" s="568">
        <v>1824</v>
      </c>
      <c r="P94" s="553">
        <v>2.2857142857142856</v>
      </c>
      <c r="Q94" s="569">
        <v>114</v>
      </c>
    </row>
    <row r="95" spans="1:17" ht="14.4" customHeight="1" x14ac:dyDescent="0.3">
      <c r="A95" s="547" t="s">
        <v>1262</v>
      </c>
      <c r="B95" s="548" t="s">
        <v>1167</v>
      </c>
      <c r="C95" s="548" t="s">
        <v>1151</v>
      </c>
      <c r="D95" s="548" t="s">
        <v>1225</v>
      </c>
      <c r="E95" s="548" t="s">
        <v>1226</v>
      </c>
      <c r="F95" s="568">
        <v>1</v>
      </c>
      <c r="G95" s="568">
        <v>294</v>
      </c>
      <c r="H95" s="568"/>
      <c r="I95" s="568">
        <v>294</v>
      </c>
      <c r="J95" s="568"/>
      <c r="K95" s="568"/>
      <c r="L95" s="568"/>
      <c r="M95" s="568"/>
      <c r="N95" s="568"/>
      <c r="O95" s="568"/>
      <c r="P95" s="553"/>
      <c r="Q95" s="569"/>
    </row>
    <row r="96" spans="1:17" ht="14.4" customHeight="1" x14ac:dyDescent="0.3">
      <c r="A96" s="547" t="s">
        <v>1263</v>
      </c>
      <c r="B96" s="548" t="s">
        <v>1167</v>
      </c>
      <c r="C96" s="548" t="s">
        <v>1151</v>
      </c>
      <c r="D96" s="548" t="s">
        <v>1171</v>
      </c>
      <c r="E96" s="548" t="s">
        <v>1172</v>
      </c>
      <c r="F96" s="568">
        <v>165</v>
      </c>
      <c r="G96" s="568">
        <v>33990</v>
      </c>
      <c r="H96" s="568">
        <v>0.89000026184179515</v>
      </c>
      <c r="I96" s="568">
        <v>206</v>
      </c>
      <c r="J96" s="568">
        <v>181</v>
      </c>
      <c r="K96" s="568">
        <v>38191</v>
      </c>
      <c r="L96" s="568">
        <v>1</v>
      </c>
      <c r="M96" s="568">
        <v>211</v>
      </c>
      <c r="N96" s="568">
        <v>146</v>
      </c>
      <c r="O96" s="568">
        <v>30806</v>
      </c>
      <c r="P96" s="553">
        <v>0.8066298342541437</v>
      </c>
      <c r="Q96" s="569">
        <v>211</v>
      </c>
    </row>
    <row r="97" spans="1:17" ht="14.4" customHeight="1" x14ac:dyDescent="0.3">
      <c r="A97" s="547" t="s">
        <v>1263</v>
      </c>
      <c r="B97" s="548" t="s">
        <v>1167</v>
      </c>
      <c r="C97" s="548" t="s">
        <v>1151</v>
      </c>
      <c r="D97" s="548" t="s">
        <v>1174</v>
      </c>
      <c r="E97" s="548" t="s">
        <v>1175</v>
      </c>
      <c r="F97" s="568">
        <v>170</v>
      </c>
      <c r="G97" s="568">
        <v>50150</v>
      </c>
      <c r="H97" s="568">
        <v>1.0545018713991337</v>
      </c>
      <c r="I97" s="568">
        <v>295</v>
      </c>
      <c r="J97" s="568">
        <v>158</v>
      </c>
      <c r="K97" s="568">
        <v>47558</v>
      </c>
      <c r="L97" s="568">
        <v>1</v>
      </c>
      <c r="M97" s="568">
        <v>301</v>
      </c>
      <c r="N97" s="568">
        <v>212</v>
      </c>
      <c r="O97" s="568">
        <v>63812</v>
      </c>
      <c r="P97" s="553">
        <v>1.3417721518987342</v>
      </c>
      <c r="Q97" s="569">
        <v>301</v>
      </c>
    </row>
    <row r="98" spans="1:17" ht="14.4" customHeight="1" x14ac:dyDescent="0.3">
      <c r="A98" s="547" t="s">
        <v>1263</v>
      </c>
      <c r="B98" s="548" t="s">
        <v>1167</v>
      </c>
      <c r="C98" s="548" t="s">
        <v>1151</v>
      </c>
      <c r="D98" s="548" t="s">
        <v>1176</v>
      </c>
      <c r="E98" s="548" t="s">
        <v>1177</v>
      </c>
      <c r="F98" s="568">
        <v>3</v>
      </c>
      <c r="G98" s="568">
        <v>285</v>
      </c>
      <c r="H98" s="568">
        <v>0.95959595959595956</v>
      </c>
      <c r="I98" s="568">
        <v>95</v>
      </c>
      <c r="J98" s="568">
        <v>3</v>
      </c>
      <c r="K98" s="568">
        <v>297</v>
      </c>
      <c r="L98" s="568">
        <v>1</v>
      </c>
      <c r="M98" s="568">
        <v>99</v>
      </c>
      <c r="N98" s="568">
        <v>3</v>
      </c>
      <c r="O98" s="568">
        <v>297</v>
      </c>
      <c r="P98" s="553">
        <v>1</v>
      </c>
      <c r="Q98" s="569">
        <v>99</v>
      </c>
    </row>
    <row r="99" spans="1:17" ht="14.4" customHeight="1" x14ac:dyDescent="0.3">
      <c r="A99" s="547" t="s">
        <v>1263</v>
      </c>
      <c r="B99" s="548" t="s">
        <v>1167</v>
      </c>
      <c r="C99" s="548" t="s">
        <v>1151</v>
      </c>
      <c r="D99" s="548" t="s">
        <v>1180</v>
      </c>
      <c r="E99" s="548" t="s">
        <v>1181</v>
      </c>
      <c r="F99" s="568">
        <v>113</v>
      </c>
      <c r="G99" s="568">
        <v>15255</v>
      </c>
      <c r="H99" s="568">
        <v>1.1135036496350366</v>
      </c>
      <c r="I99" s="568">
        <v>135</v>
      </c>
      <c r="J99" s="568">
        <v>100</v>
      </c>
      <c r="K99" s="568">
        <v>13700</v>
      </c>
      <c r="L99" s="568">
        <v>1</v>
      </c>
      <c r="M99" s="568">
        <v>137</v>
      </c>
      <c r="N99" s="568">
        <v>102</v>
      </c>
      <c r="O99" s="568">
        <v>13974</v>
      </c>
      <c r="P99" s="553">
        <v>1.02</v>
      </c>
      <c r="Q99" s="569">
        <v>137</v>
      </c>
    </row>
    <row r="100" spans="1:17" ht="14.4" customHeight="1" x14ac:dyDescent="0.3">
      <c r="A100" s="547" t="s">
        <v>1263</v>
      </c>
      <c r="B100" s="548" t="s">
        <v>1167</v>
      </c>
      <c r="C100" s="548" t="s">
        <v>1151</v>
      </c>
      <c r="D100" s="548" t="s">
        <v>1187</v>
      </c>
      <c r="E100" s="548" t="s">
        <v>1188</v>
      </c>
      <c r="F100" s="568">
        <v>6</v>
      </c>
      <c r="G100" s="568">
        <v>966</v>
      </c>
      <c r="H100" s="568">
        <v>0.93063583815028905</v>
      </c>
      <c r="I100" s="568">
        <v>161</v>
      </c>
      <c r="J100" s="568">
        <v>6</v>
      </c>
      <c r="K100" s="568">
        <v>1038</v>
      </c>
      <c r="L100" s="568">
        <v>1</v>
      </c>
      <c r="M100" s="568">
        <v>173</v>
      </c>
      <c r="N100" s="568">
        <v>8</v>
      </c>
      <c r="O100" s="568">
        <v>1384</v>
      </c>
      <c r="P100" s="553">
        <v>1.3333333333333333</v>
      </c>
      <c r="Q100" s="569">
        <v>173</v>
      </c>
    </row>
    <row r="101" spans="1:17" ht="14.4" customHeight="1" x14ac:dyDescent="0.3">
      <c r="A101" s="547" t="s">
        <v>1263</v>
      </c>
      <c r="B101" s="548" t="s">
        <v>1167</v>
      </c>
      <c r="C101" s="548" t="s">
        <v>1151</v>
      </c>
      <c r="D101" s="548" t="s">
        <v>1189</v>
      </c>
      <c r="E101" s="548" t="s">
        <v>1190</v>
      </c>
      <c r="F101" s="568">
        <v>1</v>
      </c>
      <c r="G101" s="568">
        <v>383</v>
      </c>
      <c r="H101" s="568">
        <v>0.33246527777777779</v>
      </c>
      <c r="I101" s="568">
        <v>383</v>
      </c>
      <c r="J101" s="568">
        <v>3</v>
      </c>
      <c r="K101" s="568">
        <v>1152</v>
      </c>
      <c r="L101" s="568">
        <v>1</v>
      </c>
      <c r="M101" s="568">
        <v>384</v>
      </c>
      <c r="N101" s="568"/>
      <c r="O101" s="568"/>
      <c r="P101" s="553"/>
      <c r="Q101" s="569"/>
    </row>
    <row r="102" spans="1:17" ht="14.4" customHeight="1" x14ac:dyDescent="0.3">
      <c r="A102" s="547" t="s">
        <v>1263</v>
      </c>
      <c r="B102" s="548" t="s">
        <v>1167</v>
      </c>
      <c r="C102" s="548" t="s">
        <v>1151</v>
      </c>
      <c r="D102" s="548" t="s">
        <v>1191</v>
      </c>
      <c r="E102" s="548" t="s">
        <v>1192</v>
      </c>
      <c r="F102" s="568">
        <v>158</v>
      </c>
      <c r="G102" s="568">
        <v>2528</v>
      </c>
      <c r="H102" s="568">
        <v>0.959392789373814</v>
      </c>
      <c r="I102" s="568">
        <v>16</v>
      </c>
      <c r="J102" s="568">
        <v>155</v>
      </c>
      <c r="K102" s="568">
        <v>2635</v>
      </c>
      <c r="L102" s="568">
        <v>1</v>
      </c>
      <c r="M102" s="568">
        <v>17</v>
      </c>
      <c r="N102" s="568">
        <v>9</v>
      </c>
      <c r="O102" s="568">
        <v>153</v>
      </c>
      <c r="P102" s="553">
        <v>5.8064516129032261E-2</v>
      </c>
      <c r="Q102" s="569">
        <v>17</v>
      </c>
    </row>
    <row r="103" spans="1:17" ht="14.4" customHeight="1" x14ac:dyDescent="0.3">
      <c r="A103" s="547" t="s">
        <v>1263</v>
      </c>
      <c r="B103" s="548" t="s">
        <v>1167</v>
      </c>
      <c r="C103" s="548" t="s">
        <v>1151</v>
      </c>
      <c r="D103" s="548" t="s">
        <v>1193</v>
      </c>
      <c r="E103" s="548" t="s">
        <v>1194</v>
      </c>
      <c r="F103" s="568">
        <v>28</v>
      </c>
      <c r="G103" s="568">
        <v>7448</v>
      </c>
      <c r="H103" s="568">
        <v>0.94076038903625114</v>
      </c>
      <c r="I103" s="568">
        <v>266</v>
      </c>
      <c r="J103" s="568">
        <v>29</v>
      </c>
      <c r="K103" s="568">
        <v>7917</v>
      </c>
      <c r="L103" s="568">
        <v>1</v>
      </c>
      <c r="M103" s="568">
        <v>273</v>
      </c>
      <c r="N103" s="568"/>
      <c r="O103" s="568"/>
      <c r="P103" s="553"/>
      <c r="Q103" s="569"/>
    </row>
    <row r="104" spans="1:17" ht="14.4" customHeight="1" x14ac:dyDescent="0.3">
      <c r="A104" s="547" t="s">
        <v>1263</v>
      </c>
      <c r="B104" s="548" t="s">
        <v>1167</v>
      </c>
      <c r="C104" s="548" t="s">
        <v>1151</v>
      </c>
      <c r="D104" s="548" t="s">
        <v>1195</v>
      </c>
      <c r="E104" s="548" t="s">
        <v>1196</v>
      </c>
      <c r="F104" s="568">
        <v>38</v>
      </c>
      <c r="G104" s="568">
        <v>5358</v>
      </c>
      <c r="H104" s="568">
        <v>0.80281690140845074</v>
      </c>
      <c r="I104" s="568">
        <v>141</v>
      </c>
      <c r="J104" s="568">
        <v>47</v>
      </c>
      <c r="K104" s="568">
        <v>6674</v>
      </c>
      <c r="L104" s="568">
        <v>1</v>
      </c>
      <c r="M104" s="568">
        <v>142</v>
      </c>
      <c r="N104" s="568">
        <v>37</v>
      </c>
      <c r="O104" s="568">
        <v>5254</v>
      </c>
      <c r="P104" s="553">
        <v>0.78723404255319152</v>
      </c>
      <c r="Q104" s="569">
        <v>142</v>
      </c>
    </row>
    <row r="105" spans="1:17" ht="14.4" customHeight="1" x14ac:dyDescent="0.3">
      <c r="A105" s="547" t="s">
        <v>1263</v>
      </c>
      <c r="B105" s="548" t="s">
        <v>1167</v>
      </c>
      <c r="C105" s="548" t="s">
        <v>1151</v>
      </c>
      <c r="D105" s="548" t="s">
        <v>1197</v>
      </c>
      <c r="E105" s="548" t="s">
        <v>1196</v>
      </c>
      <c r="F105" s="568">
        <v>113</v>
      </c>
      <c r="G105" s="568">
        <v>8814</v>
      </c>
      <c r="H105" s="568">
        <v>1.1299999999999999</v>
      </c>
      <c r="I105" s="568">
        <v>78</v>
      </c>
      <c r="J105" s="568">
        <v>100</v>
      </c>
      <c r="K105" s="568">
        <v>7800</v>
      </c>
      <c r="L105" s="568">
        <v>1</v>
      </c>
      <c r="M105" s="568">
        <v>78</v>
      </c>
      <c r="N105" s="568">
        <v>102</v>
      </c>
      <c r="O105" s="568">
        <v>7956</v>
      </c>
      <c r="P105" s="553">
        <v>1.02</v>
      </c>
      <c r="Q105" s="569">
        <v>78</v>
      </c>
    </row>
    <row r="106" spans="1:17" ht="14.4" customHeight="1" x14ac:dyDescent="0.3">
      <c r="A106" s="547" t="s">
        <v>1263</v>
      </c>
      <c r="B106" s="548" t="s">
        <v>1167</v>
      </c>
      <c r="C106" s="548" t="s">
        <v>1151</v>
      </c>
      <c r="D106" s="548" t="s">
        <v>1198</v>
      </c>
      <c r="E106" s="548" t="s">
        <v>1199</v>
      </c>
      <c r="F106" s="568">
        <v>38</v>
      </c>
      <c r="G106" s="568">
        <v>11666</v>
      </c>
      <c r="H106" s="568">
        <v>0.79301203181292912</v>
      </c>
      <c r="I106" s="568">
        <v>307</v>
      </c>
      <c r="J106" s="568">
        <v>47</v>
      </c>
      <c r="K106" s="568">
        <v>14711</v>
      </c>
      <c r="L106" s="568">
        <v>1</v>
      </c>
      <c r="M106" s="568">
        <v>313</v>
      </c>
      <c r="N106" s="568">
        <v>37</v>
      </c>
      <c r="O106" s="568">
        <v>11618</v>
      </c>
      <c r="P106" s="553">
        <v>0.78974916728978317</v>
      </c>
      <c r="Q106" s="569">
        <v>314</v>
      </c>
    </row>
    <row r="107" spans="1:17" ht="14.4" customHeight="1" x14ac:dyDescent="0.3">
      <c r="A107" s="547" t="s">
        <v>1263</v>
      </c>
      <c r="B107" s="548" t="s">
        <v>1167</v>
      </c>
      <c r="C107" s="548" t="s">
        <v>1151</v>
      </c>
      <c r="D107" s="548" t="s">
        <v>1200</v>
      </c>
      <c r="E107" s="548" t="s">
        <v>1201</v>
      </c>
      <c r="F107" s="568">
        <v>1</v>
      </c>
      <c r="G107" s="568">
        <v>487</v>
      </c>
      <c r="H107" s="568">
        <v>0.33265027322404372</v>
      </c>
      <c r="I107" s="568">
        <v>487</v>
      </c>
      <c r="J107" s="568">
        <v>3</v>
      </c>
      <c r="K107" s="568">
        <v>1464</v>
      </c>
      <c r="L107" s="568">
        <v>1</v>
      </c>
      <c r="M107" s="568">
        <v>488</v>
      </c>
      <c r="N107" s="568"/>
      <c r="O107" s="568"/>
      <c r="P107" s="553"/>
      <c r="Q107" s="569"/>
    </row>
    <row r="108" spans="1:17" ht="14.4" customHeight="1" x14ac:dyDescent="0.3">
      <c r="A108" s="547" t="s">
        <v>1263</v>
      </c>
      <c r="B108" s="548" t="s">
        <v>1167</v>
      </c>
      <c r="C108" s="548" t="s">
        <v>1151</v>
      </c>
      <c r="D108" s="548" t="s">
        <v>1202</v>
      </c>
      <c r="E108" s="548" t="s">
        <v>1203</v>
      </c>
      <c r="F108" s="568">
        <v>100</v>
      </c>
      <c r="G108" s="568">
        <v>16100</v>
      </c>
      <c r="H108" s="568">
        <v>1.0854176498348278</v>
      </c>
      <c r="I108" s="568">
        <v>161</v>
      </c>
      <c r="J108" s="568">
        <v>91</v>
      </c>
      <c r="K108" s="568">
        <v>14833</v>
      </c>
      <c r="L108" s="568">
        <v>1</v>
      </c>
      <c r="M108" s="568">
        <v>163</v>
      </c>
      <c r="N108" s="568">
        <v>124</v>
      </c>
      <c r="O108" s="568">
        <v>20212</v>
      </c>
      <c r="P108" s="553">
        <v>1.3626373626373627</v>
      </c>
      <c r="Q108" s="569">
        <v>163</v>
      </c>
    </row>
    <row r="109" spans="1:17" ht="14.4" customHeight="1" x14ac:dyDescent="0.3">
      <c r="A109" s="547" t="s">
        <v>1263</v>
      </c>
      <c r="B109" s="548" t="s">
        <v>1167</v>
      </c>
      <c r="C109" s="548" t="s">
        <v>1151</v>
      </c>
      <c r="D109" s="548" t="s">
        <v>1206</v>
      </c>
      <c r="E109" s="548" t="s">
        <v>1172</v>
      </c>
      <c r="F109" s="568">
        <v>253</v>
      </c>
      <c r="G109" s="568">
        <v>17963</v>
      </c>
      <c r="H109" s="568">
        <v>0.94502314814814814</v>
      </c>
      <c r="I109" s="568">
        <v>71</v>
      </c>
      <c r="J109" s="568">
        <v>264</v>
      </c>
      <c r="K109" s="568">
        <v>19008</v>
      </c>
      <c r="L109" s="568">
        <v>1</v>
      </c>
      <c r="M109" s="568">
        <v>72</v>
      </c>
      <c r="N109" s="568">
        <v>277</v>
      </c>
      <c r="O109" s="568">
        <v>19944</v>
      </c>
      <c r="P109" s="553">
        <v>1.0492424242424243</v>
      </c>
      <c r="Q109" s="569">
        <v>72</v>
      </c>
    </row>
    <row r="110" spans="1:17" ht="14.4" customHeight="1" x14ac:dyDescent="0.3">
      <c r="A110" s="547" t="s">
        <v>1263</v>
      </c>
      <c r="B110" s="548" t="s">
        <v>1167</v>
      </c>
      <c r="C110" s="548" t="s">
        <v>1151</v>
      </c>
      <c r="D110" s="548" t="s">
        <v>1213</v>
      </c>
      <c r="E110" s="548" t="s">
        <v>1214</v>
      </c>
      <c r="F110" s="568">
        <v>6</v>
      </c>
      <c r="G110" s="568">
        <v>7170</v>
      </c>
      <c r="H110" s="568">
        <v>0.65785851913019544</v>
      </c>
      <c r="I110" s="568">
        <v>1195</v>
      </c>
      <c r="J110" s="568">
        <v>9</v>
      </c>
      <c r="K110" s="568">
        <v>10899</v>
      </c>
      <c r="L110" s="568">
        <v>1</v>
      </c>
      <c r="M110" s="568">
        <v>1211</v>
      </c>
      <c r="N110" s="568">
        <v>12</v>
      </c>
      <c r="O110" s="568">
        <v>14532</v>
      </c>
      <c r="P110" s="553">
        <v>1.3333333333333333</v>
      </c>
      <c r="Q110" s="569">
        <v>1211</v>
      </c>
    </row>
    <row r="111" spans="1:17" ht="14.4" customHeight="1" x14ac:dyDescent="0.3">
      <c r="A111" s="547" t="s">
        <v>1263</v>
      </c>
      <c r="B111" s="548" t="s">
        <v>1167</v>
      </c>
      <c r="C111" s="548" t="s">
        <v>1151</v>
      </c>
      <c r="D111" s="548" t="s">
        <v>1215</v>
      </c>
      <c r="E111" s="548" t="s">
        <v>1216</v>
      </c>
      <c r="F111" s="568">
        <v>4</v>
      </c>
      <c r="G111" s="568">
        <v>440</v>
      </c>
      <c r="H111" s="568">
        <v>0.77192982456140347</v>
      </c>
      <c r="I111" s="568">
        <v>110</v>
      </c>
      <c r="J111" s="568">
        <v>5</v>
      </c>
      <c r="K111" s="568">
        <v>570</v>
      </c>
      <c r="L111" s="568">
        <v>1</v>
      </c>
      <c r="M111" s="568">
        <v>114</v>
      </c>
      <c r="N111" s="568">
        <v>7</v>
      </c>
      <c r="O111" s="568">
        <v>798</v>
      </c>
      <c r="P111" s="553">
        <v>1.4</v>
      </c>
      <c r="Q111" s="569">
        <v>114</v>
      </c>
    </row>
    <row r="112" spans="1:17" ht="14.4" customHeight="1" x14ac:dyDescent="0.3">
      <c r="A112" s="547" t="s">
        <v>1149</v>
      </c>
      <c r="B112" s="548" t="s">
        <v>1167</v>
      </c>
      <c r="C112" s="548" t="s">
        <v>1151</v>
      </c>
      <c r="D112" s="548" t="s">
        <v>1171</v>
      </c>
      <c r="E112" s="548" t="s">
        <v>1172</v>
      </c>
      <c r="F112" s="568">
        <v>303</v>
      </c>
      <c r="G112" s="568">
        <v>62418</v>
      </c>
      <c r="H112" s="568">
        <v>1.0564996614759647</v>
      </c>
      <c r="I112" s="568">
        <v>206</v>
      </c>
      <c r="J112" s="568">
        <v>280</v>
      </c>
      <c r="K112" s="568">
        <v>59080</v>
      </c>
      <c r="L112" s="568">
        <v>1</v>
      </c>
      <c r="M112" s="568">
        <v>211</v>
      </c>
      <c r="N112" s="568">
        <v>188</v>
      </c>
      <c r="O112" s="568">
        <v>39668</v>
      </c>
      <c r="P112" s="553">
        <v>0.67142857142857137</v>
      </c>
      <c r="Q112" s="569">
        <v>211</v>
      </c>
    </row>
    <row r="113" spans="1:17" ht="14.4" customHeight="1" x14ac:dyDescent="0.3">
      <c r="A113" s="547" t="s">
        <v>1149</v>
      </c>
      <c r="B113" s="548" t="s">
        <v>1167</v>
      </c>
      <c r="C113" s="548" t="s">
        <v>1151</v>
      </c>
      <c r="D113" s="548" t="s">
        <v>1173</v>
      </c>
      <c r="E113" s="548" t="s">
        <v>1172</v>
      </c>
      <c r="F113" s="568">
        <v>2</v>
      </c>
      <c r="G113" s="568">
        <v>170</v>
      </c>
      <c r="H113" s="568">
        <v>0.65134099616858232</v>
      </c>
      <c r="I113" s="568">
        <v>85</v>
      </c>
      <c r="J113" s="568">
        <v>3</v>
      </c>
      <c r="K113" s="568">
        <v>261</v>
      </c>
      <c r="L113" s="568">
        <v>1</v>
      </c>
      <c r="M113" s="568">
        <v>87</v>
      </c>
      <c r="N113" s="568"/>
      <c r="O113" s="568"/>
      <c r="P113" s="553"/>
      <c r="Q113" s="569"/>
    </row>
    <row r="114" spans="1:17" ht="14.4" customHeight="1" x14ac:dyDescent="0.3">
      <c r="A114" s="547" t="s">
        <v>1149</v>
      </c>
      <c r="B114" s="548" t="s">
        <v>1167</v>
      </c>
      <c r="C114" s="548" t="s">
        <v>1151</v>
      </c>
      <c r="D114" s="548" t="s">
        <v>1174</v>
      </c>
      <c r="E114" s="548" t="s">
        <v>1175</v>
      </c>
      <c r="F114" s="568">
        <v>183</v>
      </c>
      <c r="G114" s="568">
        <v>53985</v>
      </c>
      <c r="H114" s="568">
        <v>1.5461393057624011</v>
      </c>
      <c r="I114" s="568">
        <v>295</v>
      </c>
      <c r="J114" s="568">
        <v>116</v>
      </c>
      <c r="K114" s="568">
        <v>34916</v>
      </c>
      <c r="L114" s="568">
        <v>1</v>
      </c>
      <c r="M114" s="568">
        <v>301</v>
      </c>
      <c r="N114" s="568">
        <v>271</v>
      </c>
      <c r="O114" s="568">
        <v>81571</v>
      </c>
      <c r="P114" s="553">
        <v>2.3362068965517242</v>
      </c>
      <c r="Q114" s="569">
        <v>301</v>
      </c>
    </row>
    <row r="115" spans="1:17" ht="14.4" customHeight="1" x14ac:dyDescent="0.3">
      <c r="A115" s="547" t="s">
        <v>1149</v>
      </c>
      <c r="B115" s="548" t="s">
        <v>1167</v>
      </c>
      <c r="C115" s="548" t="s">
        <v>1151</v>
      </c>
      <c r="D115" s="548" t="s">
        <v>1176</v>
      </c>
      <c r="E115" s="548" t="s">
        <v>1177</v>
      </c>
      <c r="F115" s="568"/>
      <c r="G115" s="568"/>
      <c r="H115" s="568"/>
      <c r="I115" s="568"/>
      <c r="J115" s="568">
        <v>3</v>
      </c>
      <c r="K115" s="568">
        <v>297</v>
      </c>
      <c r="L115" s="568">
        <v>1</v>
      </c>
      <c r="M115" s="568">
        <v>99</v>
      </c>
      <c r="N115" s="568"/>
      <c r="O115" s="568"/>
      <c r="P115" s="553"/>
      <c r="Q115" s="569"/>
    </row>
    <row r="116" spans="1:17" ht="14.4" customHeight="1" x14ac:dyDescent="0.3">
      <c r="A116" s="547" t="s">
        <v>1149</v>
      </c>
      <c r="B116" s="548" t="s">
        <v>1167</v>
      </c>
      <c r="C116" s="548" t="s">
        <v>1151</v>
      </c>
      <c r="D116" s="548" t="s">
        <v>1180</v>
      </c>
      <c r="E116" s="548" t="s">
        <v>1181</v>
      </c>
      <c r="F116" s="568">
        <v>169</v>
      </c>
      <c r="G116" s="568">
        <v>22815</v>
      </c>
      <c r="H116" s="568">
        <v>1.2335766423357664</v>
      </c>
      <c r="I116" s="568">
        <v>135</v>
      </c>
      <c r="J116" s="568">
        <v>135</v>
      </c>
      <c r="K116" s="568">
        <v>18495</v>
      </c>
      <c r="L116" s="568">
        <v>1</v>
      </c>
      <c r="M116" s="568">
        <v>137</v>
      </c>
      <c r="N116" s="568">
        <v>107</v>
      </c>
      <c r="O116" s="568">
        <v>14659</v>
      </c>
      <c r="P116" s="553">
        <v>0.79259259259259263</v>
      </c>
      <c r="Q116" s="569">
        <v>137</v>
      </c>
    </row>
    <row r="117" spans="1:17" ht="14.4" customHeight="1" x14ac:dyDescent="0.3">
      <c r="A117" s="547" t="s">
        <v>1149</v>
      </c>
      <c r="B117" s="548" t="s">
        <v>1167</v>
      </c>
      <c r="C117" s="548" t="s">
        <v>1151</v>
      </c>
      <c r="D117" s="548" t="s">
        <v>1182</v>
      </c>
      <c r="E117" s="548" t="s">
        <v>1181</v>
      </c>
      <c r="F117" s="568">
        <v>1</v>
      </c>
      <c r="G117" s="568">
        <v>178</v>
      </c>
      <c r="H117" s="568">
        <v>0.97267759562841527</v>
      </c>
      <c r="I117" s="568">
        <v>178</v>
      </c>
      <c r="J117" s="568">
        <v>1</v>
      </c>
      <c r="K117" s="568">
        <v>183</v>
      </c>
      <c r="L117" s="568">
        <v>1</v>
      </c>
      <c r="M117" s="568">
        <v>183</v>
      </c>
      <c r="N117" s="568"/>
      <c r="O117" s="568"/>
      <c r="P117" s="553"/>
      <c r="Q117" s="569"/>
    </row>
    <row r="118" spans="1:17" ht="14.4" customHeight="1" x14ac:dyDescent="0.3">
      <c r="A118" s="547" t="s">
        <v>1149</v>
      </c>
      <c r="B118" s="548" t="s">
        <v>1167</v>
      </c>
      <c r="C118" s="548" t="s">
        <v>1151</v>
      </c>
      <c r="D118" s="548" t="s">
        <v>1183</v>
      </c>
      <c r="E118" s="548" t="s">
        <v>1184</v>
      </c>
      <c r="F118" s="568"/>
      <c r="G118" s="568"/>
      <c r="H118" s="568"/>
      <c r="I118" s="568"/>
      <c r="J118" s="568">
        <v>1</v>
      </c>
      <c r="K118" s="568">
        <v>639</v>
      </c>
      <c r="L118" s="568">
        <v>1</v>
      </c>
      <c r="M118" s="568">
        <v>639</v>
      </c>
      <c r="N118" s="568"/>
      <c r="O118" s="568"/>
      <c r="P118" s="553"/>
      <c r="Q118" s="569"/>
    </row>
    <row r="119" spans="1:17" ht="14.4" customHeight="1" x14ac:dyDescent="0.3">
      <c r="A119" s="547" t="s">
        <v>1149</v>
      </c>
      <c r="B119" s="548" t="s">
        <v>1167</v>
      </c>
      <c r="C119" s="548" t="s">
        <v>1151</v>
      </c>
      <c r="D119" s="548" t="s">
        <v>1187</v>
      </c>
      <c r="E119" s="548" t="s">
        <v>1188</v>
      </c>
      <c r="F119" s="568">
        <v>9</v>
      </c>
      <c r="G119" s="568">
        <v>1449</v>
      </c>
      <c r="H119" s="568">
        <v>2.0939306358381504</v>
      </c>
      <c r="I119" s="568">
        <v>161</v>
      </c>
      <c r="J119" s="568">
        <v>4</v>
      </c>
      <c r="K119" s="568">
        <v>692</v>
      </c>
      <c r="L119" s="568">
        <v>1</v>
      </c>
      <c r="M119" s="568">
        <v>173</v>
      </c>
      <c r="N119" s="568">
        <v>11</v>
      </c>
      <c r="O119" s="568">
        <v>1903</v>
      </c>
      <c r="P119" s="553">
        <v>2.75</v>
      </c>
      <c r="Q119" s="569">
        <v>173</v>
      </c>
    </row>
    <row r="120" spans="1:17" ht="14.4" customHeight="1" x14ac:dyDescent="0.3">
      <c r="A120" s="547" t="s">
        <v>1149</v>
      </c>
      <c r="B120" s="548" t="s">
        <v>1167</v>
      </c>
      <c r="C120" s="548" t="s">
        <v>1151</v>
      </c>
      <c r="D120" s="548" t="s">
        <v>1191</v>
      </c>
      <c r="E120" s="548" t="s">
        <v>1192</v>
      </c>
      <c r="F120" s="568">
        <v>273</v>
      </c>
      <c r="G120" s="568">
        <v>4368</v>
      </c>
      <c r="H120" s="568">
        <v>1.1171355498721227</v>
      </c>
      <c r="I120" s="568">
        <v>16</v>
      </c>
      <c r="J120" s="568">
        <v>230</v>
      </c>
      <c r="K120" s="568">
        <v>3910</v>
      </c>
      <c r="L120" s="568">
        <v>1</v>
      </c>
      <c r="M120" s="568">
        <v>17</v>
      </c>
      <c r="N120" s="568">
        <v>2</v>
      </c>
      <c r="O120" s="568">
        <v>34</v>
      </c>
      <c r="P120" s="553">
        <v>8.6956521739130436E-3</v>
      </c>
      <c r="Q120" s="569">
        <v>17</v>
      </c>
    </row>
    <row r="121" spans="1:17" ht="14.4" customHeight="1" x14ac:dyDescent="0.3">
      <c r="A121" s="547" t="s">
        <v>1149</v>
      </c>
      <c r="B121" s="548" t="s">
        <v>1167</v>
      </c>
      <c r="C121" s="548" t="s">
        <v>1151</v>
      </c>
      <c r="D121" s="548" t="s">
        <v>1193</v>
      </c>
      <c r="E121" s="548" t="s">
        <v>1194</v>
      </c>
      <c r="F121" s="568">
        <v>88</v>
      </c>
      <c r="G121" s="568">
        <v>23408</v>
      </c>
      <c r="H121" s="568">
        <v>1.2076561935716865</v>
      </c>
      <c r="I121" s="568">
        <v>266</v>
      </c>
      <c r="J121" s="568">
        <v>71</v>
      </c>
      <c r="K121" s="568">
        <v>19383</v>
      </c>
      <c r="L121" s="568">
        <v>1</v>
      </c>
      <c r="M121" s="568">
        <v>273</v>
      </c>
      <c r="N121" s="568"/>
      <c r="O121" s="568"/>
      <c r="P121" s="553"/>
      <c r="Q121" s="569"/>
    </row>
    <row r="122" spans="1:17" ht="14.4" customHeight="1" x14ac:dyDescent="0.3">
      <c r="A122" s="547" t="s">
        <v>1149</v>
      </c>
      <c r="B122" s="548" t="s">
        <v>1167</v>
      </c>
      <c r="C122" s="548" t="s">
        <v>1151</v>
      </c>
      <c r="D122" s="548" t="s">
        <v>1195</v>
      </c>
      <c r="E122" s="548" t="s">
        <v>1196</v>
      </c>
      <c r="F122" s="568">
        <v>103</v>
      </c>
      <c r="G122" s="568">
        <v>14523</v>
      </c>
      <c r="H122" s="568">
        <v>1.1116809552969993</v>
      </c>
      <c r="I122" s="568">
        <v>141</v>
      </c>
      <c r="J122" s="568">
        <v>92</v>
      </c>
      <c r="K122" s="568">
        <v>13064</v>
      </c>
      <c r="L122" s="568">
        <v>1</v>
      </c>
      <c r="M122" s="568">
        <v>142</v>
      </c>
      <c r="N122" s="568">
        <v>62</v>
      </c>
      <c r="O122" s="568">
        <v>8804</v>
      </c>
      <c r="P122" s="553">
        <v>0.67391304347826086</v>
      </c>
      <c r="Q122" s="569">
        <v>142</v>
      </c>
    </row>
    <row r="123" spans="1:17" ht="14.4" customHeight="1" x14ac:dyDescent="0.3">
      <c r="A123" s="547" t="s">
        <v>1149</v>
      </c>
      <c r="B123" s="548" t="s">
        <v>1167</v>
      </c>
      <c r="C123" s="548" t="s">
        <v>1151</v>
      </c>
      <c r="D123" s="548" t="s">
        <v>1197</v>
      </c>
      <c r="E123" s="548" t="s">
        <v>1196</v>
      </c>
      <c r="F123" s="568">
        <v>169</v>
      </c>
      <c r="G123" s="568">
        <v>13182</v>
      </c>
      <c r="H123" s="568">
        <v>1.2426470588235294</v>
      </c>
      <c r="I123" s="568">
        <v>78</v>
      </c>
      <c r="J123" s="568">
        <v>136</v>
      </c>
      <c r="K123" s="568">
        <v>10608</v>
      </c>
      <c r="L123" s="568">
        <v>1</v>
      </c>
      <c r="M123" s="568">
        <v>78</v>
      </c>
      <c r="N123" s="568">
        <v>107</v>
      </c>
      <c r="O123" s="568">
        <v>8346</v>
      </c>
      <c r="P123" s="553">
        <v>0.78676470588235292</v>
      </c>
      <c r="Q123" s="569">
        <v>78</v>
      </c>
    </row>
    <row r="124" spans="1:17" ht="14.4" customHeight="1" x14ac:dyDescent="0.3">
      <c r="A124" s="547" t="s">
        <v>1149</v>
      </c>
      <c r="B124" s="548" t="s">
        <v>1167</v>
      </c>
      <c r="C124" s="548" t="s">
        <v>1151</v>
      </c>
      <c r="D124" s="548" t="s">
        <v>1198</v>
      </c>
      <c r="E124" s="548" t="s">
        <v>1199</v>
      </c>
      <c r="F124" s="568">
        <v>103</v>
      </c>
      <c r="G124" s="568">
        <v>31621</v>
      </c>
      <c r="H124" s="568">
        <v>1.0981039033199056</v>
      </c>
      <c r="I124" s="568">
        <v>307</v>
      </c>
      <c r="J124" s="568">
        <v>92</v>
      </c>
      <c r="K124" s="568">
        <v>28796</v>
      </c>
      <c r="L124" s="568">
        <v>1</v>
      </c>
      <c r="M124" s="568">
        <v>313</v>
      </c>
      <c r="N124" s="568">
        <v>62</v>
      </c>
      <c r="O124" s="568">
        <v>19468</v>
      </c>
      <c r="P124" s="553">
        <v>0.67606612029448532</v>
      </c>
      <c r="Q124" s="569">
        <v>314</v>
      </c>
    </row>
    <row r="125" spans="1:17" ht="14.4" customHeight="1" x14ac:dyDescent="0.3">
      <c r="A125" s="547" t="s">
        <v>1149</v>
      </c>
      <c r="B125" s="548" t="s">
        <v>1167</v>
      </c>
      <c r="C125" s="548" t="s">
        <v>1151</v>
      </c>
      <c r="D125" s="548" t="s">
        <v>1202</v>
      </c>
      <c r="E125" s="548" t="s">
        <v>1203</v>
      </c>
      <c r="F125" s="568">
        <v>154</v>
      </c>
      <c r="G125" s="568">
        <v>24794</v>
      </c>
      <c r="H125" s="568">
        <v>1.1791506158748275</v>
      </c>
      <c r="I125" s="568">
        <v>161</v>
      </c>
      <c r="J125" s="568">
        <v>129</v>
      </c>
      <c r="K125" s="568">
        <v>21027</v>
      </c>
      <c r="L125" s="568">
        <v>1</v>
      </c>
      <c r="M125" s="568">
        <v>163</v>
      </c>
      <c r="N125" s="568">
        <v>165</v>
      </c>
      <c r="O125" s="568">
        <v>26895</v>
      </c>
      <c r="P125" s="553">
        <v>1.2790697674418605</v>
      </c>
      <c r="Q125" s="569">
        <v>163</v>
      </c>
    </row>
    <row r="126" spans="1:17" ht="14.4" customHeight="1" x14ac:dyDescent="0.3">
      <c r="A126" s="547" t="s">
        <v>1149</v>
      </c>
      <c r="B126" s="548" t="s">
        <v>1167</v>
      </c>
      <c r="C126" s="548" t="s">
        <v>1151</v>
      </c>
      <c r="D126" s="548" t="s">
        <v>1206</v>
      </c>
      <c r="E126" s="548" t="s">
        <v>1172</v>
      </c>
      <c r="F126" s="568">
        <v>251</v>
      </c>
      <c r="G126" s="568">
        <v>17821</v>
      </c>
      <c r="H126" s="568">
        <v>0.94470949957591177</v>
      </c>
      <c r="I126" s="568">
        <v>71</v>
      </c>
      <c r="J126" s="568">
        <v>262</v>
      </c>
      <c r="K126" s="568">
        <v>18864</v>
      </c>
      <c r="L126" s="568">
        <v>1</v>
      </c>
      <c r="M126" s="568">
        <v>72</v>
      </c>
      <c r="N126" s="568">
        <v>220</v>
      </c>
      <c r="O126" s="568">
        <v>15840</v>
      </c>
      <c r="P126" s="553">
        <v>0.83969465648854957</v>
      </c>
      <c r="Q126" s="569">
        <v>72</v>
      </c>
    </row>
    <row r="127" spans="1:17" ht="14.4" customHeight="1" x14ac:dyDescent="0.3">
      <c r="A127" s="547" t="s">
        <v>1149</v>
      </c>
      <c r="B127" s="548" t="s">
        <v>1167</v>
      </c>
      <c r="C127" s="548" t="s">
        <v>1151</v>
      </c>
      <c r="D127" s="548" t="s">
        <v>1211</v>
      </c>
      <c r="E127" s="548" t="s">
        <v>1212</v>
      </c>
      <c r="F127" s="568">
        <v>2</v>
      </c>
      <c r="G127" s="568">
        <v>440</v>
      </c>
      <c r="H127" s="568">
        <v>0.64046579330422126</v>
      </c>
      <c r="I127" s="568">
        <v>220</v>
      </c>
      <c r="J127" s="568">
        <v>3</v>
      </c>
      <c r="K127" s="568">
        <v>687</v>
      </c>
      <c r="L127" s="568">
        <v>1</v>
      </c>
      <c r="M127" s="568">
        <v>229</v>
      </c>
      <c r="N127" s="568"/>
      <c r="O127" s="568"/>
      <c r="P127" s="553"/>
      <c r="Q127" s="569"/>
    </row>
    <row r="128" spans="1:17" ht="14.4" customHeight="1" x14ac:dyDescent="0.3">
      <c r="A128" s="547" t="s">
        <v>1149</v>
      </c>
      <c r="B128" s="548" t="s">
        <v>1167</v>
      </c>
      <c r="C128" s="548" t="s">
        <v>1151</v>
      </c>
      <c r="D128" s="548" t="s">
        <v>1213</v>
      </c>
      <c r="E128" s="548" t="s">
        <v>1214</v>
      </c>
      <c r="F128" s="568">
        <v>13</v>
      </c>
      <c r="G128" s="568">
        <v>15535</v>
      </c>
      <c r="H128" s="568">
        <v>2.1380401871731349</v>
      </c>
      <c r="I128" s="568">
        <v>1195</v>
      </c>
      <c r="J128" s="568">
        <v>6</v>
      </c>
      <c r="K128" s="568">
        <v>7266</v>
      </c>
      <c r="L128" s="568">
        <v>1</v>
      </c>
      <c r="M128" s="568">
        <v>1211</v>
      </c>
      <c r="N128" s="568">
        <v>12</v>
      </c>
      <c r="O128" s="568">
        <v>14532</v>
      </c>
      <c r="P128" s="553">
        <v>2</v>
      </c>
      <c r="Q128" s="569">
        <v>1211</v>
      </c>
    </row>
    <row r="129" spans="1:17" ht="14.4" customHeight="1" x14ac:dyDescent="0.3">
      <c r="A129" s="547" t="s">
        <v>1149</v>
      </c>
      <c r="B129" s="548" t="s">
        <v>1167</v>
      </c>
      <c r="C129" s="548" t="s">
        <v>1151</v>
      </c>
      <c r="D129" s="548" t="s">
        <v>1215</v>
      </c>
      <c r="E129" s="548" t="s">
        <v>1216</v>
      </c>
      <c r="F129" s="568">
        <v>10</v>
      </c>
      <c r="G129" s="568">
        <v>1100</v>
      </c>
      <c r="H129" s="568">
        <v>2.4122807017543861</v>
      </c>
      <c r="I129" s="568">
        <v>110</v>
      </c>
      <c r="J129" s="568">
        <v>4</v>
      </c>
      <c r="K129" s="568">
        <v>456</v>
      </c>
      <c r="L129" s="568">
        <v>1</v>
      </c>
      <c r="M129" s="568">
        <v>114</v>
      </c>
      <c r="N129" s="568">
        <v>10</v>
      </c>
      <c r="O129" s="568">
        <v>1140</v>
      </c>
      <c r="P129" s="553">
        <v>2.5</v>
      </c>
      <c r="Q129" s="569">
        <v>114</v>
      </c>
    </row>
    <row r="130" spans="1:17" ht="14.4" customHeight="1" x14ac:dyDescent="0.3">
      <c r="A130" s="547" t="s">
        <v>1149</v>
      </c>
      <c r="B130" s="548" t="s">
        <v>1167</v>
      </c>
      <c r="C130" s="548" t="s">
        <v>1151</v>
      </c>
      <c r="D130" s="548" t="s">
        <v>1217</v>
      </c>
      <c r="E130" s="548" t="s">
        <v>1218</v>
      </c>
      <c r="F130" s="568">
        <v>1</v>
      </c>
      <c r="G130" s="568">
        <v>323</v>
      </c>
      <c r="H130" s="568">
        <v>0.4667630057803468</v>
      </c>
      <c r="I130" s="568">
        <v>323</v>
      </c>
      <c r="J130" s="568">
        <v>2</v>
      </c>
      <c r="K130" s="568">
        <v>692</v>
      </c>
      <c r="L130" s="568">
        <v>1</v>
      </c>
      <c r="M130" s="568">
        <v>346</v>
      </c>
      <c r="N130" s="568"/>
      <c r="O130" s="568"/>
      <c r="P130" s="553"/>
      <c r="Q130" s="569"/>
    </row>
    <row r="131" spans="1:17" ht="14.4" customHeight="1" x14ac:dyDescent="0.3">
      <c r="A131" s="547" t="s">
        <v>1149</v>
      </c>
      <c r="B131" s="548" t="s">
        <v>1167</v>
      </c>
      <c r="C131" s="548" t="s">
        <v>1151</v>
      </c>
      <c r="D131" s="548" t="s">
        <v>1225</v>
      </c>
      <c r="E131" s="548" t="s">
        <v>1226</v>
      </c>
      <c r="F131" s="568"/>
      <c r="G131" s="568"/>
      <c r="H131" s="568"/>
      <c r="I131" s="568"/>
      <c r="J131" s="568">
        <v>1</v>
      </c>
      <c r="K131" s="568">
        <v>301</v>
      </c>
      <c r="L131" s="568">
        <v>1</v>
      </c>
      <c r="M131" s="568">
        <v>301</v>
      </c>
      <c r="N131" s="568"/>
      <c r="O131" s="568"/>
      <c r="P131" s="553"/>
      <c r="Q131" s="569"/>
    </row>
    <row r="132" spans="1:17" ht="14.4" customHeight="1" x14ac:dyDescent="0.3">
      <c r="A132" s="547" t="s">
        <v>1264</v>
      </c>
      <c r="B132" s="548" t="s">
        <v>1167</v>
      </c>
      <c r="C132" s="548" t="s">
        <v>1151</v>
      </c>
      <c r="D132" s="548" t="s">
        <v>1171</v>
      </c>
      <c r="E132" s="548" t="s">
        <v>1172</v>
      </c>
      <c r="F132" s="568">
        <v>270</v>
      </c>
      <c r="G132" s="568">
        <v>55620</v>
      </c>
      <c r="H132" s="568">
        <v>1.0296949052132702</v>
      </c>
      <c r="I132" s="568">
        <v>206</v>
      </c>
      <c r="J132" s="568">
        <v>256</v>
      </c>
      <c r="K132" s="568">
        <v>54016</v>
      </c>
      <c r="L132" s="568">
        <v>1</v>
      </c>
      <c r="M132" s="568">
        <v>211</v>
      </c>
      <c r="N132" s="568">
        <v>313</v>
      </c>
      <c r="O132" s="568">
        <v>66043</v>
      </c>
      <c r="P132" s="553">
        <v>1.22265625</v>
      </c>
      <c r="Q132" s="569">
        <v>211</v>
      </c>
    </row>
    <row r="133" spans="1:17" ht="14.4" customHeight="1" x14ac:dyDescent="0.3">
      <c r="A133" s="547" t="s">
        <v>1264</v>
      </c>
      <c r="B133" s="548" t="s">
        <v>1167</v>
      </c>
      <c r="C133" s="548" t="s">
        <v>1151</v>
      </c>
      <c r="D133" s="548" t="s">
        <v>1173</v>
      </c>
      <c r="E133" s="548" t="s">
        <v>1172</v>
      </c>
      <c r="F133" s="568">
        <v>1</v>
      </c>
      <c r="G133" s="568">
        <v>85</v>
      </c>
      <c r="H133" s="568"/>
      <c r="I133" s="568">
        <v>85</v>
      </c>
      <c r="J133" s="568"/>
      <c r="K133" s="568"/>
      <c r="L133" s="568"/>
      <c r="M133" s="568"/>
      <c r="N133" s="568"/>
      <c r="O133" s="568"/>
      <c r="P133" s="553"/>
      <c r="Q133" s="569"/>
    </row>
    <row r="134" spans="1:17" ht="14.4" customHeight="1" x14ac:dyDescent="0.3">
      <c r="A134" s="547" t="s">
        <v>1264</v>
      </c>
      <c r="B134" s="548" t="s">
        <v>1167</v>
      </c>
      <c r="C134" s="548" t="s">
        <v>1151</v>
      </c>
      <c r="D134" s="548" t="s">
        <v>1174</v>
      </c>
      <c r="E134" s="548" t="s">
        <v>1175</v>
      </c>
      <c r="F134" s="568">
        <v>203</v>
      </c>
      <c r="G134" s="568">
        <v>59885</v>
      </c>
      <c r="H134" s="568">
        <v>0.79581395348837214</v>
      </c>
      <c r="I134" s="568">
        <v>295</v>
      </c>
      <c r="J134" s="568">
        <v>250</v>
      </c>
      <c r="K134" s="568">
        <v>75250</v>
      </c>
      <c r="L134" s="568">
        <v>1</v>
      </c>
      <c r="M134" s="568">
        <v>301</v>
      </c>
      <c r="N134" s="568">
        <v>216</v>
      </c>
      <c r="O134" s="568">
        <v>65016</v>
      </c>
      <c r="P134" s="553">
        <v>0.86399999999999999</v>
      </c>
      <c r="Q134" s="569">
        <v>301</v>
      </c>
    </row>
    <row r="135" spans="1:17" ht="14.4" customHeight="1" x14ac:dyDescent="0.3">
      <c r="A135" s="547" t="s">
        <v>1264</v>
      </c>
      <c r="B135" s="548" t="s">
        <v>1167</v>
      </c>
      <c r="C135" s="548" t="s">
        <v>1151</v>
      </c>
      <c r="D135" s="548" t="s">
        <v>1176</v>
      </c>
      <c r="E135" s="548" t="s">
        <v>1177</v>
      </c>
      <c r="F135" s="568">
        <v>1</v>
      </c>
      <c r="G135" s="568">
        <v>95</v>
      </c>
      <c r="H135" s="568">
        <v>0.10662177328843996</v>
      </c>
      <c r="I135" s="568">
        <v>95</v>
      </c>
      <c r="J135" s="568">
        <v>9</v>
      </c>
      <c r="K135" s="568">
        <v>891</v>
      </c>
      <c r="L135" s="568">
        <v>1</v>
      </c>
      <c r="M135" s="568">
        <v>99</v>
      </c>
      <c r="N135" s="568"/>
      <c r="O135" s="568"/>
      <c r="P135" s="553"/>
      <c r="Q135" s="569"/>
    </row>
    <row r="136" spans="1:17" ht="14.4" customHeight="1" x14ac:dyDescent="0.3">
      <c r="A136" s="547" t="s">
        <v>1264</v>
      </c>
      <c r="B136" s="548" t="s">
        <v>1167</v>
      </c>
      <c r="C136" s="548" t="s">
        <v>1151</v>
      </c>
      <c r="D136" s="548" t="s">
        <v>1180</v>
      </c>
      <c r="E136" s="548" t="s">
        <v>1181</v>
      </c>
      <c r="F136" s="568">
        <v>57</v>
      </c>
      <c r="G136" s="568">
        <v>7695</v>
      </c>
      <c r="H136" s="568">
        <v>0.7801094890510949</v>
      </c>
      <c r="I136" s="568">
        <v>135</v>
      </c>
      <c r="J136" s="568">
        <v>72</v>
      </c>
      <c r="K136" s="568">
        <v>9864</v>
      </c>
      <c r="L136" s="568">
        <v>1</v>
      </c>
      <c r="M136" s="568">
        <v>137</v>
      </c>
      <c r="N136" s="568">
        <v>51</v>
      </c>
      <c r="O136" s="568">
        <v>6987</v>
      </c>
      <c r="P136" s="553">
        <v>0.70833333333333337</v>
      </c>
      <c r="Q136" s="569">
        <v>137</v>
      </c>
    </row>
    <row r="137" spans="1:17" ht="14.4" customHeight="1" x14ac:dyDescent="0.3">
      <c r="A137" s="547" t="s">
        <v>1264</v>
      </c>
      <c r="B137" s="548" t="s">
        <v>1167</v>
      </c>
      <c r="C137" s="548" t="s">
        <v>1151</v>
      </c>
      <c r="D137" s="548" t="s">
        <v>1182</v>
      </c>
      <c r="E137" s="548" t="s">
        <v>1181</v>
      </c>
      <c r="F137" s="568">
        <v>1</v>
      </c>
      <c r="G137" s="568">
        <v>178</v>
      </c>
      <c r="H137" s="568"/>
      <c r="I137" s="568">
        <v>178</v>
      </c>
      <c r="J137" s="568"/>
      <c r="K137" s="568"/>
      <c r="L137" s="568"/>
      <c r="M137" s="568"/>
      <c r="N137" s="568"/>
      <c r="O137" s="568"/>
      <c r="P137" s="553"/>
      <c r="Q137" s="569"/>
    </row>
    <row r="138" spans="1:17" ht="14.4" customHeight="1" x14ac:dyDescent="0.3">
      <c r="A138" s="547" t="s">
        <v>1264</v>
      </c>
      <c r="B138" s="548" t="s">
        <v>1167</v>
      </c>
      <c r="C138" s="548" t="s">
        <v>1151</v>
      </c>
      <c r="D138" s="548" t="s">
        <v>1183</v>
      </c>
      <c r="E138" s="548" t="s">
        <v>1184</v>
      </c>
      <c r="F138" s="568">
        <v>1</v>
      </c>
      <c r="G138" s="568">
        <v>620</v>
      </c>
      <c r="H138" s="568"/>
      <c r="I138" s="568">
        <v>620</v>
      </c>
      <c r="J138" s="568"/>
      <c r="K138" s="568"/>
      <c r="L138" s="568"/>
      <c r="M138" s="568"/>
      <c r="N138" s="568"/>
      <c r="O138" s="568"/>
      <c r="P138" s="553"/>
      <c r="Q138" s="569"/>
    </row>
    <row r="139" spans="1:17" ht="14.4" customHeight="1" x14ac:dyDescent="0.3">
      <c r="A139" s="547" t="s">
        <v>1264</v>
      </c>
      <c r="B139" s="548" t="s">
        <v>1167</v>
      </c>
      <c r="C139" s="548" t="s">
        <v>1151</v>
      </c>
      <c r="D139" s="548" t="s">
        <v>1187</v>
      </c>
      <c r="E139" s="548" t="s">
        <v>1188</v>
      </c>
      <c r="F139" s="568">
        <v>5</v>
      </c>
      <c r="G139" s="568">
        <v>805</v>
      </c>
      <c r="H139" s="568">
        <v>0.58164739884393069</v>
      </c>
      <c r="I139" s="568">
        <v>161</v>
      </c>
      <c r="J139" s="568">
        <v>8</v>
      </c>
      <c r="K139" s="568">
        <v>1384</v>
      </c>
      <c r="L139" s="568">
        <v>1</v>
      </c>
      <c r="M139" s="568">
        <v>173</v>
      </c>
      <c r="N139" s="568">
        <v>8</v>
      </c>
      <c r="O139" s="568">
        <v>1384</v>
      </c>
      <c r="P139" s="553">
        <v>1</v>
      </c>
      <c r="Q139" s="569">
        <v>173</v>
      </c>
    </row>
    <row r="140" spans="1:17" ht="14.4" customHeight="1" x14ac:dyDescent="0.3">
      <c r="A140" s="547" t="s">
        <v>1264</v>
      </c>
      <c r="B140" s="548" t="s">
        <v>1167</v>
      </c>
      <c r="C140" s="548" t="s">
        <v>1151</v>
      </c>
      <c r="D140" s="548" t="s">
        <v>1189</v>
      </c>
      <c r="E140" s="548" t="s">
        <v>1190</v>
      </c>
      <c r="F140" s="568"/>
      <c r="G140" s="568"/>
      <c r="H140" s="568"/>
      <c r="I140" s="568"/>
      <c r="J140" s="568">
        <v>1</v>
      </c>
      <c r="K140" s="568">
        <v>384</v>
      </c>
      <c r="L140" s="568">
        <v>1</v>
      </c>
      <c r="M140" s="568">
        <v>384</v>
      </c>
      <c r="N140" s="568"/>
      <c r="O140" s="568"/>
      <c r="P140" s="553"/>
      <c r="Q140" s="569"/>
    </row>
    <row r="141" spans="1:17" ht="14.4" customHeight="1" x14ac:dyDescent="0.3">
      <c r="A141" s="547" t="s">
        <v>1264</v>
      </c>
      <c r="B141" s="548" t="s">
        <v>1167</v>
      </c>
      <c r="C141" s="548" t="s">
        <v>1151</v>
      </c>
      <c r="D141" s="548" t="s">
        <v>1191</v>
      </c>
      <c r="E141" s="548" t="s">
        <v>1192</v>
      </c>
      <c r="F141" s="568">
        <v>127</v>
      </c>
      <c r="G141" s="568">
        <v>2032</v>
      </c>
      <c r="H141" s="568">
        <v>0.82434077079107504</v>
      </c>
      <c r="I141" s="568">
        <v>16</v>
      </c>
      <c r="J141" s="568">
        <v>145</v>
      </c>
      <c r="K141" s="568">
        <v>2465</v>
      </c>
      <c r="L141" s="568">
        <v>1</v>
      </c>
      <c r="M141" s="568">
        <v>17</v>
      </c>
      <c r="N141" s="568">
        <v>2</v>
      </c>
      <c r="O141" s="568">
        <v>34</v>
      </c>
      <c r="P141" s="553">
        <v>1.3793103448275862E-2</v>
      </c>
      <c r="Q141" s="569">
        <v>17</v>
      </c>
    </row>
    <row r="142" spans="1:17" ht="14.4" customHeight="1" x14ac:dyDescent="0.3">
      <c r="A142" s="547" t="s">
        <v>1264</v>
      </c>
      <c r="B142" s="548" t="s">
        <v>1167</v>
      </c>
      <c r="C142" s="548" t="s">
        <v>1151</v>
      </c>
      <c r="D142" s="548" t="s">
        <v>1193</v>
      </c>
      <c r="E142" s="548" t="s">
        <v>1194</v>
      </c>
      <c r="F142" s="568">
        <v>26</v>
      </c>
      <c r="G142" s="568">
        <v>6916</v>
      </c>
      <c r="H142" s="568">
        <v>0.81720430107526887</v>
      </c>
      <c r="I142" s="568">
        <v>266</v>
      </c>
      <c r="J142" s="568">
        <v>31</v>
      </c>
      <c r="K142" s="568">
        <v>8463</v>
      </c>
      <c r="L142" s="568">
        <v>1</v>
      </c>
      <c r="M142" s="568">
        <v>273</v>
      </c>
      <c r="N142" s="568"/>
      <c r="O142" s="568"/>
      <c r="P142" s="553"/>
      <c r="Q142" s="569"/>
    </row>
    <row r="143" spans="1:17" ht="14.4" customHeight="1" x14ac:dyDescent="0.3">
      <c r="A143" s="547" t="s">
        <v>1264</v>
      </c>
      <c r="B143" s="548" t="s">
        <v>1167</v>
      </c>
      <c r="C143" s="548" t="s">
        <v>1151</v>
      </c>
      <c r="D143" s="548" t="s">
        <v>1195</v>
      </c>
      <c r="E143" s="548" t="s">
        <v>1196</v>
      </c>
      <c r="F143" s="568">
        <v>60</v>
      </c>
      <c r="G143" s="568">
        <v>8460</v>
      </c>
      <c r="H143" s="568">
        <v>0.90268886043533936</v>
      </c>
      <c r="I143" s="568">
        <v>141</v>
      </c>
      <c r="J143" s="568">
        <v>66</v>
      </c>
      <c r="K143" s="568">
        <v>9372</v>
      </c>
      <c r="L143" s="568">
        <v>1</v>
      </c>
      <c r="M143" s="568">
        <v>142</v>
      </c>
      <c r="N143" s="568">
        <v>67</v>
      </c>
      <c r="O143" s="568">
        <v>9514</v>
      </c>
      <c r="P143" s="553">
        <v>1.0151515151515151</v>
      </c>
      <c r="Q143" s="569">
        <v>142</v>
      </c>
    </row>
    <row r="144" spans="1:17" ht="14.4" customHeight="1" x14ac:dyDescent="0.3">
      <c r="A144" s="547" t="s">
        <v>1264</v>
      </c>
      <c r="B144" s="548" t="s">
        <v>1167</v>
      </c>
      <c r="C144" s="548" t="s">
        <v>1151</v>
      </c>
      <c r="D144" s="548" t="s">
        <v>1197</v>
      </c>
      <c r="E144" s="548" t="s">
        <v>1196</v>
      </c>
      <c r="F144" s="568">
        <v>57</v>
      </c>
      <c r="G144" s="568">
        <v>4446</v>
      </c>
      <c r="H144" s="568">
        <v>0.79166666666666663</v>
      </c>
      <c r="I144" s="568">
        <v>78</v>
      </c>
      <c r="J144" s="568">
        <v>72</v>
      </c>
      <c r="K144" s="568">
        <v>5616</v>
      </c>
      <c r="L144" s="568">
        <v>1</v>
      </c>
      <c r="M144" s="568">
        <v>78</v>
      </c>
      <c r="N144" s="568">
        <v>51</v>
      </c>
      <c r="O144" s="568">
        <v>3978</v>
      </c>
      <c r="P144" s="553">
        <v>0.70833333333333337</v>
      </c>
      <c r="Q144" s="569">
        <v>78</v>
      </c>
    </row>
    <row r="145" spans="1:17" ht="14.4" customHeight="1" x14ac:dyDescent="0.3">
      <c r="A145" s="547" t="s">
        <v>1264</v>
      </c>
      <c r="B145" s="548" t="s">
        <v>1167</v>
      </c>
      <c r="C145" s="548" t="s">
        <v>1151</v>
      </c>
      <c r="D145" s="548" t="s">
        <v>1198</v>
      </c>
      <c r="E145" s="548" t="s">
        <v>1199</v>
      </c>
      <c r="F145" s="568">
        <v>60</v>
      </c>
      <c r="G145" s="568">
        <v>18420</v>
      </c>
      <c r="H145" s="568">
        <v>0.89166424629683416</v>
      </c>
      <c r="I145" s="568">
        <v>307</v>
      </c>
      <c r="J145" s="568">
        <v>66</v>
      </c>
      <c r="K145" s="568">
        <v>20658</v>
      </c>
      <c r="L145" s="568">
        <v>1</v>
      </c>
      <c r="M145" s="568">
        <v>313</v>
      </c>
      <c r="N145" s="568">
        <v>67</v>
      </c>
      <c r="O145" s="568">
        <v>21038</v>
      </c>
      <c r="P145" s="553">
        <v>1.018394810727079</v>
      </c>
      <c r="Q145" s="569">
        <v>314</v>
      </c>
    </row>
    <row r="146" spans="1:17" ht="14.4" customHeight="1" x14ac:dyDescent="0.3">
      <c r="A146" s="547" t="s">
        <v>1264</v>
      </c>
      <c r="B146" s="548" t="s">
        <v>1167</v>
      </c>
      <c r="C146" s="548" t="s">
        <v>1151</v>
      </c>
      <c r="D146" s="548" t="s">
        <v>1200</v>
      </c>
      <c r="E146" s="548" t="s">
        <v>1201</v>
      </c>
      <c r="F146" s="568"/>
      <c r="G146" s="568"/>
      <c r="H146" s="568"/>
      <c r="I146" s="568"/>
      <c r="J146" s="568">
        <v>1</v>
      </c>
      <c r="K146" s="568">
        <v>488</v>
      </c>
      <c r="L146" s="568">
        <v>1</v>
      </c>
      <c r="M146" s="568">
        <v>488</v>
      </c>
      <c r="N146" s="568"/>
      <c r="O146" s="568"/>
      <c r="P146" s="553"/>
      <c r="Q146" s="569"/>
    </row>
    <row r="147" spans="1:17" ht="14.4" customHeight="1" x14ac:dyDescent="0.3">
      <c r="A147" s="547" t="s">
        <v>1264</v>
      </c>
      <c r="B147" s="548" t="s">
        <v>1167</v>
      </c>
      <c r="C147" s="548" t="s">
        <v>1151</v>
      </c>
      <c r="D147" s="548" t="s">
        <v>1202</v>
      </c>
      <c r="E147" s="548" t="s">
        <v>1203</v>
      </c>
      <c r="F147" s="568">
        <v>16</v>
      </c>
      <c r="G147" s="568">
        <v>2576</v>
      </c>
      <c r="H147" s="568">
        <v>0.68711656441717794</v>
      </c>
      <c r="I147" s="568">
        <v>161</v>
      </c>
      <c r="J147" s="568">
        <v>23</v>
      </c>
      <c r="K147" s="568">
        <v>3749</v>
      </c>
      <c r="L147" s="568">
        <v>1</v>
      </c>
      <c r="M147" s="568">
        <v>163</v>
      </c>
      <c r="N147" s="568">
        <v>79</v>
      </c>
      <c r="O147" s="568">
        <v>12877</v>
      </c>
      <c r="P147" s="553">
        <v>3.4347826086956523</v>
      </c>
      <c r="Q147" s="569">
        <v>163</v>
      </c>
    </row>
    <row r="148" spans="1:17" ht="14.4" customHeight="1" x14ac:dyDescent="0.3">
      <c r="A148" s="547" t="s">
        <v>1264</v>
      </c>
      <c r="B148" s="548" t="s">
        <v>1167</v>
      </c>
      <c r="C148" s="548" t="s">
        <v>1151</v>
      </c>
      <c r="D148" s="548" t="s">
        <v>1206</v>
      </c>
      <c r="E148" s="548" t="s">
        <v>1172</v>
      </c>
      <c r="F148" s="568">
        <v>189</v>
      </c>
      <c r="G148" s="568">
        <v>13419</v>
      </c>
      <c r="H148" s="568">
        <v>0.879127358490566</v>
      </c>
      <c r="I148" s="568">
        <v>71</v>
      </c>
      <c r="J148" s="568">
        <v>212</v>
      </c>
      <c r="K148" s="568">
        <v>15264</v>
      </c>
      <c r="L148" s="568">
        <v>1</v>
      </c>
      <c r="M148" s="568">
        <v>72</v>
      </c>
      <c r="N148" s="568">
        <v>153</v>
      </c>
      <c r="O148" s="568">
        <v>11016</v>
      </c>
      <c r="P148" s="553">
        <v>0.72169811320754718</v>
      </c>
      <c r="Q148" s="569">
        <v>72</v>
      </c>
    </row>
    <row r="149" spans="1:17" ht="14.4" customHeight="1" x14ac:dyDescent="0.3">
      <c r="A149" s="547" t="s">
        <v>1264</v>
      </c>
      <c r="B149" s="548" t="s">
        <v>1167</v>
      </c>
      <c r="C149" s="548" t="s">
        <v>1151</v>
      </c>
      <c r="D149" s="548" t="s">
        <v>1211</v>
      </c>
      <c r="E149" s="548" t="s">
        <v>1212</v>
      </c>
      <c r="F149" s="568">
        <v>1</v>
      </c>
      <c r="G149" s="568">
        <v>220</v>
      </c>
      <c r="H149" s="568"/>
      <c r="I149" s="568">
        <v>220</v>
      </c>
      <c r="J149" s="568"/>
      <c r="K149" s="568"/>
      <c r="L149" s="568"/>
      <c r="M149" s="568"/>
      <c r="N149" s="568"/>
      <c r="O149" s="568"/>
      <c r="P149" s="553"/>
      <c r="Q149" s="569"/>
    </row>
    <row r="150" spans="1:17" ht="14.4" customHeight="1" x14ac:dyDescent="0.3">
      <c r="A150" s="547" t="s">
        <v>1264</v>
      </c>
      <c r="B150" s="548" t="s">
        <v>1167</v>
      </c>
      <c r="C150" s="548" t="s">
        <v>1151</v>
      </c>
      <c r="D150" s="548" t="s">
        <v>1213</v>
      </c>
      <c r="E150" s="548" t="s">
        <v>1214</v>
      </c>
      <c r="F150" s="568">
        <v>5</v>
      </c>
      <c r="G150" s="568">
        <v>5975</v>
      </c>
      <c r="H150" s="568">
        <v>0.35242420667689039</v>
      </c>
      <c r="I150" s="568">
        <v>1195</v>
      </c>
      <c r="J150" s="568">
        <v>14</v>
      </c>
      <c r="K150" s="568">
        <v>16954</v>
      </c>
      <c r="L150" s="568">
        <v>1</v>
      </c>
      <c r="M150" s="568">
        <v>1211</v>
      </c>
      <c r="N150" s="568">
        <v>5</v>
      </c>
      <c r="O150" s="568">
        <v>6055</v>
      </c>
      <c r="P150" s="553">
        <v>0.35714285714285715</v>
      </c>
      <c r="Q150" s="569">
        <v>1211</v>
      </c>
    </row>
    <row r="151" spans="1:17" ht="14.4" customHeight="1" x14ac:dyDescent="0.3">
      <c r="A151" s="547" t="s">
        <v>1264</v>
      </c>
      <c r="B151" s="548" t="s">
        <v>1167</v>
      </c>
      <c r="C151" s="548" t="s">
        <v>1151</v>
      </c>
      <c r="D151" s="548" t="s">
        <v>1215</v>
      </c>
      <c r="E151" s="548" t="s">
        <v>1216</v>
      </c>
      <c r="F151" s="568">
        <v>5</v>
      </c>
      <c r="G151" s="568">
        <v>550</v>
      </c>
      <c r="H151" s="568">
        <v>0.68922305764411029</v>
      </c>
      <c r="I151" s="568">
        <v>110</v>
      </c>
      <c r="J151" s="568">
        <v>7</v>
      </c>
      <c r="K151" s="568">
        <v>798</v>
      </c>
      <c r="L151" s="568">
        <v>1</v>
      </c>
      <c r="M151" s="568">
        <v>114</v>
      </c>
      <c r="N151" s="568">
        <v>3</v>
      </c>
      <c r="O151" s="568">
        <v>342</v>
      </c>
      <c r="P151" s="553">
        <v>0.42857142857142855</v>
      </c>
      <c r="Q151" s="569">
        <v>114</v>
      </c>
    </row>
    <row r="152" spans="1:17" ht="14.4" customHeight="1" x14ac:dyDescent="0.3">
      <c r="A152" s="547" t="s">
        <v>1264</v>
      </c>
      <c r="B152" s="548" t="s">
        <v>1167</v>
      </c>
      <c r="C152" s="548" t="s">
        <v>1151</v>
      </c>
      <c r="D152" s="548" t="s">
        <v>1217</v>
      </c>
      <c r="E152" s="548" t="s">
        <v>1218</v>
      </c>
      <c r="F152" s="568">
        <v>1</v>
      </c>
      <c r="G152" s="568">
        <v>323</v>
      </c>
      <c r="H152" s="568"/>
      <c r="I152" s="568">
        <v>323</v>
      </c>
      <c r="J152" s="568"/>
      <c r="K152" s="568"/>
      <c r="L152" s="568"/>
      <c r="M152" s="568"/>
      <c r="N152" s="568"/>
      <c r="O152" s="568"/>
      <c r="P152" s="553"/>
      <c r="Q152" s="569"/>
    </row>
    <row r="153" spans="1:17" ht="14.4" customHeight="1" x14ac:dyDescent="0.3">
      <c r="A153" s="547" t="s">
        <v>1264</v>
      </c>
      <c r="B153" s="548" t="s">
        <v>1167</v>
      </c>
      <c r="C153" s="548" t="s">
        <v>1151</v>
      </c>
      <c r="D153" s="548" t="s">
        <v>1225</v>
      </c>
      <c r="E153" s="548" t="s">
        <v>1226</v>
      </c>
      <c r="F153" s="568"/>
      <c r="G153" s="568"/>
      <c r="H153" s="568"/>
      <c r="I153" s="568"/>
      <c r="J153" s="568">
        <v>1</v>
      </c>
      <c r="K153" s="568">
        <v>301</v>
      </c>
      <c r="L153" s="568">
        <v>1</v>
      </c>
      <c r="M153" s="568">
        <v>301</v>
      </c>
      <c r="N153" s="568"/>
      <c r="O153" s="568"/>
      <c r="P153" s="553"/>
      <c r="Q153" s="569"/>
    </row>
    <row r="154" spans="1:17" ht="14.4" customHeight="1" x14ac:dyDescent="0.3">
      <c r="A154" s="547" t="s">
        <v>1265</v>
      </c>
      <c r="B154" s="548" t="s">
        <v>1167</v>
      </c>
      <c r="C154" s="548" t="s">
        <v>1151</v>
      </c>
      <c r="D154" s="548" t="s">
        <v>1171</v>
      </c>
      <c r="E154" s="548" t="s">
        <v>1172</v>
      </c>
      <c r="F154" s="568">
        <v>240</v>
      </c>
      <c r="G154" s="568">
        <v>49440</v>
      </c>
      <c r="H154" s="568">
        <v>1.4375018172302503</v>
      </c>
      <c r="I154" s="568">
        <v>206</v>
      </c>
      <c r="J154" s="568">
        <v>163</v>
      </c>
      <c r="K154" s="568">
        <v>34393</v>
      </c>
      <c r="L154" s="568">
        <v>1</v>
      </c>
      <c r="M154" s="568">
        <v>211</v>
      </c>
      <c r="N154" s="568">
        <v>115</v>
      </c>
      <c r="O154" s="568">
        <v>24265</v>
      </c>
      <c r="P154" s="553">
        <v>0.70552147239263807</v>
      </c>
      <c r="Q154" s="569">
        <v>211</v>
      </c>
    </row>
    <row r="155" spans="1:17" ht="14.4" customHeight="1" x14ac:dyDescent="0.3">
      <c r="A155" s="547" t="s">
        <v>1265</v>
      </c>
      <c r="B155" s="548" t="s">
        <v>1167</v>
      </c>
      <c r="C155" s="548" t="s">
        <v>1151</v>
      </c>
      <c r="D155" s="548" t="s">
        <v>1173</v>
      </c>
      <c r="E155" s="548" t="s">
        <v>1172</v>
      </c>
      <c r="F155" s="568"/>
      <c r="G155" s="568"/>
      <c r="H155" s="568"/>
      <c r="I155" s="568"/>
      <c r="J155" s="568">
        <v>4</v>
      </c>
      <c r="K155" s="568">
        <v>348</v>
      </c>
      <c r="L155" s="568">
        <v>1</v>
      </c>
      <c r="M155" s="568">
        <v>87</v>
      </c>
      <c r="N155" s="568"/>
      <c r="O155" s="568"/>
      <c r="P155" s="553"/>
      <c r="Q155" s="569"/>
    </row>
    <row r="156" spans="1:17" ht="14.4" customHeight="1" x14ac:dyDescent="0.3">
      <c r="A156" s="547" t="s">
        <v>1265</v>
      </c>
      <c r="B156" s="548" t="s">
        <v>1167</v>
      </c>
      <c r="C156" s="548" t="s">
        <v>1151</v>
      </c>
      <c r="D156" s="548" t="s">
        <v>1174</v>
      </c>
      <c r="E156" s="548" t="s">
        <v>1175</v>
      </c>
      <c r="F156" s="568">
        <v>59</v>
      </c>
      <c r="G156" s="568">
        <v>17405</v>
      </c>
      <c r="H156" s="568">
        <v>0.4283253353020795</v>
      </c>
      <c r="I156" s="568">
        <v>295</v>
      </c>
      <c r="J156" s="568">
        <v>135</v>
      </c>
      <c r="K156" s="568">
        <v>40635</v>
      </c>
      <c r="L156" s="568">
        <v>1</v>
      </c>
      <c r="M156" s="568">
        <v>301</v>
      </c>
      <c r="N156" s="568">
        <v>160</v>
      </c>
      <c r="O156" s="568">
        <v>48160</v>
      </c>
      <c r="P156" s="553">
        <v>1.1851851851851851</v>
      </c>
      <c r="Q156" s="569">
        <v>301</v>
      </c>
    </row>
    <row r="157" spans="1:17" ht="14.4" customHeight="1" x14ac:dyDescent="0.3">
      <c r="A157" s="547" t="s">
        <v>1265</v>
      </c>
      <c r="B157" s="548" t="s">
        <v>1167</v>
      </c>
      <c r="C157" s="548" t="s">
        <v>1151</v>
      </c>
      <c r="D157" s="548" t="s">
        <v>1176</v>
      </c>
      <c r="E157" s="548" t="s">
        <v>1177</v>
      </c>
      <c r="F157" s="568"/>
      <c r="G157" s="568"/>
      <c r="H157" s="568"/>
      <c r="I157" s="568"/>
      <c r="J157" s="568">
        <v>6</v>
      </c>
      <c r="K157" s="568">
        <v>594</v>
      </c>
      <c r="L157" s="568">
        <v>1</v>
      </c>
      <c r="M157" s="568">
        <v>99</v>
      </c>
      <c r="N157" s="568"/>
      <c r="O157" s="568"/>
      <c r="P157" s="553"/>
      <c r="Q157" s="569"/>
    </row>
    <row r="158" spans="1:17" ht="14.4" customHeight="1" x14ac:dyDescent="0.3">
      <c r="A158" s="547" t="s">
        <v>1265</v>
      </c>
      <c r="B158" s="548" t="s">
        <v>1167</v>
      </c>
      <c r="C158" s="548" t="s">
        <v>1151</v>
      </c>
      <c r="D158" s="548" t="s">
        <v>1180</v>
      </c>
      <c r="E158" s="548" t="s">
        <v>1181</v>
      </c>
      <c r="F158" s="568">
        <v>113</v>
      </c>
      <c r="G158" s="568">
        <v>15255</v>
      </c>
      <c r="H158" s="568">
        <v>1.4275687815833802</v>
      </c>
      <c r="I158" s="568">
        <v>135</v>
      </c>
      <c r="J158" s="568">
        <v>78</v>
      </c>
      <c r="K158" s="568">
        <v>10686</v>
      </c>
      <c r="L158" s="568">
        <v>1</v>
      </c>
      <c r="M158" s="568">
        <v>137</v>
      </c>
      <c r="N158" s="568">
        <v>90</v>
      </c>
      <c r="O158" s="568">
        <v>12330</v>
      </c>
      <c r="P158" s="553">
        <v>1.1538461538461537</v>
      </c>
      <c r="Q158" s="569">
        <v>137</v>
      </c>
    </row>
    <row r="159" spans="1:17" ht="14.4" customHeight="1" x14ac:dyDescent="0.3">
      <c r="A159" s="547" t="s">
        <v>1265</v>
      </c>
      <c r="B159" s="548" t="s">
        <v>1167</v>
      </c>
      <c r="C159" s="548" t="s">
        <v>1151</v>
      </c>
      <c r="D159" s="548" t="s">
        <v>1182</v>
      </c>
      <c r="E159" s="548" t="s">
        <v>1181</v>
      </c>
      <c r="F159" s="568"/>
      <c r="G159" s="568"/>
      <c r="H159" s="568"/>
      <c r="I159" s="568"/>
      <c r="J159" s="568">
        <v>1</v>
      </c>
      <c r="K159" s="568">
        <v>183</v>
      </c>
      <c r="L159" s="568">
        <v>1</v>
      </c>
      <c r="M159" s="568">
        <v>183</v>
      </c>
      <c r="N159" s="568"/>
      <c r="O159" s="568"/>
      <c r="P159" s="553"/>
      <c r="Q159" s="569"/>
    </row>
    <row r="160" spans="1:17" ht="14.4" customHeight="1" x14ac:dyDescent="0.3">
      <c r="A160" s="547" t="s">
        <v>1265</v>
      </c>
      <c r="B160" s="548" t="s">
        <v>1167</v>
      </c>
      <c r="C160" s="548" t="s">
        <v>1151</v>
      </c>
      <c r="D160" s="548" t="s">
        <v>1183</v>
      </c>
      <c r="E160" s="548" t="s">
        <v>1184</v>
      </c>
      <c r="F160" s="568"/>
      <c r="G160" s="568"/>
      <c r="H160" s="568"/>
      <c r="I160" s="568"/>
      <c r="J160" s="568">
        <v>2</v>
      </c>
      <c r="K160" s="568">
        <v>1278</v>
      </c>
      <c r="L160" s="568">
        <v>1</v>
      </c>
      <c r="M160" s="568">
        <v>639</v>
      </c>
      <c r="N160" s="568"/>
      <c r="O160" s="568"/>
      <c r="P160" s="553"/>
      <c r="Q160" s="569"/>
    </row>
    <row r="161" spans="1:17" ht="14.4" customHeight="1" x14ac:dyDescent="0.3">
      <c r="A161" s="547" t="s">
        <v>1265</v>
      </c>
      <c r="B161" s="548" t="s">
        <v>1167</v>
      </c>
      <c r="C161" s="548" t="s">
        <v>1151</v>
      </c>
      <c r="D161" s="548" t="s">
        <v>1187</v>
      </c>
      <c r="E161" s="548" t="s">
        <v>1188</v>
      </c>
      <c r="F161" s="568">
        <v>7</v>
      </c>
      <c r="G161" s="568">
        <v>1127</v>
      </c>
      <c r="H161" s="568">
        <v>0.5428709055876686</v>
      </c>
      <c r="I161" s="568">
        <v>161</v>
      </c>
      <c r="J161" s="568">
        <v>12</v>
      </c>
      <c r="K161" s="568">
        <v>2076</v>
      </c>
      <c r="L161" s="568">
        <v>1</v>
      </c>
      <c r="M161" s="568">
        <v>173</v>
      </c>
      <c r="N161" s="568">
        <v>14</v>
      </c>
      <c r="O161" s="568">
        <v>2422</v>
      </c>
      <c r="P161" s="553">
        <v>1.1666666666666667</v>
      </c>
      <c r="Q161" s="569">
        <v>173</v>
      </c>
    </row>
    <row r="162" spans="1:17" ht="14.4" customHeight="1" x14ac:dyDescent="0.3">
      <c r="A162" s="547" t="s">
        <v>1265</v>
      </c>
      <c r="B162" s="548" t="s">
        <v>1167</v>
      </c>
      <c r="C162" s="548" t="s">
        <v>1151</v>
      </c>
      <c r="D162" s="548" t="s">
        <v>1189</v>
      </c>
      <c r="E162" s="548" t="s">
        <v>1190</v>
      </c>
      <c r="F162" s="568">
        <v>1</v>
      </c>
      <c r="G162" s="568">
        <v>383</v>
      </c>
      <c r="H162" s="568">
        <v>0.24934895833333334</v>
      </c>
      <c r="I162" s="568">
        <v>383</v>
      </c>
      <c r="J162" s="568">
        <v>4</v>
      </c>
      <c r="K162" s="568">
        <v>1536</v>
      </c>
      <c r="L162" s="568">
        <v>1</v>
      </c>
      <c r="M162" s="568">
        <v>384</v>
      </c>
      <c r="N162" s="568">
        <v>2</v>
      </c>
      <c r="O162" s="568">
        <v>694</v>
      </c>
      <c r="P162" s="553">
        <v>0.45182291666666669</v>
      </c>
      <c r="Q162" s="569">
        <v>347</v>
      </c>
    </row>
    <row r="163" spans="1:17" ht="14.4" customHeight="1" x14ac:dyDescent="0.3">
      <c r="A163" s="547" t="s">
        <v>1265</v>
      </c>
      <c r="B163" s="548" t="s">
        <v>1167</v>
      </c>
      <c r="C163" s="548" t="s">
        <v>1151</v>
      </c>
      <c r="D163" s="548" t="s">
        <v>1191</v>
      </c>
      <c r="E163" s="548" t="s">
        <v>1192</v>
      </c>
      <c r="F163" s="568">
        <v>191</v>
      </c>
      <c r="G163" s="568">
        <v>3056</v>
      </c>
      <c r="H163" s="568">
        <v>1.1673032849503437</v>
      </c>
      <c r="I163" s="568">
        <v>16</v>
      </c>
      <c r="J163" s="568">
        <v>154</v>
      </c>
      <c r="K163" s="568">
        <v>2618</v>
      </c>
      <c r="L163" s="568">
        <v>1</v>
      </c>
      <c r="M163" s="568">
        <v>17</v>
      </c>
      <c r="N163" s="568">
        <v>32</v>
      </c>
      <c r="O163" s="568">
        <v>544</v>
      </c>
      <c r="P163" s="553">
        <v>0.20779220779220781</v>
      </c>
      <c r="Q163" s="569">
        <v>17</v>
      </c>
    </row>
    <row r="164" spans="1:17" ht="14.4" customHeight="1" x14ac:dyDescent="0.3">
      <c r="A164" s="547" t="s">
        <v>1265</v>
      </c>
      <c r="B164" s="548" t="s">
        <v>1167</v>
      </c>
      <c r="C164" s="548" t="s">
        <v>1151</v>
      </c>
      <c r="D164" s="548" t="s">
        <v>1193</v>
      </c>
      <c r="E164" s="548" t="s">
        <v>1194</v>
      </c>
      <c r="F164" s="568">
        <v>47</v>
      </c>
      <c r="G164" s="568">
        <v>12502</v>
      </c>
      <c r="H164" s="568">
        <v>0.99554069119286515</v>
      </c>
      <c r="I164" s="568">
        <v>266</v>
      </c>
      <c r="J164" s="568">
        <v>46</v>
      </c>
      <c r="K164" s="568">
        <v>12558</v>
      </c>
      <c r="L164" s="568">
        <v>1</v>
      </c>
      <c r="M164" s="568">
        <v>273</v>
      </c>
      <c r="N164" s="568"/>
      <c r="O164" s="568"/>
      <c r="P164" s="553"/>
      <c r="Q164" s="569"/>
    </row>
    <row r="165" spans="1:17" ht="14.4" customHeight="1" x14ac:dyDescent="0.3">
      <c r="A165" s="547" t="s">
        <v>1265</v>
      </c>
      <c r="B165" s="548" t="s">
        <v>1167</v>
      </c>
      <c r="C165" s="548" t="s">
        <v>1151</v>
      </c>
      <c r="D165" s="548" t="s">
        <v>1195</v>
      </c>
      <c r="E165" s="548" t="s">
        <v>1196</v>
      </c>
      <c r="F165" s="568">
        <v>50</v>
      </c>
      <c r="G165" s="568">
        <v>7050</v>
      </c>
      <c r="H165" s="568">
        <v>1.1283610755441742</v>
      </c>
      <c r="I165" s="568">
        <v>141</v>
      </c>
      <c r="J165" s="568">
        <v>44</v>
      </c>
      <c r="K165" s="568">
        <v>6248</v>
      </c>
      <c r="L165" s="568">
        <v>1</v>
      </c>
      <c r="M165" s="568">
        <v>142</v>
      </c>
      <c r="N165" s="568">
        <v>29</v>
      </c>
      <c r="O165" s="568">
        <v>4118</v>
      </c>
      <c r="P165" s="553">
        <v>0.65909090909090906</v>
      </c>
      <c r="Q165" s="569">
        <v>142</v>
      </c>
    </row>
    <row r="166" spans="1:17" ht="14.4" customHeight="1" x14ac:dyDescent="0.3">
      <c r="A166" s="547" t="s">
        <v>1265</v>
      </c>
      <c r="B166" s="548" t="s">
        <v>1167</v>
      </c>
      <c r="C166" s="548" t="s">
        <v>1151</v>
      </c>
      <c r="D166" s="548" t="s">
        <v>1197</v>
      </c>
      <c r="E166" s="548" t="s">
        <v>1196</v>
      </c>
      <c r="F166" s="568">
        <v>113</v>
      </c>
      <c r="G166" s="568">
        <v>8814</v>
      </c>
      <c r="H166" s="568">
        <v>1.4487179487179487</v>
      </c>
      <c r="I166" s="568">
        <v>78</v>
      </c>
      <c r="J166" s="568">
        <v>78</v>
      </c>
      <c r="K166" s="568">
        <v>6084</v>
      </c>
      <c r="L166" s="568">
        <v>1</v>
      </c>
      <c r="M166" s="568">
        <v>78</v>
      </c>
      <c r="N166" s="568">
        <v>90</v>
      </c>
      <c r="O166" s="568">
        <v>7020</v>
      </c>
      <c r="P166" s="553">
        <v>1.1538461538461537</v>
      </c>
      <c r="Q166" s="569">
        <v>78</v>
      </c>
    </row>
    <row r="167" spans="1:17" ht="14.4" customHeight="1" x14ac:dyDescent="0.3">
      <c r="A167" s="547" t="s">
        <v>1265</v>
      </c>
      <c r="B167" s="548" t="s">
        <v>1167</v>
      </c>
      <c r="C167" s="548" t="s">
        <v>1151</v>
      </c>
      <c r="D167" s="548" t="s">
        <v>1198</v>
      </c>
      <c r="E167" s="548" t="s">
        <v>1199</v>
      </c>
      <c r="F167" s="568">
        <v>49</v>
      </c>
      <c r="G167" s="568">
        <v>15043</v>
      </c>
      <c r="H167" s="568">
        <v>1.0922887017136218</v>
      </c>
      <c r="I167" s="568">
        <v>307</v>
      </c>
      <c r="J167" s="568">
        <v>44</v>
      </c>
      <c r="K167" s="568">
        <v>13772</v>
      </c>
      <c r="L167" s="568">
        <v>1</v>
      </c>
      <c r="M167" s="568">
        <v>313</v>
      </c>
      <c r="N167" s="568">
        <v>29</v>
      </c>
      <c r="O167" s="568">
        <v>9106</v>
      </c>
      <c r="P167" s="553">
        <v>0.6611966308451932</v>
      </c>
      <c r="Q167" s="569">
        <v>314</v>
      </c>
    </row>
    <row r="168" spans="1:17" ht="14.4" customHeight="1" x14ac:dyDescent="0.3">
      <c r="A168" s="547" t="s">
        <v>1265</v>
      </c>
      <c r="B168" s="548" t="s">
        <v>1167</v>
      </c>
      <c r="C168" s="548" t="s">
        <v>1151</v>
      </c>
      <c r="D168" s="548" t="s">
        <v>1200</v>
      </c>
      <c r="E168" s="548" t="s">
        <v>1201</v>
      </c>
      <c r="F168" s="568">
        <v>5</v>
      </c>
      <c r="G168" s="568">
        <v>2435</v>
      </c>
      <c r="H168" s="568">
        <v>1.247438524590164</v>
      </c>
      <c r="I168" s="568">
        <v>487</v>
      </c>
      <c r="J168" s="568">
        <v>4</v>
      </c>
      <c r="K168" s="568">
        <v>1952</v>
      </c>
      <c r="L168" s="568">
        <v>1</v>
      </c>
      <c r="M168" s="568">
        <v>488</v>
      </c>
      <c r="N168" s="568">
        <v>3</v>
      </c>
      <c r="O168" s="568">
        <v>984</v>
      </c>
      <c r="P168" s="553">
        <v>0.50409836065573765</v>
      </c>
      <c r="Q168" s="569">
        <v>328</v>
      </c>
    </row>
    <row r="169" spans="1:17" ht="14.4" customHeight="1" x14ac:dyDescent="0.3">
      <c r="A169" s="547" t="s">
        <v>1265</v>
      </c>
      <c r="B169" s="548" t="s">
        <v>1167</v>
      </c>
      <c r="C169" s="548" t="s">
        <v>1151</v>
      </c>
      <c r="D169" s="548" t="s">
        <v>1202</v>
      </c>
      <c r="E169" s="548" t="s">
        <v>1203</v>
      </c>
      <c r="F169" s="568">
        <v>92</v>
      </c>
      <c r="G169" s="568">
        <v>14812</v>
      </c>
      <c r="H169" s="568">
        <v>1.1218662425206392</v>
      </c>
      <c r="I169" s="568">
        <v>161</v>
      </c>
      <c r="J169" s="568">
        <v>81</v>
      </c>
      <c r="K169" s="568">
        <v>13203</v>
      </c>
      <c r="L169" s="568">
        <v>1</v>
      </c>
      <c r="M169" s="568">
        <v>163</v>
      </c>
      <c r="N169" s="568">
        <v>136</v>
      </c>
      <c r="O169" s="568">
        <v>22168</v>
      </c>
      <c r="P169" s="553">
        <v>1.6790123456790123</v>
      </c>
      <c r="Q169" s="569">
        <v>163</v>
      </c>
    </row>
    <row r="170" spans="1:17" ht="14.4" customHeight="1" x14ac:dyDescent="0.3">
      <c r="A170" s="547" t="s">
        <v>1265</v>
      </c>
      <c r="B170" s="548" t="s">
        <v>1167</v>
      </c>
      <c r="C170" s="548" t="s">
        <v>1151</v>
      </c>
      <c r="D170" s="548" t="s">
        <v>1206</v>
      </c>
      <c r="E170" s="548" t="s">
        <v>1172</v>
      </c>
      <c r="F170" s="568">
        <v>202</v>
      </c>
      <c r="G170" s="568">
        <v>14342</v>
      </c>
      <c r="H170" s="568">
        <v>1.4865257048092868</v>
      </c>
      <c r="I170" s="568">
        <v>71</v>
      </c>
      <c r="J170" s="568">
        <v>134</v>
      </c>
      <c r="K170" s="568">
        <v>9648</v>
      </c>
      <c r="L170" s="568">
        <v>1</v>
      </c>
      <c r="M170" s="568">
        <v>72</v>
      </c>
      <c r="N170" s="568">
        <v>161</v>
      </c>
      <c r="O170" s="568">
        <v>11592</v>
      </c>
      <c r="P170" s="553">
        <v>1.2014925373134329</v>
      </c>
      <c r="Q170" s="569">
        <v>72</v>
      </c>
    </row>
    <row r="171" spans="1:17" ht="14.4" customHeight="1" x14ac:dyDescent="0.3">
      <c r="A171" s="547" t="s">
        <v>1265</v>
      </c>
      <c r="B171" s="548" t="s">
        <v>1167</v>
      </c>
      <c r="C171" s="548" t="s">
        <v>1151</v>
      </c>
      <c r="D171" s="548" t="s">
        <v>1211</v>
      </c>
      <c r="E171" s="548" t="s">
        <v>1212</v>
      </c>
      <c r="F171" s="568"/>
      <c r="G171" s="568"/>
      <c r="H171" s="568"/>
      <c r="I171" s="568"/>
      <c r="J171" s="568">
        <v>3</v>
      </c>
      <c r="K171" s="568">
        <v>687</v>
      </c>
      <c r="L171" s="568">
        <v>1</v>
      </c>
      <c r="M171" s="568">
        <v>229</v>
      </c>
      <c r="N171" s="568"/>
      <c r="O171" s="568"/>
      <c r="P171" s="553"/>
      <c r="Q171" s="569"/>
    </row>
    <row r="172" spans="1:17" ht="14.4" customHeight="1" x14ac:dyDescent="0.3">
      <c r="A172" s="547" t="s">
        <v>1265</v>
      </c>
      <c r="B172" s="548" t="s">
        <v>1167</v>
      </c>
      <c r="C172" s="548" t="s">
        <v>1151</v>
      </c>
      <c r="D172" s="548" t="s">
        <v>1213</v>
      </c>
      <c r="E172" s="548" t="s">
        <v>1214</v>
      </c>
      <c r="F172" s="568">
        <v>6</v>
      </c>
      <c r="G172" s="568">
        <v>7170</v>
      </c>
      <c r="H172" s="568">
        <v>0.65785851913019544</v>
      </c>
      <c r="I172" s="568">
        <v>1195</v>
      </c>
      <c r="J172" s="568">
        <v>9</v>
      </c>
      <c r="K172" s="568">
        <v>10899</v>
      </c>
      <c r="L172" s="568">
        <v>1</v>
      </c>
      <c r="M172" s="568">
        <v>1211</v>
      </c>
      <c r="N172" s="568">
        <v>14</v>
      </c>
      <c r="O172" s="568">
        <v>16954</v>
      </c>
      <c r="P172" s="553">
        <v>1.5555555555555556</v>
      </c>
      <c r="Q172" s="569">
        <v>1211</v>
      </c>
    </row>
    <row r="173" spans="1:17" ht="14.4" customHeight="1" x14ac:dyDescent="0.3">
      <c r="A173" s="547" t="s">
        <v>1265</v>
      </c>
      <c r="B173" s="548" t="s">
        <v>1167</v>
      </c>
      <c r="C173" s="548" t="s">
        <v>1151</v>
      </c>
      <c r="D173" s="548" t="s">
        <v>1215</v>
      </c>
      <c r="E173" s="548" t="s">
        <v>1216</v>
      </c>
      <c r="F173" s="568">
        <v>7</v>
      </c>
      <c r="G173" s="568">
        <v>770</v>
      </c>
      <c r="H173" s="568">
        <v>0.51956815114709853</v>
      </c>
      <c r="I173" s="568">
        <v>110</v>
      </c>
      <c r="J173" s="568">
        <v>13</v>
      </c>
      <c r="K173" s="568">
        <v>1482</v>
      </c>
      <c r="L173" s="568">
        <v>1</v>
      </c>
      <c r="M173" s="568">
        <v>114</v>
      </c>
      <c r="N173" s="568">
        <v>17</v>
      </c>
      <c r="O173" s="568">
        <v>1938</v>
      </c>
      <c r="P173" s="553">
        <v>1.3076923076923077</v>
      </c>
      <c r="Q173" s="569">
        <v>114</v>
      </c>
    </row>
    <row r="174" spans="1:17" ht="14.4" customHeight="1" x14ac:dyDescent="0.3">
      <c r="A174" s="547" t="s">
        <v>1265</v>
      </c>
      <c r="B174" s="548" t="s">
        <v>1167</v>
      </c>
      <c r="C174" s="548" t="s">
        <v>1151</v>
      </c>
      <c r="D174" s="548" t="s">
        <v>1217</v>
      </c>
      <c r="E174" s="548" t="s">
        <v>1218</v>
      </c>
      <c r="F174" s="568"/>
      <c r="G174" s="568"/>
      <c r="H174" s="568"/>
      <c r="I174" s="568"/>
      <c r="J174" s="568">
        <v>1</v>
      </c>
      <c r="K174" s="568">
        <v>346</v>
      </c>
      <c r="L174" s="568">
        <v>1</v>
      </c>
      <c r="M174" s="568">
        <v>346</v>
      </c>
      <c r="N174" s="568"/>
      <c r="O174" s="568"/>
      <c r="P174" s="553"/>
      <c r="Q174" s="569"/>
    </row>
    <row r="175" spans="1:17" ht="14.4" customHeight="1" x14ac:dyDescent="0.3">
      <c r="A175" s="547" t="s">
        <v>1265</v>
      </c>
      <c r="B175" s="548" t="s">
        <v>1167</v>
      </c>
      <c r="C175" s="548" t="s">
        <v>1151</v>
      </c>
      <c r="D175" s="548" t="s">
        <v>1223</v>
      </c>
      <c r="E175" s="548" t="s">
        <v>1224</v>
      </c>
      <c r="F175" s="568"/>
      <c r="G175" s="568"/>
      <c r="H175" s="568"/>
      <c r="I175" s="568"/>
      <c r="J175" s="568">
        <v>1</v>
      </c>
      <c r="K175" s="568">
        <v>1064</v>
      </c>
      <c r="L175" s="568">
        <v>1</v>
      </c>
      <c r="M175" s="568">
        <v>1064</v>
      </c>
      <c r="N175" s="568"/>
      <c r="O175" s="568"/>
      <c r="P175" s="553"/>
      <c r="Q175" s="569"/>
    </row>
    <row r="176" spans="1:17" ht="14.4" customHeight="1" x14ac:dyDescent="0.3">
      <c r="A176" s="547" t="s">
        <v>1166</v>
      </c>
      <c r="B176" s="548" t="s">
        <v>1167</v>
      </c>
      <c r="C176" s="548" t="s">
        <v>1151</v>
      </c>
      <c r="D176" s="548" t="s">
        <v>1171</v>
      </c>
      <c r="E176" s="548" t="s">
        <v>1172</v>
      </c>
      <c r="F176" s="568">
        <v>10</v>
      </c>
      <c r="G176" s="568">
        <v>2060</v>
      </c>
      <c r="H176" s="568">
        <v>4.8815165876777256</v>
      </c>
      <c r="I176" s="568">
        <v>206</v>
      </c>
      <c r="J176" s="568">
        <v>2</v>
      </c>
      <c r="K176" s="568">
        <v>422</v>
      </c>
      <c r="L176" s="568">
        <v>1</v>
      </c>
      <c r="M176" s="568">
        <v>211</v>
      </c>
      <c r="N176" s="568">
        <v>4</v>
      </c>
      <c r="O176" s="568">
        <v>844</v>
      </c>
      <c r="P176" s="553">
        <v>2</v>
      </c>
      <c r="Q176" s="569">
        <v>211</v>
      </c>
    </row>
    <row r="177" spans="1:17" ht="14.4" customHeight="1" x14ac:dyDescent="0.3">
      <c r="A177" s="547" t="s">
        <v>1166</v>
      </c>
      <c r="B177" s="548" t="s">
        <v>1167</v>
      </c>
      <c r="C177" s="548" t="s">
        <v>1151</v>
      </c>
      <c r="D177" s="548" t="s">
        <v>1174</v>
      </c>
      <c r="E177" s="548" t="s">
        <v>1175</v>
      </c>
      <c r="F177" s="568">
        <v>6</v>
      </c>
      <c r="G177" s="568">
        <v>1770</v>
      </c>
      <c r="H177" s="568">
        <v>0.8400569530137636</v>
      </c>
      <c r="I177" s="568">
        <v>295</v>
      </c>
      <c r="J177" s="568">
        <v>7</v>
      </c>
      <c r="K177" s="568">
        <v>2107</v>
      </c>
      <c r="L177" s="568">
        <v>1</v>
      </c>
      <c r="M177" s="568">
        <v>301</v>
      </c>
      <c r="N177" s="568">
        <v>38</v>
      </c>
      <c r="O177" s="568">
        <v>11438</v>
      </c>
      <c r="P177" s="553">
        <v>5.4285714285714288</v>
      </c>
      <c r="Q177" s="569">
        <v>301</v>
      </c>
    </row>
    <row r="178" spans="1:17" ht="14.4" customHeight="1" x14ac:dyDescent="0.3">
      <c r="A178" s="547" t="s">
        <v>1166</v>
      </c>
      <c r="B178" s="548" t="s">
        <v>1167</v>
      </c>
      <c r="C178" s="548" t="s">
        <v>1151</v>
      </c>
      <c r="D178" s="548" t="s">
        <v>1176</v>
      </c>
      <c r="E178" s="548" t="s">
        <v>1177</v>
      </c>
      <c r="F178" s="568">
        <v>1</v>
      </c>
      <c r="G178" s="568">
        <v>95</v>
      </c>
      <c r="H178" s="568">
        <v>0.31986531986531985</v>
      </c>
      <c r="I178" s="568">
        <v>95</v>
      </c>
      <c r="J178" s="568">
        <v>3</v>
      </c>
      <c r="K178" s="568">
        <v>297</v>
      </c>
      <c r="L178" s="568">
        <v>1</v>
      </c>
      <c r="M178" s="568">
        <v>99</v>
      </c>
      <c r="N178" s="568"/>
      <c r="O178" s="568"/>
      <c r="P178" s="553"/>
      <c r="Q178" s="569"/>
    </row>
    <row r="179" spans="1:17" ht="14.4" customHeight="1" x14ac:dyDescent="0.3">
      <c r="A179" s="547" t="s">
        <v>1166</v>
      </c>
      <c r="B179" s="548" t="s">
        <v>1167</v>
      </c>
      <c r="C179" s="548" t="s">
        <v>1151</v>
      </c>
      <c r="D179" s="548" t="s">
        <v>1178</v>
      </c>
      <c r="E179" s="548" t="s">
        <v>1179</v>
      </c>
      <c r="F179" s="568">
        <v>1</v>
      </c>
      <c r="G179" s="568">
        <v>224</v>
      </c>
      <c r="H179" s="568"/>
      <c r="I179" s="568">
        <v>224</v>
      </c>
      <c r="J179" s="568"/>
      <c r="K179" s="568"/>
      <c r="L179" s="568"/>
      <c r="M179" s="568"/>
      <c r="N179" s="568"/>
      <c r="O179" s="568"/>
      <c r="P179" s="553"/>
      <c r="Q179" s="569"/>
    </row>
    <row r="180" spans="1:17" ht="14.4" customHeight="1" x14ac:dyDescent="0.3">
      <c r="A180" s="547" t="s">
        <v>1166</v>
      </c>
      <c r="B180" s="548" t="s">
        <v>1167</v>
      </c>
      <c r="C180" s="548" t="s">
        <v>1151</v>
      </c>
      <c r="D180" s="548" t="s">
        <v>1180</v>
      </c>
      <c r="E180" s="548" t="s">
        <v>1181</v>
      </c>
      <c r="F180" s="568">
        <v>7</v>
      </c>
      <c r="G180" s="568">
        <v>945</v>
      </c>
      <c r="H180" s="568">
        <v>1.3795620437956204</v>
      </c>
      <c r="I180" s="568">
        <v>135</v>
      </c>
      <c r="J180" s="568">
        <v>5</v>
      </c>
      <c r="K180" s="568">
        <v>685</v>
      </c>
      <c r="L180" s="568">
        <v>1</v>
      </c>
      <c r="M180" s="568">
        <v>137</v>
      </c>
      <c r="N180" s="568">
        <v>17</v>
      </c>
      <c r="O180" s="568">
        <v>2329</v>
      </c>
      <c r="P180" s="553">
        <v>3.4</v>
      </c>
      <c r="Q180" s="569">
        <v>137</v>
      </c>
    </row>
    <row r="181" spans="1:17" ht="14.4" customHeight="1" x14ac:dyDescent="0.3">
      <c r="A181" s="547" t="s">
        <v>1166</v>
      </c>
      <c r="B181" s="548" t="s">
        <v>1167</v>
      </c>
      <c r="C181" s="548" t="s">
        <v>1151</v>
      </c>
      <c r="D181" s="548" t="s">
        <v>1266</v>
      </c>
      <c r="E181" s="548" t="s">
        <v>1267</v>
      </c>
      <c r="F181" s="568">
        <v>4</v>
      </c>
      <c r="G181" s="568">
        <v>1140</v>
      </c>
      <c r="H181" s="568">
        <v>1.2794612794612794</v>
      </c>
      <c r="I181" s="568">
        <v>285</v>
      </c>
      <c r="J181" s="568">
        <v>3</v>
      </c>
      <c r="K181" s="568">
        <v>891</v>
      </c>
      <c r="L181" s="568">
        <v>1</v>
      </c>
      <c r="M181" s="568">
        <v>297</v>
      </c>
      <c r="N181" s="568">
        <v>6</v>
      </c>
      <c r="O181" s="568">
        <v>1788</v>
      </c>
      <c r="P181" s="553">
        <v>2.0067340067340069</v>
      </c>
      <c r="Q181" s="569">
        <v>298</v>
      </c>
    </row>
    <row r="182" spans="1:17" ht="14.4" customHeight="1" x14ac:dyDescent="0.3">
      <c r="A182" s="547" t="s">
        <v>1166</v>
      </c>
      <c r="B182" s="548" t="s">
        <v>1167</v>
      </c>
      <c r="C182" s="548" t="s">
        <v>1151</v>
      </c>
      <c r="D182" s="548" t="s">
        <v>1183</v>
      </c>
      <c r="E182" s="548" t="s">
        <v>1184</v>
      </c>
      <c r="F182" s="568"/>
      <c r="G182" s="568"/>
      <c r="H182" s="568"/>
      <c r="I182" s="568"/>
      <c r="J182" s="568"/>
      <c r="K182" s="568"/>
      <c r="L182" s="568"/>
      <c r="M182" s="568"/>
      <c r="N182" s="568">
        <v>1</v>
      </c>
      <c r="O182" s="568">
        <v>639</v>
      </c>
      <c r="P182" s="553"/>
      <c r="Q182" s="569">
        <v>639</v>
      </c>
    </row>
    <row r="183" spans="1:17" ht="14.4" customHeight="1" x14ac:dyDescent="0.3">
      <c r="A183" s="547" t="s">
        <v>1166</v>
      </c>
      <c r="B183" s="548" t="s">
        <v>1167</v>
      </c>
      <c r="C183" s="548" t="s">
        <v>1151</v>
      </c>
      <c r="D183" s="548" t="s">
        <v>1185</v>
      </c>
      <c r="E183" s="548" t="s">
        <v>1186</v>
      </c>
      <c r="F183" s="568"/>
      <c r="G183" s="568"/>
      <c r="H183" s="568"/>
      <c r="I183" s="568"/>
      <c r="J183" s="568"/>
      <c r="K183" s="568"/>
      <c r="L183" s="568"/>
      <c r="M183" s="568"/>
      <c r="N183" s="568">
        <v>1</v>
      </c>
      <c r="O183" s="568">
        <v>608</v>
      </c>
      <c r="P183" s="553"/>
      <c r="Q183" s="569">
        <v>608</v>
      </c>
    </row>
    <row r="184" spans="1:17" ht="14.4" customHeight="1" x14ac:dyDescent="0.3">
      <c r="A184" s="547" t="s">
        <v>1166</v>
      </c>
      <c r="B184" s="548" t="s">
        <v>1167</v>
      </c>
      <c r="C184" s="548" t="s">
        <v>1151</v>
      </c>
      <c r="D184" s="548" t="s">
        <v>1187</v>
      </c>
      <c r="E184" s="548" t="s">
        <v>1188</v>
      </c>
      <c r="F184" s="568">
        <v>6</v>
      </c>
      <c r="G184" s="568">
        <v>966</v>
      </c>
      <c r="H184" s="568">
        <v>5.5838150289017339</v>
      </c>
      <c r="I184" s="568">
        <v>161</v>
      </c>
      <c r="J184" s="568">
        <v>1</v>
      </c>
      <c r="K184" s="568">
        <v>173</v>
      </c>
      <c r="L184" s="568">
        <v>1</v>
      </c>
      <c r="M184" s="568">
        <v>173</v>
      </c>
      <c r="N184" s="568">
        <v>18</v>
      </c>
      <c r="O184" s="568">
        <v>3114</v>
      </c>
      <c r="P184" s="553">
        <v>18</v>
      </c>
      <c r="Q184" s="569">
        <v>173</v>
      </c>
    </row>
    <row r="185" spans="1:17" ht="14.4" customHeight="1" x14ac:dyDescent="0.3">
      <c r="A185" s="547" t="s">
        <v>1166</v>
      </c>
      <c r="B185" s="548" t="s">
        <v>1167</v>
      </c>
      <c r="C185" s="548" t="s">
        <v>1151</v>
      </c>
      <c r="D185" s="548" t="s">
        <v>1189</v>
      </c>
      <c r="E185" s="548" t="s">
        <v>1190</v>
      </c>
      <c r="F185" s="568"/>
      <c r="G185" s="568"/>
      <c r="H185" s="568"/>
      <c r="I185" s="568"/>
      <c r="J185" s="568"/>
      <c r="K185" s="568"/>
      <c r="L185" s="568"/>
      <c r="M185" s="568"/>
      <c r="N185" s="568">
        <v>3</v>
      </c>
      <c r="O185" s="568">
        <v>1041</v>
      </c>
      <c r="P185" s="553"/>
      <c r="Q185" s="569">
        <v>347</v>
      </c>
    </row>
    <row r="186" spans="1:17" ht="14.4" customHeight="1" x14ac:dyDescent="0.3">
      <c r="A186" s="547" t="s">
        <v>1166</v>
      </c>
      <c r="B186" s="548" t="s">
        <v>1167</v>
      </c>
      <c r="C186" s="548" t="s">
        <v>1151</v>
      </c>
      <c r="D186" s="548" t="s">
        <v>1191</v>
      </c>
      <c r="E186" s="548" t="s">
        <v>1192</v>
      </c>
      <c r="F186" s="568">
        <v>720</v>
      </c>
      <c r="G186" s="568">
        <v>11520</v>
      </c>
      <c r="H186" s="568">
        <v>0.87213263683851916</v>
      </c>
      <c r="I186" s="568">
        <v>16</v>
      </c>
      <c r="J186" s="568">
        <v>777</v>
      </c>
      <c r="K186" s="568">
        <v>13209</v>
      </c>
      <c r="L186" s="568">
        <v>1</v>
      </c>
      <c r="M186" s="568">
        <v>17</v>
      </c>
      <c r="N186" s="568">
        <v>947</v>
      </c>
      <c r="O186" s="568">
        <v>16099</v>
      </c>
      <c r="P186" s="553">
        <v>1.2187902187902189</v>
      </c>
      <c r="Q186" s="569">
        <v>17</v>
      </c>
    </row>
    <row r="187" spans="1:17" ht="14.4" customHeight="1" x14ac:dyDescent="0.3">
      <c r="A187" s="547" t="s">
        <v>1166</v>
      </c>
      <c r="B187" s="548" t="s">
        <v>1167</v>
      </c>
      <c r="C187" s="548" t="s">
        <v>1151</v>
      </c>
      <c r="D187" s="548" t="s">
        <v>1193</v>
      </c>
      <c r="E187" s="548" t="s">
        <v>1194</v>
      </c>
      <c r="F187" s="568"/>
      <c r="G187" s="568"/>
      <c r="H187" s="568"/>
      <c r="I187" s="568"/>
      <c r="J187" s="568">
        <v>1</v>
      </c>
      <c r="K187" s="568">
        <v>273</v>
      </c>
      <c r="L187" s="568">
        <v>1</v>
      </c>
      <c r="M187" s="568">
        <v>273</v>
      </c>
      <c r="N187" s="568"/>
      <c r="O187" s="568"/>
      <c r="P187" s="553"/>
      <c r="Q187" s="569"/>
    </row>
    <row r="188" spans="1:17" ht="14.4" customHeight="1" x14ac:dyDescent="0.3">
      <c r="A188" s="547" t="s">
        <v>1166</v>
      </c>
      <c r="B188" s="548" t="s">
        <v>1167</v>
      </c>
      <c r="C188" s="548" t="s">
        <v>1151</v>
      </c>
      <c r="D188" s="548" t="s">
        <v>1195</v>
      </c>
      <c r="E188" s="548" t="s">
        <v>1196</v>
      </c>
      <c r="F188" s="568"/>
      <c r="G188" s="568"/>
      <c r="H188" s="568"/>
      <c r="I188" s="568"/>
      <c r="J188" s="568">
        <v>1</v>
      </c>
      <c r="K188" s="568">
        <v>142</v>
      </c>
      <c r="L188" s="568">
        <v>1</v>
      </c>
      <c r="M188" s="568">
        <v>142</v>
      </c>
      <c r="N188" s="568"/>
      <c r="O188" s="568"/>
      <c r="P188" s="553"/>
      <c r="Q188" s="569"/>
    </row>
    <row r="189" spans="1:17" ht="14.4" customHeight="1" x14ac:dyDescent="0.3">
      <c r="A189" s="547" t="s">
        <v>1166</v>
      </c>
      <c r="B189" s="548" t="s">
        <v>1167</v>
      </c>
      <c r="C189" s="548" t="s">
        <v>1151</v>
      </c>
      <c r="D189" s="548" t="s">
        <v>1197</v>
      </c>
      <c r="E189" s="548" t="s">
        <v>1196</v>
      </c>
      <c r="F189" s="568">
        <v>7</v>
      </c>
      <c r="G189" s="568">
        <v>546</v>
      </c>
      <c r="H189" s="568">
        <v>1.4</v>
      </c>
      <c r="I189" s="568">
        <v>78</v>
      </c>
      <c r="J189" s="568">
        <v>5</v>
      </c>
      <c r="K189" s="568">
        <v>390</v>
      </c>
      <c r="L189" s="568">
        <v>1</v>
      </c>
      <c r="M189" s="568">
        <v>78</v>
      </c>
      <c r="N189" s="568">
        <v>17</v>
      </c>
      <c r="O189" s="568">
        <v>1326</v>
      </c>
      <c r="P189" s="553">
        <v>3.4</v>
      </c>
      <c r="Q189" s="569">
        <v>78</v>
      </c>
    </row>
    <row r="190" spans="1:17" ht="14.4" customHeight="1" x14ac:dyDescent="0.3">
      <c r="A190" s="547" t="s">
        <v>1166</v>
      </c>
      <c r="B190" s="548" t="s">
        <v>1167</v>
      </c>
      <c r="C190" s="548" t="s">
        <v>1151</v>
      </c>
      <c r="D190" s="548" t="s">
        <v>1198</v>
      </c>
      <c r="E190" s="548" t="s">
        <v>1199</v>
      </c>
      <c r="F190" s="568"/>
      <c r="G190" s="568"/>
      <c r="H190" s="568"/>
      <c r="I190" s="568"/>
      <c r="J190" s="568">
        <v>1</v>
      </c>
      <c r="K190" s="568">
        <v>313</v>
      </c>
      <c r="L190" s="568">
        <v>1</v>
      </c>
      <c r="M190" s="568">
        <v>313</v>
      </c>
      <c r="N190" s="568"/>
      <c r="O190" s="568"/>
      <c r="P190" s="553"/>
      <c r="Q190" s="569"/>
    </row>
    <row r="191" spans="1:17" ht="14.4" customHeight="1" x14ac:dyDescent="0.3">
      <c r="A191" s="547" t="s">
        <v>1166</v>
      </c>
      <c r="B191" s="548" t="s">
        <v>1167</v>
      </c>
      <c r="C191" s="548" t="s">
        <v>1151</v>
      </c>
      <c r="D191" s="548" t="s">
        <v>1200</v>
      </c>
      <c r="E191" s="548" t="s">
        <v>1201</v>
      </c>
      <c r="F191" s="568">
        <v>663</v>
      </c>
      <c r="G191" s="568">
        <v>322881</v>
      </c>
      <c r="H191" s="568">
        <v>0.88218852459016395</v>
      </c>
      <c r="I191" s="568">
        <v>487</v>
      </c>
      <c r="J191" s="568">
        <v>750</v>
      </c>
      <c r="K191" s="568">
        <v>366000</v>
      </c>
      <c r="L191" s="568">
        <v>1</v>
      </c>
      <c r="M191" s="568">
        <v>488</v>
      </c>
      <c r="N191" s="568">
        <v>756</v>
      </c>
      <c r="O191" s="568">
        <v>247968</v>
      </c>
      <c r="P191" s="553">
        <v>0.67750819672131146</v>
      </c>
      <c r="Q191" s="569">
        <v>328</v>
      </c>
    </row>
    <row r="192" spans="1:17" ht="14.4" customHeight="1" x14ac:dyDescent="0.3">
      <c r="A192" s="547" t="s">
        <v>1166</v>
      </c>
      <c r="B192" s="548" t="s">
        <v>1167</v>
      </c>
      <c r="C192" s="548" t="s">
        <v>1151</v>
      </c>
      <c r="D192" s="548" t="s">
        <v>1202</v>
      </c>
      <c r="E192" s="548" t="s">
        <v>1203</v>
      </c>
      <c r="F192" s="568">
        <v>11</v>
      </c>
      <c r="G192" s="568">
        <v>1771</v>
      </c>
      <c r="H192" s="568">
        <v>2.173006134969325</v>
      </c>
      <c r="I192" s="568">
        <v>161</v>
      </c>
      <c r="J192" s="568">
        <v>5</v>
      </c>
      <c r="K192" s="568">
        <v>815</v>
      </c>
      <c r="L192" s="568">
        <v>1</v>
      </c>
      <c r="M192" s="568">
        <v>163</v>
      </c>
      <c r="N192" s="568">
        <v>12</v>
      </c>
      <c r="O192" s="568">
        <v>1956</v>
      </c>
      <c r="P192" s="553">
        <v>2.4</v>
      </c>
      <c r="Q192" s="569">
        <v>163</v>
      </c>
    </row>
    <row r="193" spans="1:17" ht="14.4" customHeight="1" x14ac:dyDescent="0.3">
      <c r="A193" s="547" t="s">
        <v>1166</v>
      </c>
      <c r="B193" s="548" t="s">
        <v>1167</v>
      </c>
      <c r="C193" s="548" t="s">
        <v>1151</v>
      </c>
      <c r="D193" s="548" t="s">
        <v>1206</v>
      </c>
      <c r="E193" s="548" t="s">
        <v>1172</v>
      </c>
      <c r="F193" s="568">
        <v>43</v>
      </c>
      <c r="G193" s="568">
        <v>3053</v>
      </c>
      <c r="H193" s="568">
        <v>1.4134259259259259</v>
      </c>
      <c r="I193" s="568">
        <v>71</v>
      </c>
      <c r="J193" s="568">
        <v>30</v>
      </c>
      <c r="K193" s="568">
        <v>2160</v>
      </c>
      <c r="L193" s="568">
        <v>1</v>
      </c>
      <c r="M193" s="568">
        <v>72</v>
      </c>
      <c r="N193" s="568">
        <v>39</v>
      </c>
      <c r="O193" s="568">
        <v>2808</v>
      </c>
      <c r="P193" s="553">
        <v>1.3</v>
      </c>
      <c r="Q193" s="569">
        <v>72</v>
      </c>
    </row>
    <row r="194" spans="1:17" ht="14.4" customHeight="1" x14ac:dyDescent="0.3">
      <c r="A194" s="547" t="s">
        <v>1166</v>
      </c>
      <c r="B194" s="548" t="s">
        <v>1167</v>
      </c>
      <c r="C194" s="548" t="s">
        <v>1151</v>
      </c>
      <c r="D194" s="548" t="s">
        <v>1213</v>
      </c>
      <c r="E194" s="548" t="s">
        <v>1214</v>
      </c>
      <c r="F194" s="568"/>
      <c r="G194" s="568"/>
      <c r="H194" s="568"/>
      <c r="I194" s="568"/>
      <c r="J194" s="568">
        <v>1</v>
      </c>
      <c r="K194" s="568">
        <v>1211</v>
      </c>
      <c r="L194" s="568">
        <v>1</v>
      </c>
      <c r="M194" s="568">
        <v>1211</v>
      </c>
      <c r="N194" s="568">
        <v>4</v>
      </c>
      <c r="O194" s="568">
        <v>4844</v>
      </c>
      <c r="P194" s="553">
        <v>4</v>
      </c>
      <c r="Q194" s="569">
        <v>1211</v>
      </c>
    </row>
    <row r="195" spans="1:17" ht="14.4" customHeight="1" x14ac:dyDescent="0.3">
      <c r="A195" s="547" t="s">
        <v>1166</v>
      </c>
      <c r="B195" s="548" t="s">
        <v>1167</v>
      </c>
      <c r="C195" s="548" t="s">
        <v>1151</v>
      </c>
      <c r="D195" s="548" t="s">
        <v>1215</v>
      </c>
      <c r="E195" s="548" t="s">
        <v>1216</v>
      </c>
      <c r="F195" s="568">
        <v>154</v>
      </c>
      <c r="G195" s="568">
        <v>16940</v>
      </c>
      <c r="H195" s="568">
        <v>1.3887522544679456</v>
      </c>
      <c r="I195" s="568">
        <v>110</v>
      </c>
      <c r="J195" s="568">
        <v>107</v>
      </c>
      <c r="K195" s="568">
        <v>12198</v>
      </c>
      <c r="L195" s="568">
        <v>1</v>
      </c>
      <c r="M195" s="568">
        <v>114</v>
      </c>
      <c r="N195" s="568">
        <v>171</v>
      </c>
      <c r="O195" s="568">
        <v>19494</v>
      </c>
      <c r="P195" s="553">
        <v>1.5981308411214954</v>
      </c>
      <c r="Q195" s="569">
        <v>114</v>
      </c>
    </row>
    <row r="196" spans="1:17" ht="14.4" customHeight="1" x14ac:dyDescent="0.3">
      <c r="A196" s="547" t="s">
        <v>1166</v>
      </c>
      <c r="B196" s="548" t="s">
        <v>1167</v>
      </c>
      <c r="C196" s="548" t="s">
        <v>1151</v>
      </c>
      <c r="D196" s="548" t="s">
        <v>1221</v>
      </c>
      <c r="E196" s="548" t="s">
        <v>1222</v>
      </c>
      <c r="F196" s="568">
        <v>318</v>
      </c>
      <c r="G196" s="568">
        <v>46428</v>
      </c>
      <c r="H196" s="568">
        <v>0.94944785276073618</v>
      </c>
      <c r="I196" s="568">
        <v>146</v>
      </c>
      <c r="J196" s="568">
        <v>326</v>
      </c>
      <c r="K196" s="568">
        <v>48900</v>
      </c>
      <c r="L196" s="568">
        <v>1</v>
      </c>
      <c r="M196" s="568">
        <v>150</v>
      </c>
      <c r="N196" s="568">
        <v>369</v>
      </c>
      <c r="O196" s="568">
        <v>55350</v>
      </c>
      <c r="P196" s="553">
        <v>1.1319018404907975</v>
      </c>
      <c r="Q196" s="569">
        <v>150</v>
      </c>
    </row>
    <row r="197" spans="1:17" ht="14.4" customHeight="1" x14ac:dyDescent="0.3">
      <c r="A197" s="547" t="s">
        <v>1166</v>
      </c>
      <c r="B197" s="548" t="s">
        <v>1167</v>
      </c>
      <c r="C197" s="548" t="s">
        <v>1151</v>
      </c>
      <c r="D197" s="548" t="s">
        <v>1225</v>
      </c>
      <c r="E197" s="548" t="s">
        <v>1226</v>
      </c>
      <c r="F197" s="568">
        <v>2</v>
      </c>
      <c r="G197" s="568">
        <v>588</v>
      </c>
      <c r="H197" s="568"/>
      <c r="I197" s="568">
        <v>294</v>
      </c>
      <c r="J197" s="568"/>
      <c r="K197" s="568"/>
      <c r="L197" s="568"/>
      <c r="M197" s="568"/>
      <c r="N197" s="568">
        <v>1</v>
      </c>
      <c r="O197" s="568">
        <v>302</v>
      </c>
      <c r="P197" s="553"/>
      <c r="Q197" s="569">
        <v>302</v>
      </c>
    </row>
    <row r="198" spans="1:17" ht="14.4" customHeight="1" x14ac:dyDescent="0.3">
      <c r="A198" s="547" t="s">
        <v>1268</v>
      </c>
      <c r="B198" s="548" t="s">
        <v>1167</v>
      </c>
      <c r="C198" s="548" t="s">
        <v>1151</v>
      </c>
      <c r="D198" s="548" t="s">
        <v>1171</v>
      </c>
      <c r="E198" s="548" t="s">
        <v>1172</v>
      </c>
      <c r="F198" s="568">
        <v>77</v>
      </c>
      <c r="G198" s="568">
        <v>15862</v>
      </c>
      <c r="H198" s="568">
        <v>1.8793838862559242</v>
      </c>
      <c r="I198" s="568">
        <v>206</v>
      </c>
      <c r="J198" s="568">
        <v>40</v>
      </c>
      <c r="K198" s="568">
        <v>8440</v>
      </c>
      <c r="L198" s="568">
        <v>1</v>
      </c>
      <c r="M198" s="568">
        <v>211</v>
      </c>
      <c r="N198" s="568">
        <v>43</v>
      </c>
      <c r="O198" s="568">
        <v>9073</v>
      </c>
      <c r="P198" s="553">
        <v>1.075</v>
      </c>
      <c r="Q198" s="569">
        <v>211</v>
      </c>
    </row>
    <row r="199" spans="1:17" ht="14.4" customHeight="1" x14ac:dyDescent="0.3">
      <c r="A199" s="547" t="s">
        <v>1268</v>
      </c>
      <c r="B199" s="548" t="s">
        <v>1167</v>
      </c>
      <c r="C199" s="548" t="s">
        <v>1151</v>
      </c>
      <c r="D199" s="548" t="s">
        <v>1173</v>
      </c>
      <c r="E199" s="548" t="s">
        <v>1172</v>
      </c>
      <c r="F199" s="568">
        <v>3</v>
      </c>
      <c r="G199" s="568">
        <v>255</v>
      </c>
      <c r="H199" s="568">
        <v>0.58620689655172409</v>
      </c>
      <c r="I199" s="568">
        <v>85</v>
      </c>
      <c r="J199" s="568">
        <v>5</v>
      </c>
      <c r="K199" s="568">
        <v>435</v>
      </c>
      <c r="L199" s="568">
        <v>1</v>
      </c>
      <c r="M199" s="568">
        <v>87</v>
      </c>
      <c r="N199" s="568">
        <v>1</v>
      </c>
      <c r="O199" s="568">
        <v>87</v>
      </c>
      <c r="P199" s="553">
        <v>0.2</v>
      </c>
      <c r="Q199" s="569">
        <v>87</v>
      </c>
    </row>
    <row r="200" spans="1:17" ht="14.4" customHeight="1" x14ac:dyDescent="0.3">
      <c r="A200" s="547" t="s">
        <v>1268</v>
      </c>
      <c r="B200" s="548" t="s">
        <v>1167</v>
      </c>
      <c r="C200" s="548" t="s">
        <v>1151</v>
      </c>
      <c r="D200" s="548" t="s">
        <v>1174</v>
      </c>
      <c r="E200" s="548" t="s">
        <v>1175</v>
      </c>
      <c r="F200" s="568">
        <v>72</v>
      </c>
      <c r="G200" s="568">
        <v>21240</v>
      </c>
      <c r="H200" s="568">
        <v>0.78405315614617943</v>
      </c>
      <c r="I200" s="568">
        <v>295</v>
      </c>
      <c r="J200" s="568">
        <v>90</v>
      </c>
      <c r="K200" s="568">
        <v>27090</v>
      </c>
      <c r="L200" s="568">
        <v>1</v>
      </c>
      <c r="M200" s="568">
        <v>301</v>
      </c>
      <c r="N200" s="568">
        <v>69</v>
      </c>
      <c r="O200" s="568">
        <v>20769</v>
      </c>
      <c r="P200" s="553">
        <v>0.76666666666666672</v>
      </c>
      <c r="Q200" s="569">
        <v>301</v>
      </c>
    </row>
    <row r="201" spans="1:17" ht="14.4" customHeight="1" x14ac:dyDescent="0.3">
      <c r="A201" s="547" t="s">
        <v>1268</v>
      </c>
      <c r="B201" s="548" t="s">
        <v>1167</v>
      </c>
      <c r="C201" s="548" t="s">
        <v>1151</v>
      </c>
      <c r="D201" s="548" t="s">
        <v>1176</v>
      </c>
      <c r="E201" s="548" t="s">
        <v>1177</v>
      </c>
      <c r="F201" s="568"/>
      <c r="G201" s="568"/>
      <c r="H201" s="568"/>
      <c r="I201" s="568"/>
      <c r="J201" s="568">
        <v>6</v>
      </c>
      <c r="K201" s="568">
        <v>594</v>
      </c>
      <c r="L201" s="568">
        <v>1</v>
      </c>
      <c r="M201" s="568">
        <v>99</v>
      </c>
      <c r="N201" s="568">
        <v>3</v>
      </c>
      <c r="O201" s="568">
        <v>297</v>
      </c>
      <c r="P201" s="553">
        <v>0.5</v>
      </c>
      <c r="Q201" s="569">
        <v>99</v>
      </c>
    </row>
    <row r="202" spans="1:17" ht="14.4" customHeight="1" x14ac:dyDescent="0.3">
      <c r="A202" s="547" t="s">
        <v>1268</v>
      </c>
      <c r="B202" s="548" t="s">
        <v>1167</v>
      </c>
      <c r="C202" s="548" t="s">
        <v>1151</v>
      </c>
      <c r="D202" s="548" t="s">
        <v>1180</v>
      </c>
      <c r="E202" s="548" t="s">
        <v>1181</v>
      </c>
      <c r="F202" s="568">
        <v>39</v>
      </c>
      <c r="G202" s="568">
        <v>5265</v>
      </c>
      <c r="H202" s="568">
        <v>0.57359189454188908</v>
      </c>
      <c r="I202" s="568">
        <v>135</v>
      </c>
      <c r="J202" s="568">
        <v>67</v>
      </c>
      <c r="K202" s="568">
        <v>9179</v>
      </c>
      <c r="L202" s="568">
        <v>1</v>
      </c>
      <c r="M202" s="568">
        <v>137</v>
      </c>
      <c r="N202" s="568">
        <v>54</v>
      </c>
      <c r="O202" s="568">
        <v>7398</v>
      </c>
      <c r="P202" s="553">
        <v>0.80597014925373134</v>
      </c>
      <c r="Q202" s="569">
        <v>137</v>
      </c>
    </row>
    <row r="203" spans="1:17" ht="14.4" customHeight="1" x14ac:dyDescent="0.3">
      <c r="A203" s="547" t="s">
        <v>1268</v>
      </c>
      <c r="B203" s="548" t="s">
        <v>1167</v>
      </c>
      <c r="C203" s="548" t="s">
        <v>1151</v>
      </c>
      <c r="D203" s="548" t="s">
        <v>1182</v>
      </c>
      <c r="E203" s="548" t="s">
        <v>1181</v>
      </c>
      <c r="F203" s="568">
        <v>3</v>
      </c>
      <c r="G203" s="568">
        <v>534</v>
      </c>
      <c r="H203" s="568">
        <v>1.459016393442623</v>
      </c>
      <c r="I203" s="568">
        <v>178</v>
      </c>
      <c r="J203" s="568">
        <v>2</v>
      </c>
      <c r="K203" s="568">
        <v>366</v>
      </c>
      <c r="L203" s="568">
        <v>1</v>
      </c>
      <c r="M203" s="568">
        <v>183</v>
      </c>
      <c r="N203" s="568">
        <v>1</v>
      </c>
      <c r="O203" s="568">
        <v>183</v>
      </c>
      <c r="P203" s="553">
        <v>0.5</v>
      </c>
      <c r="Q203" s="569">
        <v>183</v>
      </c>
    </row>
    <row r="204" spans="1:17" ht="14.4" customHeight="1" x14ac:dyDescent="0.3">
      <c r="A204" s="547" t="s">
        <v>1268</v>
      </c>
      <c r="B204" s="548" t="s">
        <v>1167</v>
      </c>
      <c r="C204" s="548" t="s">
        <v>1151</v>
      </c>
      <c r="D204" s="548" t="s">
        <v>1183</v>
      </c>
      <c r="E204" s="548" t="s">
        <v>1184</v>
      </c>
      <c r="F204" s="568"/>
      <c r="G204" s="568"/>
      <c r="H204" s="568"/>
      <c r="I204" s="568"/>
      <c r="J204" s="568"/>
      <c r="K204" s="568"/>
      <c r="L204" s="568"/>
      <c r="M204" s="568"/>
      <c r="N204" s="568">
        <v>1</v>
      </c>
      <c r="O204" s="568">
        <v>639</v>
      </c>
      <c r="P204" s="553"/>
      <c r="Q204" s="569">
        <v>639</v>
      </c>
    </row>
    <row r="205" spans="1:17" ht="14.4" customHeight="1" x14ac:dyDescent="0.3">
      <c r="A205" s="547" t="s">
        <v>1268</v>
      </c>
      <c r="B205" s="548" t="s">
        <v>1167</v>
      </c>
      <c r="C205" s="548" t="s">
        <v>1151</v>
      </c>
      <c r="D205" s="548" t="s">
        <v>1185</v>
      </c>
      <c r="E205" s="548" t="s">
        <v>1186</v>
      </c>
      <c r="F205" s="568">
        <v>1</v>
      </c>
      <c r="G205" s="568">
        <v>593</v>
      </c>
      <c r="H205" s="568"/>
      <c r="I205" s="568">
        <v>593</v>
      </c>
      <c r="J205" s="568"/>
      <c r="K205" s="568"/>
      <c r="L205" s="568"/>
      <c r="M205" s="568"/>
      <c r="N205" s="568">
        <v>1</v>
      </c>
      <c r="O205" s="568">
        <v>608</v>
      </c>
      <c r="P205" s="553"/>
      <c r="Q205" s="569">
        <v>608</v>
      </c>
    </row>
    <row r="206" spans="1:17" ht="14.4" customHeight="1" x14ac:dyDescent="0.3">
      <c r="A206" s="547" t="s">
        <v>1268</v>
      </c>
      <c r="B206" s="548" t="s">
        <v>1167</v>
      </c>
      <c r="C206" s="548" t="s">
        <v>1151</v>
      </c>
      <c r="D206" s="548" t="s">
        <v>1187</v>
      </c>
      <c r="E206" s="548" t="s">
        <v>1188</v>
      </c>
      <c r="F206" s="568">
        <v>6</v>
      </c>
      <c r="G206" s="568">
        <v>966</v>
      </c>
      <c r="H206" s="568">
        <v>0.93063583815028905</v>
      </c>
      <c r="I206" s="568">
        <v>161</v>
      </c>
      <c r="J206" s="568">
        <v>6</v>
      </c>
      <c r="K206" s="568">
        <v>1038</v>
      </c>
      <c r="L206" s="568">
        <v>1</v>
      </c>
      <c r="M206" s="568">
        <v>173</v>
      </c>
      <c r="N206" s="568">
        <v>8</v>
      </c>
      <c r="O206" s="568">
        <v>1384</v>
      </c>
      <c r="P206" s="553">
        <v>1.3333333333333333</v>
      </c>
      <c r="Q206" s="569">
        <v>173</v>
      </c>
    </row>
    <row r="207" spans="1:17" ht="14.4" customHeight="1" x14ac:dyDescent="0.3">
      <c r="A207" s="547" t="s">
        <v>1268</v>
      </c>
      <c r="B207" s="548" t="s">
        <v>1167</v>
      </c>
      <c r="C207" s="548" t="s">
        <v>1151</v>
      </c>
      <c r="D207" s="548" t="s">
        <v>1189</v>
      </c>
      <c r="E207" s="548" t="s">
        <v>1190</v>
      </c>
      <c r="F207" s="568"/>
      <c r="G207" s="568"/>
      <c r="H207" s="568"/>
      <c r="I207" s="568"/>
      <c r="J207" s="568">
        <v>2</v>
      </c>
      <c r="K207" s="568">
        <v>768</v>
      </c>
      <c r="L207" s="568">
        <v>1</v>
      </c>
      <c r="M207" s="568">
        <v>384</v>
      </c>
      <c r="N207" s="568"/>
      <c r="O207" s="568"/>
      <c r="P207" s="553"/>
      <c r="Q207" s="569"/>
    </row>
    <row r="208" spans="1:17" ht="14.4" customHeight="1" x14ac:dyDescent="0.3">
      <c r="A208" s="547" t="s">
        <v>1268</v>
      </c>
      <c r="B208" s="548" t="s">
        <v>1167</v>
      </c>
      <c r="C208" s="548" t="s">
        <v>1151</v>
      </c>
      <c r="D208" s="548" t="s">
        <v>1191</v>
      </c>
      <c r="E208" s="548" t="s">
        <v>1192</v>
      </c>
      <c r="F208" s="568">
        <v>106</v>
      </c>
      <c r="G208" s="568">
        <v>1696</v>
      </c>
      <c r="H208" s="568">
        <v>0.70256835128417561</v>
      </c>
      <c r="I208" s="568">
        <v>16</v>
      </c>
      <c r="J208" s="568">
        <v>142</v>
      </c>
      <c r="K208" s="568">
        <v>2414</v>
      </c>
      <c r="L208" s="568">
        <v>1</v>
      </c>
      <c r="M208" s="568">
        <v>17</v>
      </c>
      <c r="N208" s="568">
        <v>34</v>
      </c>
      <c r="O208" s="568">
        <v>578</v>
      </c>
      <c r="P208" s="553">
        <v>0.23943661971830985</v>
      </c>
      <c r="Q208" s="569">
        <v>17</v>
      </c>
    </row>
    <row r="209" spans="1:17" ht="14.4" customHeight="1" x14ac:dyDescent="0.3">
      <c r="A209" s="547" t="s">
        <v>1268</v>
      </c>
      <c r="B209" s="548" t="s">
        <v>1167</v>
      </c>
      <c r="C209" s="548" t="s">
        <v>1151</v>
      </c>
      <c r="D209" s="548" t="s">
        <v>1193</v>
      </c>
      <c r="E209" s="548" t="s">
        <v>1194</v>
      </c>
      <c r="F209" s="568">
        <v>27</v>
      </c>
      <c r="G209" s="568">
        <v>7182</v>
      </c>
      <c r="H209" s="568">
        <v>1.6442307692307692</v>
      </c>
      <c r="I209" s="568">
        <v>266</v>
      </c>
      <c r="J209" s="568">
        <v>16</v>
      </c>
      <c r="K209" s="568">
        <v>4368</v>
      </c>
      <c r="L209" s="568">
        <v>1</v>
      </c>
      <c r="M209" s="568">
        <v>273</v>
      </c>
      <c r="N209" s="568"/>
      <c r="O209" s="568"/>
      <c r="P209" s="553"/>
      <c r="Q209" s="569"/>
    </row>
    <row r="210" spans="1:17" ht="14.4" customHeight="1" x14ac:dyDescent="0.3">
      <c r="A210" s="547" t="s">
        <v>1268</v>
      </c>
      <c r="B210" s="548" t="s">
        <v>1167</v>
      </c>
      <c r="C210" s="548" t="s">
        <v>1151</v>
      </c>
      <c r="D210" s="548" t="s">
        <v>1195</v>
      </c>
      <c r="E210" s="548" t="s">
        <v>1196</v>
      </c>
      <c r="F210" s="568">
        <v>35</v>
      </c>
      <c r="G210" s="568">
        <v>4935</v>
      </c>
      <c r="H210" s="568">
        <v>1.4480633802816902</v>
      </c>
      <c r="I210" s="568">
        <v>141</v>
      </c>
      <c r="J210" s="568">
        <v>24</v>
      </c>
      <c r="K210" s="568">
        <v>3408</v>
      </c>
      <c r="L210" s="568">
        <v>1</v>
      </c>
      <c r="M210" s="568">
        <v>142</v>
      </c>
      <c r="N210" s="568">
        <v>28</v>
      </c>
      <c r="O210" s="568">
        <v>3976</v>
      </c>
      <c r="P210" s="553">
        <v>1.1666666666666667</v>
      </c>
      <c r="Q210" s="569">
        <v>142</v>
      </c>
    </row>
    <row r="211" spans="1:17" ht="14.4" customHeight="1" x14ac:dyDescent="0.3">
      <c r="A211" s="547" t="s">
        <v>1268</v>
      </c>
      <c r="B211" s="548" t="s">
        <v>1167</v>
      </c>
      <c r="C211" s="548" t="s">
        <v>1151</v>
      </c>
      <c r="D211" s="548" t="s">
        <v>1197</v>
      </c>
      <c r="E211" s="548" t="s">
        <v>1196</v>
      </c>
      <c r="F211" s="568">
        <v>39</v>
      </c>
      <c r="G211" s="568">
        <v>3042</v>
      </c>
      <c r="H211" s="568">
        <v>0.59090909090909094</v>
      </c>
      <c r="I211" s="568">
        <v>78</v>
      </c>
      <c r="J211" s="568">
        <v>66</v>
      </c>
      <c r="K211" s="568">
        <v>5148</v>
      </c>
      <c r="L211" s="568">
        <v>1</v>
      </c>
      <c r="M211" s="568">
        <v>78</v>
      </c>
      <c r="N211" s="568">
        <v>54</v>
      </c>
      <c r="O211" s="568">
        <v>4212</v>
      </c>
      <c r="P211" s="553">
        <v>0.81818181818181823</v>
      </c>
      <c r="Q211" s="569">
        <v>78</v>
      </c>
    </row>
    <row r="212" spans="1:17" ht="14.4" customHeight="1" x14ac:dyDescent="0.3">
      <c r="A212" s="547" t="s">
        <v>1268</v>
      </c>
      <c r="B212" s="548" t="s">
        <v>1167</v>
      </c>
      <c r="C212" s="548" t="s">
        <v>1151</v>
      </c>
      <c r="D212" s="548" t="s">
        <v>1198</v>
      </c>
      <c r="E212" s="548" t="s">
        <v>1199</v>
      </c>
      <c r="F212" s="568">
        <v>35</v>
      </c>
      <c r="G212" s="568">
        <v>10745</v>
      </c>
      <c r="H212" s="568">
        <v>1.4303780617678381</v>
      </c>
      <c r="I212" s="568">
        <v>307</v>
      </c>
      <c r="J212" s="568">
        <v>24</v>
      </c>
      <c r="K212" s="568">
        <v>7512</v>
      </c>
      <c r="L212" s="568">
        <v>1</v>
      </c>
      <c r="M212" s="568">
        <v>313</v>
      </c>
      <c r="N212" s="568">
        <v>29</v>
      </c>
      <c r="O212" s="568">
        <v>9106</v>
      </c>
      <c r="P212" s="553">
        <v>1.2121938232161875</v>
      </c>
      <c r="Q212" s="569">
        <v>314</v>
      </c>
    </row>
    <row r="213" spans="1:17" ht="14.4" customHeight="1" x14ac:dyDescent="0.3">
      <c r="A213" s="547" t="s">
        <v>1268</v>
      </c>
      <c r="B213" s="548" t="s">
        <v>1167</v>
      </c>
      <c r="C213" s="548" t="s">
        <v>1151</v>
      </c>
      <c r="D213" s="548" t="s">
        <v>1200</v>
      </c>
      <c r="E213" s="548" t="s">
        <v>1201</v>
      </c>
      <c r="F213" s="568"/>
      <c r="G213" s="568"/>
      <c r="H213" s="568"/>
      <c r="I213" s="568"/>
      <c r="J213" s="568">
        <v>1</v>
      </c>
      <c r="K213" s="568">
        <v>488</v>
      </c>
      <c r="L213" s="568">
        <v>1</v>
      </c>
      <c r="M213" s="568">
        <v>488</v>
      </c>
      <c r="N213" s="568"/>
      <c r="O213" s="568"/>
      <c r="P213" s="553"/>
      <c r="Q213" s="569"/>
    </row>
    <row r="214" spans="1:17" ht="14.4" customHeight="1" x14ac:dyDescent="0.3">
      <c r="A214" s="547" t="s">
        <v>1268</v>
      </c>
      <c r="B214" s="548" t="s">
        <v>1167</v>
      </c>
      <c r="C214" s="548" t="s">
        <v>1151</v>
      </c>
      <c r="D214" s="548" t="s">
        <v>1202</v>
      </c>
      <c r="E214" s="548" t="s">
        <v>1203</v>
      </c>
      <c r="F214" s="568">
        <v>30</v>
      </c>
      <c r="G214" s="568">
        <v>4830</v>
      </c>
      <c r="H214" s="568">
        <v>0.43576326236015878</v>
      </c>
      <c r="I214" s="568">
        <v>161</v>
      </c>
      <c r="J214" s="568">
        <v>68</v>
      </c>
      <c r="K214" s="568">
        <v>11084</v>
      </c>
      <c r="L214" s="568">
        <v>1</v>
      </c>
      <c r="M214" s="568">
        <v>163</v>
      </c>
      <c r="N214" s="568">
        <v>95</v>
      </c>
      <c r="O214" s="568">
        <v>15485</v>
      </c>
      <c r="P214" s="553">
        <v>1.3970588235294117</v>
      </c>
      <c r="Q214" s="569">
        <v>163</v>
      </c>
    </row>
    <row r="215" spans="1:17" ht="14.4" customHeight="1" x14ac:dyDescent="0.3">
      <c r="A215" s="547" t="s">
        <v>1268</v>
      </c>
      <c r="B215" s="548" t="s">
        <v>1167</v>
      </c>
      <c r="C215" s="548" t="s">
        <v>1151</v>
      </c>
      <c r="D215" s="548" t="s">
        <v>1206</v>
      </c>
      <c r="E215" s="548" t="s">
        <v>1172</v>
      </c>
      <c r="F215" s="568">
        <v>60</v>
      </c>
      <c r="G215" s="568">
        <v>4260</v>
      </c>
      <c r="H215" s="568">
        <v>0.65740740740740744</v>
      </c>
      <c r="I215" s="568">
        <v>71</v>
      </c>
      <c r="J215" s="568">
        <v>90</v>
      </c>
      <c r="K215" s="568">
        <v>6480</v>
      </c>
      <c r="L215" s="568">
        <v>1</v>
      </c>
      <c r="M215" s="568">
        <v>72</v>
      </c>
      <c r="N215" s="568">
        <v>68</v>
      </c>
      <c r="O215" s="568">
        <v>4896</v>
      </c>
      <c r="P215" s="553">
        <v>0.75555555555555554</v>
      </c>
      <c r="Q215" s="569">
        <v>72</v>
      </c>
    </row>
    <row r="216" spans="1:17" ht="14.4" customHeight="1" x14ac:dyDescent="0.3">
      <c r="A216" s="547" t="s">
        <v>1268</v>
      </c>
      <c r="B216" s="548" t="s">
        <v>1167</v>
      </c>
      <c r="C216" s="548" t="s">
        <v>1151</v>
      </c>
      <c r="D216" s="548" t="s">
        <v>1211</v>
      </c>
      <c r="E216" s="548" t="s">
        <v>1212</v>
      </c>
      <c r="F216" s="568">
        <v>3</v>
      </c>
      <c r="G216" s="568">
        <v>660</v>
      </c>
      <c r="H216" s="568">
        <v>0.48034934497816595</v>
      </c>
      <c r="I216" s="568">
        <v>220</v>
      </c>
      <c r="J216" s="568">
        <v>6</v>
      </c>
      <c r="K216" s="568">
        <v>1374</v>
      </c>
      <c r="L216" s="568">
        <v>1</v>
      </c>
      <c r="M216" s="568">
        <v>229</v>
      </c>
      <c r="N216" s="568">
        <v>1</v>
      </c>
      <c r="O216" s="568">
        <v>230</v>
      </c>
      <c r="P216" s="553">
        <v>0.16739446870451238</v>
      </c>
      <c r="Q216" s="569">
        <v>230</v>
      </c>
    </row>
    <row r="217" spans="1:17" ht="14.4" customHeight="1" x14ac:dyDescent="0.3">
      <c r="A217" s="547" t="s">
        <v>1268</v>
      </c>
      <c r="B217" s="548" t="s">
        <v>1167</v>
      </c>
      <c r="C217" s="548" t="s">
        <v>1151</v>
      </c>
      <c r="D217" s="548" t="s">
        <v>1213</v>
      </c>
      <c r="E217" s="548" t="s">
        <v>1214</v>
      </c>
      <c r="F217" s="568">
        <v>3</v>
      </c>
      <c r="G217" s="568">
        <v>3585</v>
      </c>
      <c r="H217" s="568">
        <v>0.74009083402146991</v>
      </c>
      <c r="I217" s="568">
        <v>1195</v>
      </c>
      <c r="J217" s="568">
        <v>4</v>
      </c>
      <c r="K217" s="568">
        <v>4844</v>
      </c>
      <c r="L217" s="568">
        <v>1</v>
      </c>
      <c r="M217" s="568">
        <v>1211</v>
      </c>
      <c r="N217" s="568">
        <v>10</v>
      </c>
      <c r="O217" s="568">
        <v>12110</v>
      </c>
      <c r="P217" s="553">
        <v>2.5</v>
      </c>
      <c r="Q217" s="569">
        <v>1211</v>
      </c>
    </row>
    <row r="218" spans="1:17" ht="14.4" customHeight="1" x14ac:dyDescent="0.3">
      <c r="A218" s="547" t="s">
        <v>1268</v>
      </c>
      <c r="B218" s="548" t="s">
        <v>1167</v>
      </c>
      <c r="C218" s="548" t="s">
        <v>1151</v>
      </c>
      <c r="D218" s="548" t="s">
        <v>1215</v>
      </c>
      <c r="E218" s="548" t="s">
        <v>1216</v>
      </c>
      <c r="F218" s="568">
        <v>17</v>
      </c>
      <c r="G218" s="568">
        <v>1870</v>
      </c>
      <c r="H218" s="568">
        <v>1.261808367071525</v>
      </c>
      <c r="I218" s="568">
        <v>110</v>
      </c>
      <c r="J218" s="568">
        <v>13</v>
      </c>
      <c r="K218" s="568">
        <v>1482</v>
      </c>
      <c r="L218" s="568">
        <v>1</v>
      </c>
      <c r="M218" s="568">
        <v>114</v>
      </c>
      <c r="N218" s="568">
        <v>17</v>
      </c>
      <c r="O218" s="568">
        <v>1938</v>
      </c>
      <c r="P218" s="553">
        <v>1.3076923076923077</v>
      </c>
      <c r="Q218" s="569">
        <v>114</v>
      </c>
    </row>
    <row r="219" spans="1:17" ht="14.4" customHeight="1" x14ac:dyDescent="0.3">
      <c r="A219" s="547" t="s">
        <v>1268</v>
      </c>
      <c r="B219" s="548" t="s">
        <v>1167</v>
      </c>
      <c r="C219" s="548" t="s">
        <v>1151</v>
      </c>
      <c r="D219" s="548" t="s">
        <v>1217</v>
      </c>
      <c r="E219" s="548" t="s">
        <v>1218</v>
      </c>
      <c r="F219" s="568"/>
      <c r="G219" s="568"/>
      <c r="H219" s="568"/>
      <c r="I219" s="568"/>
      <c r="J219" s="568">
        <v>1</v>
      </c>
      <c r="K219" s="568">
        <v>346</v>
      </c>
      <c r="L219" s="568">
        <v>1</v>
      </c>
      <c r="M219" s="568">
        <v>346</v>
      </c>
      <c r="N219" s="568"/>
      <c r="O219" s="568"/>
      <c r="P219" s="553"/>
      <c r="Q219" s="569"/>
    </row>
    <row r="220" spans="1:17" ht="14.4" customHeight="1" x14ac:dyDescent="0.3">
      <c r="A220" s="547" t="s">
        <v>1268</v>
      </c>
      <c r="B220" s="548" t="s">
        <v>1167</v>
      </c>
      <c r="C220" s="548" t="s">
        <v>1151</v>
      </c>
      <c r="D220" s="548" t="s">
        <v>1221</v>
      </c>
      <c r="E220" s="548" t="s">
        <v>1222</v>
      </c>
      <c r="F220" s="568">
        <v>6</v>
      </c>
      <c r="G220" s="568">
        <v>876</v>
      </c>
      <c r="H220" s="568">
        <v>1.9466666666666668</v>
      </c>
      <c r="I220" s="568">
        <v>146</v>
      </c>
      <c r="J220" s="568">
        <v>3</v>
      </c>
      <c r="K220" s="568">
        <v>450</v>
      </c>
      <c r="L220" s="568">
        <v>1</v>
      </c>
      <c r="M220" s="568">
        <v>150</v>
      </c>
      <c r="N220" s="568">
        <v>7</v>
      </c>
      <c r="O220" s="568">
        <v>1050</v>
      </c>
      <c r="P220" s="553">
        <v>2.3333333333333335</v>
      </c>
      <c r="Q220" s="569">
        <v>150</v>
      </c>
    </row>
    <row r="221" spans="1:17" ht="14.4" customHeight="1" x14ac:dyDescent="0.3">
      <c r="A221" s="547" t="s">
        <v>1268</v>
      </c>
      <c r="B221" s="548" t="s">
        <v>1167</v>
      </c>
      <c r="C221" s="548" t="s">
        <v>1151</v>
      </c>
      <c r="D221" s="548" t="s">
        <v>1223</v>
      </c>
      <c r="E221" s="548" t="s">
        <v>1224</v>
      </c>
      <c r="F221" s="568">
        <v>1</v>
      </c>
      <c r="G221" s="568">
        <v>1033</v>
      </c>
      <c r="H221" s="568"/>
      <c r="I221" s="568">
        <v>1033</v>
      </c>
      <c r="J221" s="568"/>
      <c r="K221" s="568"/>
      <c r="L221" s="568"/>
      <c r="M221" s="568"/>
      <c r="N221" s="568">
        <v>1</v>
      </c>
      <c r="O221" s="568">
        <v>1065</v>
      </c>
      <c r="P221" s="553"/>
      <c r="Q221" s="569">
        <v>1065</v>
      </c>
    </row>
    <row r="222" spans="1:17" ht="14.4" customHeight="1" x14ac:dyDescent="0.3">
      <c r="A222" s="547" t="s">
        <v>1268</v>
      </c>
      <c r="B222" s="548" t="s">
        <v>1167</v>
      </c>
      <c r="C222" s="548" t="s">
        <v>1151</v>
      </c>
      <c r="D222" s="548" t="s">
        <v>1225</v>
      </c>
      <c r="E222" s="548" t="s">
        <v>1226</v>
      </c>
      <c r="F222" s="568"/>
      <c r="G222" s="568"/>
      <c r="H222" s="568"/>
      <c r="I222" s="568"/>
      <c r="J222" s="568"/>
      <c r="K222" s="568"/>
      <c r="L222" s="568"/>
      <c r="M222" s="568"/>
      <c r="N222" s="568">
        <v>1</v>
      </c>
      <c r="O222" s="568">
        <v>302</v>
      </c>
      <c r="P222" s="553"/>
      <c r="Q222" s="569">
        <v>302</v>
      </c>
    </row>
    <row r="223" spans="1:17" ht="14.4" customHeight="1" x14ac:dyDescent="0.3">
      <c r="A223" s="547" t="s">
        <v>1269</v>
      </c>
      <c r="B223" s="548" t="s">
        <v>1167</v>
      </c>
      <c r="C223" s="548" t="s">
        <v>1151</v>
      </c>
      <c r="D223" s="548" t="s">
        <v>1171</v>
      </c>
      <c r="E223" s="548" t="s">
        <v>1172</v>
      </c>
      <c r="F223" s="568">
        <v>143</v>
      </c>
      <c r="G223" s="568">
        <v>29458</v>
      </c>
      <c r="H223" s="568">
        <v>0.99015159154314136</v>
      </c>
      <c r="I223" s="568">
        <v>206</v>
      </c>
      <c r="J223" s="568">
        <v>141</v>
      </c>
      <c r="K223" s="568">
        <v>29751</v>
      </c>
      <c r="L223" s="568">
        <v>1</v>
      </c>
      <c r="M223" s="568">
        <v>211</v>
      </c>
      <c r="N223" s="568">
        <v>88</v>
      </c>
      <c r="O223" s="568">
        <v>18568</v>
      </c>
      <c r="P223" s="553">
        <v>0.62411347517730498</v>
      </c>
      <c r="Q223" s="569">
        <v>211</v>
      </c>
    </row>
    <row r="224" spans="1:17" ht="14.4" customHeight="1" x14ac:dyDescent="0.3">
      <c r="A224" s="547" t="s">
        <v>1269</v>
      </c>
      <c r="B224" s="548" t="s">
        <v>1167</v>
      </c>
      <c r="C224" s="548" t="s">
        <v>1151</v>
      </c>
      <c r="D224" s="548" t="s">
        <v>1174</v>
      </c>
      <c r="E224" s="548" t="s">
        <v>1175</v>
      </c>
      <c r="F224" s="568">
        <v>444</v>
      </c>
      <c r="G224" s="568">
        <v>130980</v>
      </c>
      <c r="H224" s="568">
        <v>1.3307324209820477</v>
      </c>
      <c r="I224" s="568">
        <v>295</v>
      </c>
      <c r="J224" s="568">
        <v>327</v>
      </c>
      <c r="K224" s="568">
        <v>98427</v>
      </c>
      <c r="L224" s="568">
        <v>1</v>
      </c>
      <c r="M224" s="568">
        <v>301</v>
      </c>
      <c r="N224" s="568">
        <v>218</v>
      </c>
      <c r="O224" s="568">
        <v>65618</v>
      </c>
      <c r="P224" s="553">
        <v>0.66666666666666663</v>
      </c>
      <c r="Q224" s="569">
        <v>301</v>
      </c>
    </row>
    <row r="225" spans="1:17" ht="14.4" customHeight="1" x14ac:dyDescent="0.3">
      <c r="A225" s="547" t="s">
        <v>1269</v>
      </c>
      <c r="B225" s="548" t="s">
        <v>1167</v>
      </c>
      <c r="C225" s="548" t="s">
        <v>1151</v>
      </c>
      <c r="D225" s="548" t="s">
        <v>1176</v>
      </c>
      <c r="E225" s="548" t="s">
        <v>1177</v>
      </c>
      <c r="F225" s="568">
        <v>3</v>
      </c>
      <c r="G225" s="568">
        <v>285</v>
      </c>
      <c r="H225" s="568">
        <v>0.95959595959595956</v>
      </c>
      <c r="I225" s="568">
        <v>95</v>
      </c>
      <c r="J225" s="568">
        <v>3</v>
      </c>
      <c r="K225" s="568">
        <v>297</v>
      </c>
      <c r="L225" s="568">
        <v>1</v>
      </c>
      <c r="M225" s="568">
        <v>99</v>
      </c>
      <c r="N225" s="568">
        <v>3</v>
      </c>
      <c r="O225" s="568">
        <v>297</v>
      </c>
      <c r="P225" s="553">
        <v>1</v>
      </c>
      <c r="Q225" s="569">
        <v>99</v>
      </c>
    </row>
    <row r="226" spans="1:17" ht="14.4" customHeight="1" x14ac:dyDescent="0.3">
      <c r="A226" s="547" t="s">
        <v>1269</v>
      </c>
      <c r="B226" s="548" t="s">
        <v>1167</v>
      </c>
      <c r="C226" s="548" t="s">
        <v>1151</v>
      </c>
      <c r="D226" s="548" t="s">
        <v>1178</v>
      </c>
      <c r="E226" s="548" t="s">
        <v>1179</v>
      </c>
      <c r="F226" s="568"/>
      <c r="G226" s="568"/>
      <c r="H226" s="568"/>
      <c r="I226" s="568"/>
      <c r="J226" s="568">
        <v>1</v>
      </c>
      <c r="K226" s="568">
        <v>231</v>
      </c>
      <c r="L226" s="568">
        <v>1</v>
      </c>
      <c r="M226" s="568">
        <v>231</v>
      </c>
      <c r="N226" s="568"/>
      <c r="O226" s="568"/>
      <c r="P226" s="553"/>
      <c r="Q226" s="569"/>
    </row>
    <row r="227" spans="1:17" ht="14.4" customHeight="1" x14ac:dyDescent="0.3">
      <c r="A227" s="547" t="s">
        <v>1269</v>
      </c>
      <c r="B227" s="548" t="s">
        <v>1167</v>
      </c>
      <c r="C227" s="548" t="s">
        <v>1151</v>
      </c>
      <c r="D227" s="548" t="s">
        <v>1180</v>
      </c>
      <c r="E227" s="548" t="s">
        <v>1181</v>
      </c>
      <c r="F227" s="568">
        <v>298</v>
      </c>
      <c r="G227" s="568">
        <v>40230</v>
      </c>
      <c r="H227" s="568">
        <v>0.89801111631956065</v>
      </c>
      <c r="I227" s="568">
        <v>135</v>
      </c>
      <c r="J227" s="568">
        <v>327</v>
      </c>
      <c r="K227" s="568">
        <v>44799</v>
      </c>
      <c r="L227" s="568">
        <v>1</v>
      </c>
      <c r="M227" s="568">
        <v>137</v>
      </c>
      <c r="N227" s="568">
        <v>293</v>
      </c>
      <c r="O227" s="568">
        <v>40141</v>
      </c>
      <c r="P227" s="553">
        <v>0.89602446483180431</v>
      </c>
      <c r="Q227" s="569">
        <v>137</v>
      </c>
    </row>
    <row r="228" spans="1:17" ht="14.4" customHeight="1" x14ac:dyDescent="0.3">
      <c r="A228" s="547" t="s">
        <v>1269</v>
      </c>
      <c r="B228" s="548" t="s">
        <v>1167</v>
      </c>
      <c r="C228" s="548" t="s">
        <v>1151</v>
      </c>
      <c r="D228" s="548" t="s">
        <v>1183</v>
      </c>
      <c r="E228" s="548" t="s">
        <v>1184</v>
      </c>
      <c r="F228" s="568">
        <v>1</v>
      </c>
      <c r="G228" s="568">
        <v>620</v>
      </c>
      <c r="H228" s="568">
        <v>0.97026604068857591</v>
      </c>
      <c r="I228" s="568">
        <v>620</v>
      </c>
      <c r="J228" s="568">
        <v>1</v>
      </c>
      <c r="K228" s="568">
        <v>639</v>
      </c>
      <c r="L228" s="568">
        <v>1</v>
      </c>
      <c r="M228" s="568">
        <v>639</v>
      </c>
      <c r="N228" s="568"/>
      <c r="O228" s="568"/>
      <c r="P228" s="553"/>
      <c r="Q228" s="569"/>
    </row>
    <row r="229" spans="1:17" ht="14.4" customHeight="1" x14ac:dyDescent="0.3">
      <c r="A229" s="547" t="s">
        <v>1269</v>
      </c>
      <c r="B229" s="548" t="s">
        <v>1167</v>
      </c>
      <c r="C229" s="548" t="s">
        <v>1151</v>
      </c>
      <c r="D229" s="548" t="s">
        <v>1187</v>
      </c>
      <c r="E229" s="548" t="s">
        <v>1188</v>
      </c>
      <c r="F229" s="568">
        <v>18</v>
      </c>
      <c r="G229" s="568">
        <v>2898</v>
      </c>
      <c r="H229" s="568">
        <v>1.3959537572254335</v>
      </c>
      <c r="I229" s="568">
        <v>161</v>
      </c>
      <c r="J229" s="568">
        <v>12</v>
      </c>
      <c r="K229" s="568">
        <v>2076</v>
      </c>
      <c r="L229" s="568">
        <v>1</v>
      </c>
      <c r="M229" s="568">
        <v>173</v>
      </c>
      <c r="N229" s="568">
        <v>8</v>
      </c>
      <c r="O229" s="568">
        <v>1384</v>
      </c>
      <c r="P229" s="553">
        <v>0.66666666666666663</v>
      </c>
      <c r="Q229" s="569">
        <v>173</v>
      </c>
    </row>
    <row r="230" spans="1:17" ht="14.4" customHeight="1" x14ac:dyDescent="0.3">
      <c r="A230" s="547" t="s">
        <v>1269</v>
      </c>
      <c r="B230" s="548" t="s">
        <v>1167</v>
      </c>
      <c r="C230" s="548" t="s">
        <v>1151</v>
      </c>
      <c r="D230" s="548" t="s">
        <v>1189</v>
      </c>
      <c r="E230" s="548" t="s">
        <v>1190</v>
      </c>
      <c r="F230" s="568">
        <v>14</v>
      </c>
      <c r="G230" s="568">
        <v>5362</v>
      </c>
      <c r="H230" s="568">
        <v>0.29709663120567376</v>
      </c>
      <c r="I230" s="568">
        <v>383</v>
      </c>
      <c r="J230" s="568">
        <v>47</v>
      </c>
      <c r="K230" s="568">
        <v>18048</v>
      </c>
      <c r="L230" s="568">
        <v>1</v>
      </c>
      <c r="M230" s="568">
        <v>384</v>
      </c>
      <c r="N230" s="568">
        <v>26</v>
      </c>
      <c r="O230" s="568">
        <v>9022</v>
      </c>
      <c r="P230" s="553">
        <v>0.49988918439716312</v>
      </c>
      <c r="Q230" s="569">
        <v>347</v>
      </c>
    </row>
    <row r="231" spans="1:17" ht="14.4" customHeight="1" x14ac:dyDescent="0.3">
      <c r="A231" s="547" t="s">
        <v>1269</v>
      </c>
      <c r="B231" s="548" t="s">
        <v>1167</v>
      </c>
      <c r="C231" s="548" t="s">
        <v>1151</v>
      </c>
      <c r="D231" s="548" t="s">
        <v>1191</v>
      </c>
      <c r="E231" s="548" t="s">
        <v>1192</v>
      </c>
      <c r="F231" s="568">
        <v>370</v>
      </c>
      <c r="G231" s="568">
        <v>5920</v>
      </c>
      <c r="H231" s="568">
        <v>0.8155393304862929</v>
      </c>
      <c r="I231" s="568">
        <v>16</v>
      </c>
      <c r="J231" s="568">
        <v>427</v>
      </c>
      <c r="K231" s="568">
        <v>7259</v>
      </c>
      <c r="L231" s="568">
        <v>1</v>
      </c>
      <c r="M231" s="568">
        <v>17</v>
      </c>
      <c r="N231" s="568">
        <v>40</v>
      </c>
      <c r="O231" s="568">
        <v>680</v>
      </c>
      <c r="P231" s="553">
        <v>9.3676814988290405E-2</v>
      </c>
      <c r="Q231" s="569">
        <v>17</v>
      </c>
    </row>
    <row r="232" spans="1:17" ht="14.4" customHeight="1" x14ac:dyDescent="0.3">
      <c r="A232" s="547" t="s">
        <v>1269</v>
      </c>
      <c r="B232" s="548" t="s">
        <v>1167</v>
      </c>
      <c r="C232" s="548" t="s">
        <v>1151</v>
      </c>
      <c r="D232" s="548" t="s">
        <v>1193</v>
      </c>
      <c r="E232" s="548" t="s">
        <v>1194</v>
      </c>
      <c r="F232" s="568">
        <v>32</v>
      </c>
      <c r="G232" s="568">
        <v>8512</v>
      </c>
      <c r="H232" s="568">
        <v>0.94483294483294489</v>
      </c>
      <c r="I232" s="568">
        <v>266</v>
      </c>
      <c r="J232" s="568">
        <v>33</v>
      </c>
      <c r="K232" s="568">
        <v>9009</v>
      </c>
      <c r="L232" s="568">
        <v>1</v>
      </c>
      <c r="M232" s="568">
        <v>273</v>
      </c>
      <c r="N232" s="568"/>
      <c r="O232" s="568"/>
      <c r="P232" s="553"/>
      <c r="Q232" s="569"/>
    </row>
    <row r="233" spans="1:17" ht="14.4" customHeight="1" x14ac:dyDescent="0.3">
      <c r="A233" s="547" t="s">
        <v>1269</v>
      </c>
      <c r="B233" s="548" t="s">
        <v>1167</v>
      </c>
      <c r="C233" s="548" t="s">
        <v>1151</v>
      </c>
      <c r="D233" s="548" t="s">
        <v>1195</v>
      </c>
      <c r="E233" s="548" t="s">
        <v>1196</v>
      </c>
      <c r="F233" s="568">
        <v>40</v>
      </c>
      <c r="G233" s="568">
        <v>5640</v>
      </c>
      <c r="H233" s="568">
        <v>1.0452186805040771</v>
      </c>
      <c r="I233" s="568">
        <v>141</v>
      </c>
      <c r="J233" s="568">
        <v>38</v>
      </c>
      <c r="K233" s="568">
        <v>5396</v>
      </c>
      <c r="L233" s="568">
        <v>1</v>
      </c>
      <c r="M233" s="568">
        <v>142</v>
      </c>
      <c r="N233" s="568">
        <v>29</v>
      </c>
      <c r="O233" s="568">
        <v>4118</v>
      </c>
      <c r="P233" s="553">
        <v>0.76315789473684215</v>
      </c>
      <c r="Q233" s="569">
        <v>142</v>
      </c>
    </row>
    <row r="234" spans="1:17" ht="14.4" customHeight="1" x14ac:dyDescent="0.3">
      <c r="A234" s="547" t="s">
        <v>1269</v>
      </c>
      <c r="B234" s="548" t="s">
        <v>1167</v>
      </c>
      <c r="C234" s="548" t="s">
        <v>1151</v>
      </c>
      <c r="D234" s="548" t="s">
        <v>1197</v>
      </c>
      <c r="E234" s="548" t="s">
        <v>1196</v>
      </c>
      <c r="F234" s="568">
        <v>298</v>
      </c>
      <c r="G234" s="568">
        <v>23244</v>
      </c>
      <c r="H234" s="568">
        <v>0.91131498470948014</v>
      </c>
      <c r="I234" s="568">
        <v>78</v>
      </c>
      <c r="J234" s="568">
        <v>327</v>
      </c>
      <c r="K234" s="568">
        <v>25506</v>
      </c>
      <c r="L234" s="568">
        <v>1</v>
      </c>
      <c r="M234" s="568">
        <v>78</v>
      </c>
      <c r="N234" s="568">
        <v>293</v>
      </c>
      <c r="O234" s="568">
        <v>22854</v>
      </c>
      <c r="P234" s="553">
        <v>0.89602446483180431</v>
      </c>
      <c r="Q234" s="569">
        <v>78</v>
      </c>
    </row>
    <row r="235" spans="1:17" ht="14.4" customHeight="1" x14ac:dyDescent="0.3">
      <c r="A235" s="547" t="s">
        <v>1269</v>
      </c>
      <c r="B235" s="548" t="s">
        <v>1167</v>
      </c>
      <c r="C235" s="548" t="s">
        <v>1151</v>
      </c>
      <c r="D235" s="548" t="s">
        <v>1198</v>
      </c>
      <c r="E235" s="548" t="s">
        <v>1199</v>
      </c>
      <c r="F235" s="568">
        <v>40</v>
      </c>
      <c r="G235" s="568">
        <v>12280</v>
      </c>
      <c r="H235" s="568">
        <v>1.032453337817387</v>
      </c>
      <c r="I235" s="568">
        <v>307</v>
      </c>
      <c r="J235" s="568">
        <v>38</v>
      </c>
      <c r="K235" s="568">
        <v>11894</v>
      </c>
      <c r="L235" s="568">
        <v>1</v>
      </c>
      <c r="M235" s="568">
        <v>313</v>
      </c>
      <c r="N235" s="568">
        <v>29</v>
      </c>
      <c r="O235" s="568">
        <v>9106</v>
      </c>
      <c r="P235" s="553">
        <v>0.76559609887338154</v>
      </c>
      <c r="Q235" s="569">
        <v>314</v>
      </c>
    </row>
    <row r="236" spans="1:17" ht="14.4" customHeight="1" x14ac:dyDescent="0.3">
      <c r="A236" s="547" t="s">
        <v>1269</v>
      </c>
      <c r="B236" s="548" t="s">
        <v>1167</v>
      </c>
      <c r="C236" s="548" t="s">
        <v>1151</v>
      </c>
      <c r="D236" s="548" t="s">
        <v>1200</v>
      </c>
      <c r="E236" s="548" t="s">
        <v>1201</v>
      </c>
      <c r="F236" s="568">
        <v>14</v>
      </c>
      <c r="G236" s="568">
        <v>6818</v>
      </c>
      <c r="H236" s="568">
        <v>0.29726194628531566</v>
      </c>
      <c r="I236" s="568">
        <v>487</v>
      </c>
      <c r="J236" s="568">
        <v>47</v>
      </c>
      <c r="K236" s="568">
        <v>22936</v>
      </c>
      <c r="L236" s="568">
        <v>1</v>
      </c>
      <c r="M236" s="568">
        <v>488</v>
      </c>
      <c r="N236" s="568">
        <v>26</v>
      </c>
      <c r="O236" s="568">
        <v>8528</v>
      </c>
      <c r="P236" s="553">
        <v>0.37181723055458665</v>
      </c>
      <c r="Q236" s="569">
        <v>328</v>
      </c>
    </row>
    <row r="237" spans="1:17" ht="14.4" customHeight="1" x14ac:dyDescent="0.3">
      <c r="A237" s="547" t="s">
        <v>1269</v>
      </c>
      <c r="B237" s="548" t="s">
        <v>1167</v>
      </c>
      <c r="C237" s="548" t="s">
        <v>1151</v>
      </c>
      <c r="D237" s="548" t="s">
        <v>1202</v>
      </c>
      <c r="E237" s="548" t="s">
        <v>1203</v>
      </c>
      <c r="F237" s="568">
        <v>265</v>
      </c>
      <c r="G237" s="568">
        <v>42665</v>
      </c>
      <c r="H237" s="568">
        <v>0.91841567107953936</v>
      </c>
      <c r="I237" s="568">
        <v>161</v>
      </c>
      <c r="J237" s="568">
        <v>285</v>
      </c>
      <c r="K237" s="568">
        <v>46455</v>
      </c>
      <c r="L237" s="568">
        <v>1</v>
      </c>
      <c r="M237" s="568">
        <v>163</v>
      </c>
      <c r="N237" s="568">
        <v>322</v>
      </c>
      <c r="O237" s="568">
        <v>52486</v>
      </c>
      <c r="P237" s="553">
        <v>1.1298245614035087</v>
      </c>
      <c r="Q237" s="569">
        <v>163</v>
      </c>
    </row>
    <row r="238" spans="1:17" ht="14.4" customHeight="1" x14ac:dyDescent="0.3">
      <c r="A238" s="547" t="s">
        <v>1269</v>
      </c>
      <c r="B238" s="548" t="s">
        <v>1167</v>
      </c>
      <c r="C238" s="548" t="s">
        <v>1151</v>
      </c>
      <c r="D238" s="548" t="s">
        <v>1206</v>
      </c>
      <c r="E238" s="548" t="s">
        <v>1172</v>
      </c>
      <c r="F238" s="568">
        <v>861</v>
      </c>
      <c r="G238" s="568">
        <v>61131</v>
      </c>
      <c r="H238" s="568">
        <v>0.90131811748053792</v>
      </c>
      <c r="I238" s="568">
        <v>71</v>
      </c>
      <c r="J238" s="568">
        <v>942</v>
      </c>
      <c r="K238" s="568">
        <v>67824</v>
      </c>
      <c r="L238" s="568">
        <v>1</v>
      </c>
      <c r="M238" s="568">
        <v>72</v>
      </c>
      <c r="N238" s="568">
        <v>850</v>
      </c>
      <c r="O238" s="568">
        <v>61200</v>
      </c>
      <c r="P238" s="553">
        <v>0.90233545647558389</v>
      </c>
      <c r="Q238" s="569">
        <v>72</v>
      </c>
    </row>
    <row r="239" spans="1:17" ht="14.4" customHeight="1" x14ac:dyDescent="0.3">
      <c r="A239" s="547" t="s">
        <v>1269</v>
      </c>
      <c r="B239" s="548" t="s">
        <v>1167</v>
      </c>
      <c r="C239" s="548" t="s">
        <v>1151</v>
      </c>
      <c r="D239" s="548" t="s">
        <v>1211</v>
      </c>
      <c r="E239" s="548" t="s">
        <v>1212</v>
      </c>
      <c r="F239" s="568"/>
      <c r="G239" s="568"/>
      <c r="H239" s="568"/>
      <c r="I239" s="568"/>
      <c r="J239" s="568">
        <v>3</v>
      </c>
      <c r="K239" s="568">
        <v>687</v>
      </c>
      <c r="L239" s="568">
        <v>1</v>
      </c>
      <c r="M239" s="568">
        <v>229</v>
      </c>
      <c r="N239" s="568"/>
      <c r="O239" s="568"/>
      <c r="P239" s="553"/>
      <c r="Q239" s="569"/>
    </row>
    <row r="240" spans="1:17" ht="14.4" customHeight="1" x14ac:dyDescent="0.3">
      <c r="A240" s="547" t="s">
        <v>1269</v>
      </c>
      <c r="B240" s="548" t="s">
        <v>1167</v>
      </c>
      <c r="C240" s="548" t="s">
        <v>1151</v>
      </c>
      <c r="D240" s="548" t="s">
        <v>1213</v>
      </c>
      <c r="E240" s="548" t="s">
        <v>1214</v>
      </c>
      <c r="F240" s="568">
        <v>18</v>
      </c>
      <c r="G240" s="568">
        <v>21510</v>
      </c>
      <c r="H240" s="568">
        <v>1.4801816680429398</v>
      </c>
      <c r="I240" s="568">
        <v>1195</v>
      </c>
      <c r="J240" s="568">
        <v>12</v>
      </c>
      <c r="K240" s="568">
        <v>14532</v>
      </c>
      <c r="L240" s="568">
        <v>1</v>
      </c>
      <c r="M240" s="568">
        <v>1211</v>
      </c>
      <c r="N240" s="568">
        <v>12</v>
      </c>
      <c r="O240" s="568">
        <v>14532</v>
      </c>
      <c r="P240" s="553">
        <v>1</v>
      </c>
      <c r="Q240" s="569">
        <v>1211</v>
      </c>
    </row>
    <row r="241" spans="1:17" ht="14.4" customHeight="1" x14ac:dyDescent="0.3">
      <c r="A241" s="547" t="s">
        <v>1269</v>
      </c>
      <c r="B241" s="548" t="s">
        <v>1167</v>
      </c>
      <c r="C241" s="548" t="s">
        <v>1151</v>
      </c>
      <c r="D241" s="548" t="s">
        <v>1215</v>
      </c>
      <c r="E241" s="548" t="s">
        <v>1216</v>
      </c>
      <c r="F241" s="568">
        <v>17</v>
      </c>
      <c r="G241" s="568">
        <v>1870</v>
      </c>
      <c r="H241" s="568">
        <v>1.8226120857699806</v>
      </c>
      <c r="I241" s="568">
        <v>110</v>
      </c>
      <c r="J241" s="568">
        <v>9</v>
      </c>
      <c r="K241" s="568">
        <v>1026</v>
      </c>
      <c r="L241" s="568">
        <v>1</v>
      </c>
      <c r="M241" s="568">
        <v>114</v>
      </c>
      <c r="N241" s="568">
        <v>7</v>
      </c>
      <c r="O241" s="568">
        <v>798</v>
      </c>
      <c r="P241" s="553">
        <v>0.77777777777777779</v>
      </c>
      <c r="Q241" s="569">
        <v>114</v>
      </c>
    </row>
    <row r="242" spans="1:17" ht="14.4" customHeight="1" x14ac:dyDescent="0.3">
      <c r="A242" s="547" t="s">
        <v>1269</v>
      </c>
      <c r="B242" s="548" t="s">
        <v>1167</v>
      </c>
      <c r="C242" s="548" t="s">
        <v>1151</v>
      </c>
      <c r="D242" s="548" t="s">
        <v>1217</v>
      </c>
      <c r="E242" s="548" t="s">
        <v>1218</v>
      </c>
      <c r="F242" s="568"/>
      <c r="G242" s="568"/>
      <c r="H242" s="568"/>
      <c r="I242" s="568"/>
      <c r="J242" s="568">
        <v>2</v>
      </c>
      <c r="K242" s="568">
        <v>692</v>
      </c>
      <c r="L242" s="568">
        <v>1</v>
      </c>
      <c r="M242" s="568">
        <v>346</v>
      </c>
      <c r="N242" s="568"/>
      <c r="O242" s="568"/>
      <c r="P242" s="553"/>
      <c r="Q242" s="569"/>
    </row>
    <row r="243" spans="1:17" ht="14.4" customHeight="1" x14ac:dyDescent="0.3">
      <c r="A243" s="547" t="s">
        <v>1269</v>
      </c>
      <c r="B243" s="548" t="s">
        <v>1167</v>
      </c>
      <c r="C243" s="548" t="s">
        <v>1151</v>
      </c>
      <c r="D243" s="548" t="s">
        <v>1225</v>
      </c>
      <c r="E243" s="548" t="s">
        <v>1226</v>
      </c>
      <c r="F243" s="568"/>
      <c r="G243" s="568"/>
      <c r="H243" s="568"/>
      <c r="I243" s="568"/>
      <c r="J243" s="568"/>
      <c r="K243" s="568"/>
      <c r="L243" s="568"/>
      <c r="M243" s="568"/>
      <c r="N243" s="568">
        <v>1</v>
      </c>
      <c r="O243" s="568">
        <v>302</v>
      </c>
      <c r="P243" s="553"/>
      <c r="Q243" s="569">
        <v>302</v>
      </c>
    </row>
    <row r="244" spans="1:17" ht="14.4" customHeight="1" x14ac:dyDescent="0.3">
      <c r="A244" s="547" t="s">
        <v>1270</v>
      </c>
      <c r="B244" s="548" t="s">
        <v>1167</v>
      </c>
      <c r="C244" s="548" t="s">
        <v>1151</v>
      </c>
      <c r="D244" s="548" t="s">
        <v>1171</v>
      </c>
      <c r="E244" s="548" t="s">
        <v>1172</v>
      </c>
      <c r="F244" s="568">
        <v>102</v>
      </c>
      <c r="G244" s="568">
        <v>21012</v>
      </c>
      <c r="H244" s="568">
        <v>1.3277725118483412</v>
      </c>
      <c r="I244" s="568">
        <v>206</v>
      </c>
      <c r="J244" s="568">
        <v>75</v>
      </c>
      <c r="K244" s="568">
        <v>15825</v>
      </c>
      <c r="L244" s="568">
        <v>1</v>
      </c>
      <c r="M244" s="568">
        <v>211</v>
      </c>
      <c r="N244" s="568">
        <v>75</v>
      </c>
      <c r="O244" s="568">
        <v>15825</v>
      </c>
      <c r="P244" s="553">
        <v>1</v>
      </c>
      <c r="Q244" s="569">
        <v>211</v>
      </c>
    </row>
    <row r="245" spans="1:17" ht="14.4" customHeight="1" x14ac:dyDescent="0.3">
      <c r="A245" s="547" t="s">
        <v>1270</v>
      </c>
      <c r="B245" s="548" t="s">
        <v>1167</v>
      </c>
      <c r="C245" s="548" t="s">
        <v>1151</v>
      </c>
      <c r="D245" s="548" t="s">
        <v>1173</v>
      </c>
      <c r="E245" s="548" t="s">
        <v>1172</v>
      </c>
      <c r="F245" s="568"/>
      <c r="G245" s="568"/>
      <c r="H245" s="568"/>
      <c r="I245" s="568"/>
      <c r="J245" s="568">
        <v>3</v>
      </c>
      <c r="K245" s="568">
        <v>261</v>
      </c>
      <c r="L245" s="568">
        <v>1</v>
      </c>
      <c r="M245" s="568">
        <v>87</v>
      </c>
      <c r="N245" s="568">
        <v>2</v>
      </c>
      <c r="O245" s="568">
        <v>174</v>
      </c>
      <c r="P245" s="553">
        <v>0.66666666666666663</v>
      </c>
      <c r="Q245" s="569">
        <v>87</v>
      </c>
    </row>
    <row r="246" spans="1:17" ht="14.4" customHeight="1" x14ac:dyDescent="0.3">
      <c r="A246" s="547" t="s">
        <v>1270</v>
      </c>
      <c r="B246" s="548" t="s">
        <v>1167</v>
      </c>
      <c r="C246" s="548" t="s">
        <v>1151</v>
      </c>
      <c r="D246" s="548" t="s">
        <v>1174</v>
      </c>
      <c r="E246" s="548" t="s">
        <v>1175</v>
      </c>
      <c r="F246" s="568">
        <v>154</v>
      </c>
      <c r="G246" s="568">
        <v>45430</v>
      </c>
      <c r="H246" s="568">
        <v>1.4943587381994012</v>
      </c>
      <c r="I246" s="568">
        <v>295</v>
      </c>
      <c r="J246" s="568">
        <v>101</v>
      </c>
      <c r="K246" s="568">
        <v>30401</v>
      </c>
      <c r="L246" s="568">
        <v>1</v>
      </c>
      <c r="M246" s="568">
        <v>301</v>
      </c>
      <c r="N246" s="568">
        <v>153</v>
      </c>
      <c r="O246" s="568">
        <v>46053</v>
      </c>
      <c r="P246" s="553">
        <v>1.5148514851485149</v>
      </c>
      <c r="Q246" s="569">
        <v>301</v>
      </c>
    </row>
    <row r="247" spans="1:17" ht="14.4" customHeight="1" x14ac:dyDescent="0.3">
      <c r="A247" s="547" t="s">
        <v>1270</v>
      </c>
      <c r="B247" s="548" t="s">
        <v>1167</v>
      </c>
      <c r="C247" s="548" t="s">
        <v>1151</v>
      </c>
      <c r="D247" s="548" t="s">
        <v>1176</v>
      </c>
      <c r="E247" s="548" t="s">
        <v>1177</v>
      </c>
      <c r="F247" s="568"/>
      <c r="G247" s="568"/>
      <c r="H247" s="568"/>
      <c r="I247" s="568"/>
      <c r="J247" s="568">
        <v>3</v>
      </c>
      <c r="K247" s="568">
        <v>297</v>
      </c>
      <c r="L247" s="568">
        <v>1</v>
      </c>
      <c r="M247" s="568">
        <v>99</v>
      </c>
      <c r="N247" s="568">
        <v>3</v>
      </c>
      <c r="O247" s="568">
        <v>297</v>
      </c>
      <c r="P247" s="553">
        <v>1</v>
      </c>
      <c r="Q247" s="569">
        <v>99</v>
      </c>
    </row>
    <row r="248" spans="1:17" ht="14.4" customHeight="1" x14ac:dyDescent="0.3">
      <c r="A248" s="547" t="s">
        <v>1270</v>
      </c>
      <c r="B248" s="548" t="s">
        <v>1167</v>
      </c>
      <c r="C248" s="548" t="s">
        <v>1151</v>
      </c>
      <c r="D248" s="548" t="s">
        <v>1180</v>
      </c>
      <c r="E248" s="548" t="s">
        <v>1181</v>
      </c>
      <c r="F248" s="568">
        <v>204</v>
      </c>
      <c r="G248" s="568">
        <v>27540</v>
      </c>
      <c r="H248" s="568">
        <v>1.4256872185121914</v>
      </c>
      <c r="I248" s="568">
        <v>135</v>
      </c>
      <c r="J248" s="568">
        <v>141</v>
      </c>
      <c r="K248" s="568">
        <v>19317</v>
      </c>
      <c r="L248" s="568">
        <v>1</v>
      </c>
      <c r="M248" s="568">
        <v>137</v>
      </c>
      <c r="N248" s="568">
        <v>210</v>
      </c>
      <c r="O248" s="568">
        <v>28770</v>
      </c>
      <c r="P248" s="553">
        <v>1.4893617021276595</v>
      </c>
      <c r="Q248" s="569">
        <v>137</v>
      </c>
    </row>
    <row r="249" spans="1:17" ht="14.4" customHeight="1" x14ac:dyDescent="0.3">
      <c r="A249" s="547" t="s">
        <v>1270</v>
      </c>
      <c r="B249" s="548" t="s">
        <v>1167</v>
      </c>
      <c r="C249" s="548" t="s">
        <v>1151</v>
      </c>
      <c r="D249" s="548" t="s">
        <v>1182</v>
      </c>
      <c r="E249" s="548" t="s">
        <v>1181</v>
      </c>
      <c r="F249" s="568"/>
      <c r="G249" s="568"/>
      <c r="H249" s="568"/>
      <c r="I249" s="568"/>
      <c r="J249" s="568">
        <v>1</v>
      </c>
      <c r="K249" s="568">
        <v>183</v>
      </c>
      <c r="L249" s="568">
        <v>1</v>
      </c>
      <c r="M249" s="568">
        <v>183</v>
      </c>
      <c r="N249" s="568">
        <v>1</v>
      </c>
      <c r="O249" s="568">
        <v>183</v>
      </c>
      <c r="P249" s="553">
        <v>1</v>
      </c>
      <c r="Q249" s="569">
        <v>183</v>
      </c>
    </row>
    <row r="250" spans="1:17" ht="14.4" customHeight="1" x14ac:dyDescent="0.3">
      <c r="A250" s="547" t="s">
        <v>1270</v>
      </c>
      <c r="B250" s="548" t="s">
        <v>1167</v>
      </c>
      <c r="C250" s="548" t="s">
        <v>1151</v>
      </c>
      <c r="D250" s="548" t="s">
        <v>1183</v>
      </c>
      <c r="E250" s="548" t="s">
        <v>1184</v>
      </c>
      <c r="F250" s="568">
        <v>1</v>
      </c>
      <c r="G250" s="568">
        <v>620</v>
      </c>
      <c r="H250" s="568">
        <v>0.97026604068857591</v>
      </c>
      <c r="I250" s="568">
        <v>620</v>
      </c>
      <c r="J250" s="568">
        <v>1</v>
      </c>
      <c r="K250" s="568">
        <v>639</v>
      </c>
      <c r="L250" s="568">
        <v>1</v>
      </c>
      <c r="M250" s="568">
        <v>639</v>
      </c>
      <c r="N250" s="568"/>
      <c r="O250" s="568"/>
      <c r="P250" s="553"/>
      <c r="Q250" s="569"/>
    </row>
    <row r="251" spans="1:17" ht="14.4" customHeight="1" x14ac:dyDescent="0.3">
      <c r="A251" s="547" t="s">
        <v>1270</v>
      </c>
      <c r="B251" s="548" t="s">
        <v>1167</v>
      </c>
      <c r="C251" s="548" t="s">
        <v>1151</v>
      </c>
      <c r="D251" s="548" t="s">
        <v>1187</v>
      </c>
      <c r="E251" s="548" t="s">
        <v>1188</v>
      </c>
      <c r="F251" s="568">
        <v>7</v>
      </c>
      <c r="G251" s="568">
        <v>1127</v>
      </c>
      <c r="H251" s="568">
        <v>1.3028901734104046</v>
      </c>
      <c r="I251" s="568">
        <v>161</v>
      </c>
      <c r="J251" s="568">
        <v>5</v>
      </c>
      <c r="K251" s="568">
        <v>865</v>
      </c>
      <c r="L251" s="568">
        <v>1</v>
      </c>
      <c r="M251" s="568">
        <v>173</v>
      </c>
      <c r="N251" s="568">
        <v>5</v>
      </c>
      <c r="O251" s="568">
        <v>865</v>
      </c>
      <c r="P251" s="553">
        <v>1</v>
      </c>
      <c r="Q251" s="569">
        <v>173</v>
      </c>
    </row>
    <row r="252" spans="1:17" ht="14.4" customHeight="1" x14ac:dyDescent="0.3">
      <c r="A252" s="547" t="s">
        <v>1270</v>
      </c>
      <c r="B252" s="548" t="s">
        <v>1167</v>
      </c>
      <c r="C252" s="548" t="s">
        <v>1151</v>
      </c>
      <c r="D252" s="548" t="s">
        <v>1189</v>
      </c>
      <c r="E252" s="548" t="s">
        <v>1190</v>
      </c>
      <c r="F252" s="568">
        <v>1</v>
      </c>
      <c r="G252" s="568">
        <v>383</v>
      </c>
      <c r="H252" s="568">
        <v>0.99739583333333337</v>
      </c>
      <c r="I252" s="568">
        <v>383</v>
      </c>
      <c r="J252" s="568">
        <v>1</v>
      </c>
      <c r="K252" s="568">
        <v>384</v>
      </c>
      <c r="L252" s="568">
        <v>1</v>
      </c>
      <c r="M252" s="568">
        <v>384</v>
      </c>
      <c r="N252" s="568">
        <v>3</v>
      </c>
      <c r="O252" s="568">
        <v>1041</v>
      </c>
      <c r="P252" s="553">
        <v>2.7109375</v>
      </c>
      <c r="Q252" s="569">
        <v>347</v>
      </c>
    </row>
    <row r="253" spans="1:17" ht="14.4" customHeight="1" x14ac:dyDescent="0.3">
      <c r="A253" s="547" t="s">
        <v>1270</v>
      </c>
      <c r="B253" s="548" t="s">
        <v>1167</v>
      </c>
      <c r="C253" s="548" t="s">
        <v>1151</v>
      </c>
      <c r="D253" s="548" t="s">
        <v>1191</v>
      </c>
      <c r="E253" s="548" t="s">
        <v>1192</v>
      </c>
      <c r="F253" s="568">
        <v>230</v>
      </c>
      <c r="G253" s="568">
        <v>3680</v>
      </c>
      <c r="H253" s="568">
        <v>1.3199426111908177</v>
      </c>
      <c r="I253" s="568">
        <v>16</v>
      </c>
      <c r="J253" s="568">
        <v>164</v>
      </c>
      <c r="K253" s="568">
        <v>2788</v>
      </c>
      <c r="L253" s="568">
        <v>1</v>
      </c>
      <c r="M253" s="568">
        <v>17</v>
      </c>
      <c r="N253" s="568">
        <v>7</v>
      </c>
      <c r="O253" s="568">
        <v>119</v>
      </c>
      <c r="P253" s="553">
        <v>4.2682926829268296E-2</v>
      </c>
      <c r="Q253" s="569">
        <v>17</v>
      </c>
    </row>
    <row r="254" spans="1:17" ht="14.4" customHeight="1" x14ac:dyDescent="0.3">
      <c r="A254" s="547" t="s">
        <v>1270</v>
      </c>
      <c r="B254" s="548" t="s">
        <v>1167</v>
      </c>
      <c r="C254" s="548" t="s">
        <v>1151</v>
      </c>
      <c r="D254" s="548" t="s">
        <v>1193</v>
      </c>
      <c r="E254" s="548" t="s">
        <v>1194</v>
      </c>
      <c r="F254" s="568">
        <v>17</v>
      </c>
      <c r="G254" s="568">
        <v>4522</v>
      </c>
      <c r="H254" s="568">
        <v>1.5058275058275059</v>
      </c>
      <c r="I254" s="568">
        <v>266</v>
      </c>
      <c r="J254" s="568">
        <v>11</v>
      </c>
      <c r="K254" s="568">
        <v>3003</v>
      </c>
      <c r="L254" s="568">
        <v>1</v>
      </c>
      <c r="M254" s="568">
        <v>273</v>
      </c>
      <c r="N254" s="568"/>
      <c r="O254" s="568"/>
      <c r="P254" s="553"/>
      <c r="Q254" s="569"/>
    </row>
    <row r="255" spans="1:17" ht="14.4" customHeight="1" x14ac:dyDescent="0.3">
      <c r="A255" s="547" t="s">
        <v>1270</v>
      </c>
      <c r="B255" s="548" t="s">
        <v>1167</v>
      </c>
      <c r="C255" s="548" t="s">
        <v>1151</v>
      </c>
      <c r="D255" s="548" t="s">
        <v>1195</v>
      </c>
      <c r="E255" s="548" t="s">
        <v>1196</v>
      </c>
      <c r="F255" s="568">
        <v>23</v>
      </c>
      <c r="G255" s="568">
        <v>3243</v>
      </c>
      <c r="H255" s="568">
        <v>1.1419014084507042</v>
      </c>
      <c r="I255" s="568">
        <v>141</v>
      </c>
      <c r="J255" s="568">
        <v>20</v>
      </c>
      <c r="K255" s="568">
        <v>2840</v>
      </c>
      <c r="L255" s="568">
        <v>1</v>
      </c>
      <c r="M255" s="568">
        <v>142</v>
      </c>
      <c r="N255" s="568">
        <v>19</v>
      </c>
      <c r="O255" s="568">
        <v>2698</v>
      </c>
      <c r="P255" s="553">
        <v>0.95</v>
      </c>
      <c r="Q255" s="569">
        <v>142</v>
      </c>
    </row>
    <row r="256" spans="1:17" ht="14.4" customHeight="1" x14ac:dyDescent="0.3">
      <c r="A256" s="547" t="s">
        <v>1270</v>
      </c>
      <c r="B256" s="548" t="s">
        <v>1167</v>
      </c>
      <c r="C256" s="548" t="s">
        <v>1151</v>
      </c>
      <c r="D256" s="548" t="s">
        <v>1197</v>
      </c>
      <c r="E256" s="548" t="s">
        <v>1196</v>
      </c>
      <c r="F256" s="568">
        <v>204</v>
      </c>
      <c r="G256" s="568">
        <v>15912</v>
      </c>
      <c r="H256" s="568">
        <v>1.446808510638298</v>
      </c>
      <c r="I256" s="568">
        <v>78</v>
      </c>
      <c r="J256" s="568">
        <v>141</v>
      </c>
      <c r="K256" s="568">
        <v>10998</v>
      </c>
      <c r="L256" s="568">
        <v>1</v>
      </c>
      <c r="M256" s="568">
        <v>78</v>
      </c>
      <c r="N256" s="568">
        <v>210</v>
      </c>
      <c r="O256" s="568">
        <v>16380</v>
      </c>
      <c r="P256" s="553">
        <v>1.4893617021276595</v>
      </c>
      <c r="Q256" s="569">
        <v>78</v>
      </c>
    </row>
    <row r="257" spans="1:17" ht="14.4" customHeight="1" x14ac:dyDescent="0.3">
      <c r="A257" s="547" t="s">
        <v>1270</v>
      </c>
      <c r="B257" s="548" t="s">
        <v>1167</v>
      </c>
      <c r="C257" s="548" t="s">
        <v>1151</v>
      </c>
      <c r="D257" s="548" t="s">
        <v>1198</v>
      </c>
      <c r="E257" s="548" t="s">
        <v>1199</v>
      </c>
      <c r="F257" s="568">
        <v>23</v>
      </c>
      <c r="G257" s="568">
        <v>7061</v>
      </c>
      <c r="H257" s="568">
        <v>1.1279552715654952</v>
      </c>
      <c r="I257" s="568">
        <v>307</v>
      </c>
      <c r="J257" s="568">
        <v>20</v>
      </c>
      <c r="K257" s="568">
        <v>6260</v>
      </c>
      <c r="L257" s="568">
        <v>1</v>
      </c>
      <c r="M257" s="568">
        <v>313</v>
      </c>
      <c r="N257" s="568">
        <v>19</v>
      </c>
      <c r="O257" s="568">
        <v>5966</v>
      </c>
      <c r="P257" s="553">
        <v>0.95303514376996801</v>
      </c>
      <c r="Q257" s="569">
        <v>314</v>
      </c>
    </row>
    <row r="258" spans="1:17" ht="14.4" customHeight="1" x14ac:dyDescent="0.3">
      <c r="A258" s="547" t="s">
        <v>1270</v>
      </c>
      <c r="B258" s="548" t="s">
        <v>1167</v>
      </c>
      <c r="C258" s="548" t="s">
        <v>1151</v>
      </c>
      <c r="D258" s="548" t="s">
        <v>1200</v>
      </c>
      <c r="E258" s="548" t="s">
        <v>1201</v>
      </c>
      <c r="F258" s="568">
        <v>1</v>
      </c>
      <c r="G258" s="568">
        <v>487</v>
      </c>
      <c r="H258" s="568">
        <v>0.99795081967213117</v>
      </c>
      <c r="I258" s="568">
        <v>487</v>
      </c>
      <c r="J258" s="568">
        <v>1</v>
      </c>
      <c r="K258" s="568">
        <v>488</v>
      </c>
      <c r="L258" s="568">
        <v>1</v>
      </c>
      <c r="M258" s="568">
        <v>488</v>
      </c>
      <c r="N258" s="568">
        <v>3</v>
      </c>
      <c r="O258" s="568">
        <v>984</v>
      </c>
      <c r="P258" s="553">
        <v>2.0163934426229506</v>
      </c>
      <c r="Q258" s="569">
        <v>328</v>
      </c>
    </row>
    <row r="259" spans="1:17" ht="14.4" customHeight="1" x14ac:dyDescent="0.3">
      <c r="A259" s="547" t="s">
        <v>1270</v>
      </c>
      <c r="B259" s="548" t="s">
        <v>1167</v>
      </c>
      <c r="C259" s="548" t="s">
        <v>1151</v>
      </c>
      <c r="D259" s="548" t="s">
        <v>1202</v>
      </c>
      <c r="E259" s="548" t="s">
        <v>1203</v>
      </c>
      <c r="F259" s="568">
        <v>182</v>
      </c>
      <c r="G259" s="568">
        <v>29302</v>
      </c>
      <c r="H259" s="568">
        <v>1.3935416369429781</v>
      </c>
      <c r="I259" s="568">
        <v>161</v>
      </c>
      <c r="J259" s="568">
        <v>129</v>
      </c>
      <c r="K259" s="568">
        <v>21027</v>
      </c>
      <c r="L259" s="568">
        <v>1</v>
      </c>
      <c r="M259" s="568">
        <v>163</v>
      </c>
      <c r="N259" s="568">
        <v>211</v>
      </c>
      <c r="O259" s="568">
        <v>34393</v>
      </c>
      <c r="P259" s="553">
        <v>1.6356589147286822</v>
      </c>
      <c r="Q259" s="569">
        <v>163</v>
      </c>
    </row>
    <row r="260" spans="1:17" ht="14.4" customHeight="1" x14ac:dyDescent="0.3">
      <c r="A260" s="547" t="s">
        <v>1270</v>
      </c>
      <c r="B260" s="548" t="s">
        <v>1167</v>
      </c>
      <c r="C260" s="548" t="s">
        <v>1151</v>
      </c>
      <c r="D260" s="548" t="s">
        <v>1206</v>
      </c>
      <c r="E260" s="548" t="s">
        <v>1172</v>
      </c>
      <c r="F260" s="568">
        <v>465</v>
      </c>
      <c r="G260" s="568">
        <v>33015</v>
      </c>
      <c r="H260" s="568">
        <v>1.5034153005464481</v>
      </c>
      <c r="I260" s="568">
        <v>71</v>
      </c>
      <c r="J260" s="568">
        <v>305</v>
      </c>
      <c r="K260" s="568">
        <v>21960</v>
      </c>
      <c r="L260" s="568">
        <v>1</v>
      </c>
      <c r="M260" s="568">
        <v>72</v>
      </c>
      <c r="N260" s="568">
        <v>437</v>
      </c>
      <c r="O260" s="568">
        <v>31464</v>
      </c>
      <c r="P260" s="553">
        <v>1.4327868852459016</v>
      </c>
      <c r="Q260" s="569">
        <v>72</v>
      </c>
    </row>
    <row r="261" spans="1:17" ht="14.4" customHeight="1" x14ac:dyDescent="0.3">
      <c r="A261" s="547" t="s">
        <v>1270</v>
      </c>
      <c r="B261" s="548" t="s">
        <v>1167</v>
      </c>
      <c r="C261" s="548" t="s">
        <v>1151</v>
      </c>
      <c r="D261" s="548" t="s">
        <v>1211</v>
      </c>
      <c r="E261" s="548" t="s">
        <v>1212</v>
      </c>
      <c r="F261" s="568"/>
      <c r="G261" s="568"/>
      <c r="H261" s="568"/>
      <c r="I261" s="568"/>
      <c r="J261" s="568">
        <v>3</v>
      </c>
      <c r="K261" s="568">
        <v>687</v>
      </c>
      <c r="L261" s="568">
        <v>1</v>
      </c>
      <c r="M261" s="568">
        <v>229</v>
      </c>
      <c r="N261" s="568"/>
      <c r="O261" s="568"/>
      <c r="P261" s="553"/>
      <c r="Q261" s="569"/>
    </row>
    <row r="262" spans="1:17" ht="14.4" customHeight="1" x14ac:dyDescent="0.3">
      <c r="A262" s="547" t="s">
        <v>1270</v>
      </c>
      <c r="B262" s="548" t="s">
        <v>1167</v>
      </c>
      <c r="C262" s="548" t="s">
        <v>1151</v>
      </c>
      <c r="D262" s="548" t="s">
        <v>1213</v>
      </c>
      <c r="E262" s="548" t="s">
        <v>1214</v>
      </c>
      <c r="F262" s="568">
        <v>6</v>
      </c>
      <c r="G262" s="568">
        <v>7170</v>
      </c>
      <c r="H262" s="568">
        <v>1.1841453344343518</v>
      </c>
      <c r="I262" s="568">
        <v>1195</v>
      </c>
      <c r="J262" s="568">
        <v>5</v>
      </c>
      <c r="K262" s="568">
        <v>6055</v>
      </c>
      <c r="L262" s="568">
        <v>1</v>
      </c>
      <c r="M262" s="568">
        <v>1211</v>
      </c>
      <c r="N262" s="568">
        <v>7</v>
      </c>
      <c r="O262" s="568">
        <v>8477</v>
      </c>
      <c r="P262" s="553">
        <v>1.4</v>
      </c>
      <c r="Q262" s="569">
        <v>1211</v>
      </c>
    </row>
    <row r="263" spans="1:17" ht="14.4" customHeight="1" x14ac:dyDescent="0.3">
      <c r="A263" s="547" t="s">
        <v>1270</v>
      </c>
      <c r="B263" s="548" t="s">
        <v>1167</v>
      </c>
      <c r="C263" s="548" t="s">
        <v>1151</v>
      </c>
      <c r="D263" s="548" t="s">
        <v>1215</v>
      </c>
      <c r="E263" s="548" t="s">
        <v>1216</v>
      </c>
      <c r="F263" s="568">
        <v>6</v>
      </c>
      <c r="G263" s="568">
        <v>660</v>
      </c>
      <c r="H263" s="568">
        <v>1.1578947368421053</v>
      </c>
      <c r="I263" s="568">
        <v>110</v>
      </c>
      <c r="J263" s="568">
        <v>5</v>
      </c>
      <c r="K263" s="568">
        <v>570</v>
      </c>
      <c r="L263" s="568">
        <v>1</v>
      </c>
      <c r="M263" s="568">
        <v>114</v>
      </c>
      <c r="N263" s="568">
        <v>6</v>
      </c>
      <c r="O263" s="568">
        <v>684</v>
      </c>
      <c r="P263" s="553">
        <v>1.2</v>
      </c>
      <c r="Q263" s="569">
        <v>114</v>
      </c>
    </row>
    <row r="264" spans="1:17" ht="14.4" customHeight="1" x14ac:dyDescent="0.3">
      <c r="A264" s="547" t="s">
        <v>1270</v>
      </c>
      <c r="B264" s="548" t="s">
        <v>1167</v>
      </c>
      <c r="C264" s="548" t="s">
        <v>1151</v>
      </c>
      <c r="D264" s="548" t="s">
        <v>1217</v>
      </c>
      <c r="E264" s="548" t="s">
        <v>1218</v>
      </c>
      <c r="F264" s="568"/>
      <c r="G264" s="568"/>
      <c r="H264" s="568"/>
      <c r="I264" s="568"/>
      <c r="J264" s="568">
        <v>1</v>
      </c>
      <c r="K264" s="568">
        <v>346</v>
      </c>
      <c r="L264" s="568">
        <v>1</v>
      </c>
      <c r="M264" s="568">
        <v>346</v>
      </c>
      <c r="N264" s="568"/>
      <c r="O264" s="568"/>
      <c r="P264" s="553"/>
      <c r="Q264" s="569"/>
    </row>
    <row r="265" spans="1:17" ht="14.4" customHeight="1" x14ac:dyDescent="0.3">
      <c r="A265" s="547" t="s">
        <v>1270</v>
      </c>
      <c r="B265" s="548" t="s">
        <v>1167</v>
      </c>
      <c r="C265" s="548" t="s">
        <v>1151</v>
      </c>
      <c r="D265" s="548" t="s">
        <v>1223</v>
      </c>
      <c r="E265" s="548" t="s">
        <v>1224</v>
      </c>
      <c r="F265" s="568"/>
      <c r="G265" s="568"/>
      <c r="H265" s="568"/>
      <c r="I265" s="568"/>
      <c r="J265" s="568">
        <v>1</v>
      </c>
      <c r="K265" s="568">
        <v>1064</v>
      </c>
      <c r="L265" s="568">
        <v>1</v>
      </c>
      <c r="M265" s="568">
        <v>1064</v>
      </c>
      <c r="N265" s="568"/>
      <c r="O265" s="568"/>
      <c r="P265" s="553"/>
      <c r="Q265" s="569"/>
    </row>
    <row r="266" spans="1:17" ht="14.4" customHeight="1" x14ac:dyDescent="0.3">
      <c r="A266" s="547" t="s">
        <v>1271</v>
      </c>
      <c r="B266" s="548" t="s">
        <v>1167</v>
      </c>
      <c r="C266" s="548" t="s">
        <v>1151</v>
      </c>
      <c r="D266" s="548" t="s">
        <v>1171</v>
      </c>
      <c r="E266" s="548" t="s">
        <v>1172</v>
      </c>
      <c r="F266" s="568">
        <v>17</v>
      </c>
      <c r="G266" s="568">
        <v>3502</v>
      </c>
      <c r="H266" s="568">
        <v>2.7661927330173777</v>
      </c>
      <c r="I266" s="568">
        <v>206</v>
      </c>
      <c r="J266" s="568">
        <v>6</v>
      </c>
      <c r="K266" s="568">
        <v>1266</v>
      </c>
      <c r="L266" s="568">
        <v>1</v>
      </c>
      <c r="M266" s="568">
        <v>211</v>
      </c>
      <c r="N266" s="568">
        <v>3</v>
      </c>
      <c r="O266" s="568">
        <v>633</v>
      </c>
      <c r="P266" s="553">
        <v>0.5</v>
      </c>
      <c r="Q266" s="569">
        <v>211</v>
      </c>
    </row>
    <row r="267" spans="1:17" ht="14.4" customHeight="1" x14ac:dyDescent="0.3">
      <c r="A267" s="547" t="s">
        <v>1271</v>
      </c>
      <c r="B267" s="548" t="s">
        <v>1167</v>
      </c>
      <c r="C267" s="548" t="s">
        <v>1151</v>
      </c>
      <c r="D267" s="548" t="s">
        <v>1174</v>
      </c>
      <c r="E267" s="548" t="s">
        <v>1175</v>
      </c>
      <c r="F267" s="568">
        <v>50</v>
      </c>
      <c r="G267" s="568">
        <v>14750</v>
      </c>
      <c r="H267" s="568">
        <v>1.2250830564784052</v>
      </c>
      <c r="I267" s="568">
        <v>295</v>
      </c>
      <c r="J267" s="568">
        <v>40</v>
      </c>
      <c r="K267" s="568">
        <v>12040</v>
      </c>
      <c r="L267" s="568">
        <v>1</v>
      </c>
      <c r="M267" s="568">
        <v>301</v>
      </c>
      <c r="N267" s="568">
        <v>66</v>
      </c>
      <c r="O267" s="568">
        <v>19866</v>
      </c>
      <c r="P267" s="553">
        <v>1.65</v>
      </c>
      <c r="Q267" s="569">
        <v>301</v>
      </c>
    </row>
    <row r="268" spans="1:17" ht="14.4" customHeight="1" x14ac:dyDescent="0.3">
      <c r="A268" s="547" t="s">
        <v>1271</v>
      </c>
      <c r="B268" s="548" t="s">
        <v>1167</v>
      </c>
      <c r="C268" s="548" t="s">
        <v>1151</v>
      </c>
      <c r="D268" s="548" t="s">
        <v>1176</v>
      </c>
      <c r="E268" s="548" t="s">
        <v>1177</v>
      </c>
      <c r="F268" s="568"/>
      <c r="G268" s="568"/>
      <c r="H268" s="568"/>
      <c r="I268" s="568"/>
      <c r="J268" s="568"/>
      <c r="K268" s="568"/>
      <c r="L268" s="568"/>
      <c r="M268" s="568"/>
      <c r="N268" s="568">
        <v>3</v>
      </c>
      <c r="O268" s="568">
        <v>297</v>
      </c>
      <c r="P268" s="553"/>
      <c r="Q268" s="569">
        <v>99</v>
      </c>
    </row>
    <row r="269" spans="1:17" ht="14.4" customHeight="1" x14ac:dyDescent="0.3">
      <c r="A269" s="547" t="s">
        <v>1271</v>
      </c>
      <c r="B269" s="548" t="s">
        <v>1167</v>
      </c>
      <c r="C269" s="548" t="s">
        <v>1151</v>
      </c>
      <c r="D269" s="548" t="s">
        <v>1180</v>
      </c>
      <c r="E269" s="548" t="s">
        <v>1181</v>
      </c>
      <c r="F269" s="568">
        <v>18</v>
      </c>
      <c r="G269" s="568">
        <v>2430</v>
      </c>
      <c r="H269" s="568">
        <v>1.2669447340980187</v>
      </c>
      <c r="I269" s="568">
        <v>135</v>
      </c>
      <c r="J269" s="568">
        <v>14</v>
      </c>
      <c r="K269" s="568">
        <v>1918</v>
      </c>
      <c r="L269" s="568">
        <v>1</v>
      </c>
      <c r="M269" s="568">
        <v>137</v>
      </c>
      <c r="N269" s="568">
        <v>8</v>
      </c>
      <c r="O269" s="568">
        <v>1096</v>
      </c>
      <c r="P269" s="553">
        <v>0.5714285714285714</v>
      </c>
      <c r="Q269" s="569">
        <v>137</v>
      </c>
    </row>
    <row r="270" spans="1:17" ht="14.4" customHeight="1" x14ac:dyDescent="0.3">
      <c r="A270" s="547" t="s">
        <v>1271</v>
      </c>
      <c r="B270" s="548" t="s">
        <v>1167</v>
      </c>
      <c r="C270" s="548" t="s">
        <v>1151</v>
      </c>
      <c r="D270" s="548" t="s">
        <v>1183</v>
      </c>
      <c r="E270" s="548" t="s">
        <v>1184</v>
      </c>
      <c r="F270" s="568"/>
      <c r="G270" s="568"/>
      <c r="H270" s="568"/>
      <c r="I270" s="568"/>
      <c r="J270" s="568"/>
      <c r="K270" s="568"/>
      <c r="L270" s="568"/>
      <c r="M270" s="568"/>
      <c r="N270" s="568">
        <v>1</v>
      </c>
      <c r="O270" s="568">
        <v>639</v>
      </c>
      <c r="P270" s="553"/>
      <c r="Q270" s="569">
        <v>639</v>
      </c>
    </row>
    <row r="271" spans="1:17" ht="14.4" customHeight="1" x14ac:dyDescent="0.3">
      <c r="A271" s="547" t="s">
        <v>1271</v>
      </c>
      <c r="B271" s="548" t="s">
        <v>1167</v>
      </c>
      <c r="C271" s="548" t="s">
        <v>1151</v>
      </c>
      <c r="D271" s="548" t="s">
        <v>1187</v>
      </c>
      <c r="E271" s="548" t="s">
        <v>1188</v>
      </c>
      <c r="F271" s="568">
        <v>1</v>
      </c>
      <c r="G271" s="568">
        <v>161</v>
      </c>
      <c r="H271" s="568">
        <v>0.93063583815028905</v>
      </c>
      <c r="I271" s="568">
        <v>161</v>
      </c>
      <c r="J271" s="568">
        <v>1</v>
      </c>
      <c r="K271" s="568">
        <v>173</v>
      </c>
      <c r="L271" s="568">
        <v>1</v>
      </c>
      <c r="M271" s="568">
        <v>173</v>
      </c>
      <c r="N271" s="568">
        <v>2</v>
      </c>
      <c r="O271" s="568">
        <v>346</v>
      </c>
      <c r="P271" s="553">
        <v>2</v>
      </c>
      <c r="Q271" s="569">
        <v>173</v>
      </c>
    </row>
    <row r="272" spans="1:17" ht="14.4" customHeight="1" x14ac:dyDescent="0.3">
      <c r="A272" s="547" t="s">
        <v>1271</v>
      </c>
      <c r="B272" s="548" t="s">
        <v>1167</v>
      </c>
      <c r="C272" s="548" t="s">
        <v>1151</v>
      </c>
      <c r="D272" s="548" t="s">
        <v>1191</v>
      </c>
      <c r="E272" s="548" t="s">
        <v>1192</v>
      </c>
      <c r="F272" s="568">
        <v>24</v>
      </c>
      <c r="G272" s="568">
        <v>384</v>
      </c>
      <c r="H272" s="568">
        <v>1.2549019607843137</v>
      </c>
      <c r="I272" s="568">
        <v>16</v>
      </c>
      <c r="J272" s="568">
        <v>18</v>
      </c>
      <c r="K272" s="568">
        <v>306</v>
      </c>
      <c r="L272" s="568">
        <v>1</v>
      </c>
      <c r="M272" s="568">
        <v>17</v>
      </c>
      <c r="N272" s="568"/>
      <c r="O272" s="568"/>
      <c r="P272" s="553"/>
      <c r="Q272" s="569"/>
    </row>
    <row r="273" spans="1:17" ht="14.4" customHeight="1" x14ac:dyDescent="0.3">
      <c r="A273" s="547" t="s">
        <v>1271</v>
      </c>
      <c r="B273" s="548" t="s">
        <v>1167</v>
      </c>
      <c r="C273" s="548" t="s">
        <v>1151</v>
      </c>
      <c r="D273" s="548" t="s">
        <v>1193</v>
      </c>
      <c r="E273" s="548" t="s">
        <v>1194</v>
      </c>
      <c r="F273" s="568">
        <v>4</v>
      </c>
      <c r="G273" s="568">
        <v>1064</v>
      </c>
      <c r="H273" s="568">
        <v>1.9487179487179487</v>
      </c>
      <c r="I273" s="568">
        <v>266</v>
      </c>
      <c r="J273" s="568">
        <v>2</v>
      </c>
      <c r="K273" s="568">
        <v>546</v>
      </c>
      <c r="L273" s="568">
        <v>1</v>
      </c>
      <c r="M273" s="568">
        <v>273</v>
      </c>
      <c r="N273" s="568"/>
      <c r="O273" s="568"/>
      <c r="P273" s="553"/>
      <c r="Q273" s="569"/>
    </row>
    <row r="274" spans="1:17" ht="14.4" customHeight="1" x14ac:dyDescent="0.3">
      <c r="A274" s="547" t="s">
        <v>1271</v>
      </c>
      <c r="B274" s="548" t="s">
        <v>1167</v>
      </c>
      <c r="C274" s="548" t="s">
        <v>1151</v>
      </c>
      <c r="D274" s="548" t="s">
        <v>1195</v>
      </c>
      <c r="E274" s="548" t="s">
        <v>1196</v>
      </c>
      <c r="F274" s="568">
        <v>5</v>
      </c>
      <c r="G274" s="568">
        <v>705</v>
      </c>
      <c r="H274" s="568">
        <v>2.482394366197183</v>
      </c>
      <c r="I274" s="568">
        <v>141</v>
      </c>
      <c r="J274" s="568">
        <v>2</v>
      </c>
      <c r="K274" s="568">
        <v>284</v>
      </c>
      <c r="L274" s="568">
        <v>1</v>
      </c>
      <c r="M274" s="568">
        <v>142</v>
      </c>
      <c r="N274" s="568">
        <v>1</v>
      </c>
      <c r="O274" s="568">
        <v>142</v>
      </c>
      <c r="P274" s="553">
        <v>0.5</v>
      </c>
      <c r="Q274" s="569">
        <v>142</v>
      </c>
    </row>
    <row r="275" spans="1:17" ht="14.4" customHeight="1" x14ac:dyDescent="0.3">
      <c r="A275" s="547" t="s">
        <v>1271</v>
      </c>
      <c r="B275" s="548" t="s">
        <v>1167</v>
      </c>
      <c r="C275" s="548" t="s">
        <v>1151</v>
      </c>
      <c r="D275" s="548" t="s">
        <v>1197</v>
      </c>
      <c r="E275" s="548" t="s">
        <v>1196</v>
      </c>
      <c r="F275" s="568">
        <v>17</v>
      </c>
      <c r="G275" s="568">
        <v>1326</v>
      </c>
      <c r="H275" s="568">
        <v>1.2142857142857142</v>
      </c>
      <c r="I275" s="568">
        <v>78</v>
      </c>
      <c r="J275" s="568">
        <v>14</v>
      </c>
      <c r="K275" s="568">
        <v>1092</v>
      </c>
      <c r="L275" s="568">
        <v>1</v>
      </c>
      <c r="M275" s="568">
        <v>78</v>
      </c>
      <c r="N275" s="568">
        <v>8</v>
      </c>
      <c r="O275" s="568">
        <v>624</v>
      </c>
      <c r="P275" s="553">
        <v>0.5714285714285714</v>
      </c>
      <c r="Q275" s="569">
        <v>78</v>
      </c>
    </row>
    <row r="276" spans="1:17" ht="14.4" customHeight="1" x14ac:dyDescent="0.3">
      <c r="A276" s="547" t="s">
        <v>1271</v>
      </c>
      <c r="B276" s="548" t="s">
        <v>1167</v>
      </c>
      <c r="C276" s="548" t="s">
        <v>1151</v>
      </c>
      <c r="D276" s="548" t="s">
        <v>1198</v>
      </c>
      <c r="E276" s="548" t="s">
        <v>1199</v>
      </c>
      <c r="F276" s="568">
        <v>5</v>
      </c>
      <c r="G276" s="568">
        <v>1535</v>
      </c>
      <c r="H276" s="568">
        <v>2.4520766773162941</v>
      </c>
      <c r="I276" s="568">
        <v>307</v>
      </c>
      <c r="J276" s="568">
        <v>2</v>
      </c>
      <c r="K276" s="568">
        <v>626</v>
      </c>
      <c r="L276" s="568">
        <v>1</v>
      </c>
      <c r="M276" s="568">
        <v>313</v>
      </c>
      <c r="N276" s="568">
        <v>1</v>
      </c>
      <c r="O276" s="568">
        <v>314</v>
      </c>
      <c r="P276" s="553">
        <v>0.50159744408945683</v>
      </c>
      <c r="Q276" s="569">
        <v>314</v>
      </c>
    </row>
    <row r="277" spans="1:17" ht="14.4" customHeight="1" x14ac:dyDescent="0.3">
      <c r="A277" s="547" t="s">
        <v>1271</v>
      </c>
      <c r="B277" s="548" t="s">
        <v>1167</v>
      </c>
      <c r="C277" s="548" t="s">
        <v>1151</v>
      </c>
      <c r="D277" s="548" t="s">
        <v>1202</v>
      </c>
      <c r="E277" s="548" t="s">
        <v>1203</v>
      </c>
      <c r="F277" s="568">
        <v>15</v>
      </c>
      <c r="G277" s="568">
        <v>2415</v>
      </c>
      <c r="H277" s="568">
        <v>1.2346625766871167</v>
      </c>
      <c r="I277" s="568">
        <v>161</v>
      </c>
      <c r="J277" s="568">
        <v>12</v>
      </c>
      <c r="K277" s="568">
        <v>1956</v>
      </c>
      <c r="L277" s="568">
        <v>1</v>
      </c>
      <c r="M277" s="568">
        <v>163</v>
      </c>
      <c r="N277" s="568">
        <v>9</v>
      </c>
      <c r="O277" s="568">
        <v>1467</v>
      </c>
      <c r="P277" s="553">
        <v>0.75</v>
      </c>
      <c r="Q277" s="569">
        <v>163</v>
      </c>
    </row>
    <row r="278" spans="1:17" ht="14.4" customHeight="1" x14ac:dyDescent="0.3">
      <c r="A278" s="547" t="s">
        <v>1271</v>
      </c>
      <c r="B278" s="548" t="s">
        <v>1167</v>
      </c>
      <c r="C278" s="548" t="s">
        <v>1151</v>
      </c>
      <c r="D278" s="548" t="s">
        <v>1206</v>
      </c>
      <c r="E278" s="548" t="s">
        <v>1172</v>
      </c>
      <c r="F278" s="568">
        <v>34</v>
      </c>
      <c r="G278" s="568">
        <v>2414</v>
      </c>
      <c r="H278" s="568">
        <v>0.93132716049382713</v>
      </c>
      <c r="I278" s="568">
        <v>71</v>
      </c>
      <c r="J278" s="568">
        <v>36</v>
      </c>
      <c r="K278" s="568">
        <v>2592</v>
      </c>
      <c r="L278" s="568">
        <v>1</v>
      </c>
      <c r="M278" s="568">
        <v>72</v>
      </c>
      <c r="N278" s="568">
        <v>32</v>
      </c>
      <c r="O278" s="568">
        <v>2304</v>
      </c>
      <c r="P278" s="553">
        <v>0.88888888888888884</v>
      </c>
      <c r="Q278" s="569">
        <v>72</v>
      </c>
    </row>
    <row r="279" spans="1:17" ht="14.4" customHeight="1" x14ac:dyDescent="0.3">
      <c r="A279" s="547" t="s">
        <v>1271</v>
      </c>
      <c r="B279" s="548" t="s">
        <v>1167</v>
      </c>
      <c r="C279" s="548" t="s">
        <v>1151</v>
      </c>
      <c r="D279" s="548" t="s">
        <v>1213</v>
      </c>
      <c r="E279" s="548" t="s">
        <v>1214</v>
      </c>
      <c r="F279" s="568"/>
      <c r="G279" s="568"/>
      <c r="H279" s="568"/>
      <c r="I279" s="568"/>
      <c r="J279" s="568">
        <v>3</v>
      </c>
      <c r="K279" s="568">
        <v>3633</v>
      </c>
      <c r="L279" s="568">
        <v>1</v>
      </c>
      <c r="M279" s="568">
        <v>1211</v>
      </c>
      <c r="N279" s="568">
        <v>5</v>
      </c>
      <c r="O279" s="568">
        <v>6055</v>
      </c>
      <c r="P279" s="553">
        <v>1.6666666666666667</v>
      </c>
      <c r="Q279" s="569">
        <v>1211</v>
      </c>
    </row>
    <row r="280" spans="1:17" ht="14.4" customHeight="1" x14ac:dyDescent="0.3">
      <c r="A280" s="547" t="s">
        <v>1271</v>
      </c>
      <c r="B280" s="548" t="s">
        <v>1167</v>
      </c>
      <c r="C280" s="548" t="s">
        <v>1151</v>
      </c>
      <c r="D280" s="548" t="s">
        <v>1215</v>
      </c>
      <c r="E280" s="548" t="s">
        <v>1216</v>
      </c>
      <c r="F280" s="568">
        <v>1</v>
      </c>
      <c r="G280" s="568">
        <v>110</v>
      </c>
      <c r="H280" s="568">
        <v>0.96491228070175439</v>
      </c>
      <c r="I280" s="568">
        <v>110</v>
      </c>
      <c r="J280" s="568">
        <v>1</v>
      </c>
      <c r="K280" s="568">
        <v>114</v>
      </c>
      <c r="L280" s="568">
        <v>1</v>
      </c>
      <c r="M280" s="568">
        <v>114</v>
      </c>
      <c r="N280" s="568">
        <v>2</v>
      </c>
      <c r="O280" s="568">
        <v>228</v>
      </c>
      <c r="P280" s="553">
        <v>2</v>
      </c>
      <c r="Q280" s="569">
        <v>114</v>
      </c>
    </row>
    <row r="281" spans="1:17" ht="14.4" customHeight="1" x14ac:dyDescent="0.3">
      <c r="A281" s="547" t="s">
        <v>1271</v>
      </c>
      <c r="B281" s="548" t="s">
        <v>1167</v>
      </c>
      <c r="C281" s="548" t="s">
        <v>1151</v>
      </c>
      <c r="D281" s="548" t="s">
        <v>1217</v>
      </c>
      <c r="E281" s="548" t="s">
        <v>1218</v>
      </c>
      <c r="F281" s="568"/>
      <c r="G281" s="568"/>
      <c r="H281" s="568"/>
      <c r="I281" s="568"/>
      <c r="J281" s="568"/>
      <c r="K281" s="568"/>
      <c r="L281" s="568"/>
      <c r="M281" s="568"/>
      <c r="N281" s="568">
        <v>1</v>
      </c>
      <c r="O281" s="568">
        <v>347</v>
      </c>
      <c r="P281" s="553"/>
      <c r="Q281" s="569">
        <v>347</v>
      </c>
    </row>
    <row r="282" spans="1:17" ht="14.4" customHeight="1" x14ac:dyDescent="0.3">
      <c r="A282" s="547" t="s">
        <v>1271</v>
      </c>
      <c r="B282" s="548" t="s">
        <v>1167</v>
      </c>
      <c r="C282" s="548" t="s">
        <v>1151</v>
      </c>
      <c r="D282" s="548" t="s">
        <v>1225</v>
      </c>
      <c r="E282" s="548" t="s">
        <v>1226</v>
      </c>
      <c r="F282" s="568"/>
      <c r="G282" s="568"/>
      <c r="H282" s="568"/>
      <c r="I282" s="568"/>
      <c r="J282" s="568"/>
      <c r="K282" s="568"/>
      <c r="L282" s="568"/>
      <c r="M282" s="568"/>
      <c r="N282" s="568">
        <v>1</v>
      </c>
      <c r="O282" s="568">
        <v>302</v>
      </c>
      <c r="P282" s="553"/>
      <c r="Q282" s="569">
        <v>302</v>
      </c>
    </row>
    <row r="283" spans="1:17" ht="14.4" customHeight="1" x14ac:dyDescent="0.3">
      <c r="A283" s="547" t="s">
        <v>1272</v>
      </c>
      <c r="B283" s="548" t="s">
        <v>1167</v>
      </c>
      <c r="C283" s="548" t="s">
        <v>1151</v>
      </c>
      <c r="D283" s="548" t="s">
        <v>1171</v>
      </c>
      <c r="E283" s="548" t="s">
        <v>1172</v>
      </c>
      <c r="F283" s="568"/>
      <c r="G283" s="568"/>
      <c r="H283" s="568"/>
      <c r="I283" s="568"/>
      <c r="J283" s="568">
        <v>1</v>
      </c>
      <c r="K283" s="568">
        <v>211</v>
      </c>
      <c r="L283" s="568">
        <v>1</v>
      </c>
      <c r="M283" s="568">
        <v>211</v>
      </c>
      <c r="N283" s="568"/>
      <c r="O283" s="568"/>
      <c r="P283" s="553"/>
      <c r="Q283" s="569"/>
    </row>
    <row r="284" spans="1:17" ht="14.4" customHeight="1" x14ac:dyDescent="0.3">
      <c r="A284" s="547" t="s">
        <v>1272</v>
      </c>
      <c r="B284" s="548" t="s">
        <v>1167</v>
      </c>
      <c r="C284" s="548" t="s">
        <v>1151</v>
      </c>
      <c r="D284" s="548" t="s">
        <v>1180</v>
      </c>
      <c r="E284" s="548" t="s">
        <v>1181</v>
      </c>
      <c r="F284" s="568"/>
      <c r="G284" s="568"/>
      <c r="H284" s="568"/>
      <c r="I284" s="568"/>
      <c r="J284" s="568">
        <v>2</v>
      </c>
      <c r="K284" s="568">
        <v>274</v>
      </c>
      <c r="L284" s="568">
        <v>1</v>
      </c>
      <c r="M284" s="568">
        <v>137</v>
      </c>
      <c r="N284" s="568"/>
      <c r="O284" s="568"/>
      <c r="P284" s="553"/>
      <c r="Q284" s="569"/>
    </row>
    <row r="285" spans="1:17" ht="14.4" customHeight="1" x14ac:dyDescent="0.3">
      <c r="A285" s="547" t="s">
        <v>1272</v>
      </c>
      <c r="B285" s="548" t="s">
        <v>1167</v>
      </c>
      <c r="C285" s="548" t="s">
        <v>1151</v>
      </c>
      <c r="D285" s="548" t="s">
        <v>1191</v>
      </c>
      <c r="E285" s="548" t="s">
        <v>1192</v>
      </c>
      <c r="F285" s="568"/>
      <c r="G285" s="568"/>
      <c r="H285" s="568"/>
      <c r="I285" s="568"/>
      <c r="J285" s="568">
        <v>2</v>
      </c>
      <c r="K285" s="568">
        <v>34</v>
      </c>
      <c r="L285" s="568">
        <v>1</v>
      </c>
      <c r="M285" s="568">
        <v>17</v>
      </c>
      <c r="N285" s="568"/>
      <c r="O285" s="568"/>
      <c r="P285" s="553"/>
      <c r="Q285" s="569"/>
    </row>
    <row r="286" spans="1:17" ht="14.4" customHeight="1" x14ac:dyDescent="0.3">
      <c r="A286" s="547" t="s">
        <v>1272</v>
      </c>
      <c r="B286" s="548" t="s">
        <v>1167</v>
      </c>
      <c r="C286" s="548" t="s">
        <v>1151</v>
      </c>
      <c r="D286" s="548" t="s">
        <v>1197</v>
      </c>
      <c r="E286" s="548" t="s">
        <v>1196</v>
      </c>
      <c r="F286" s="568"/>
      <c r="G286" s="568"/>
      <c r="H286" s="568"/>
      <c r="I286" s="568"/>
      <c r="J286" s="568">
        <v>2</v>
      </c>
      <c r="K286" s="568">
        <v>156</v>
      </c>
      <c r="L286" s="568">
        <v>1</v>
      </c>
      <c r="M286" s="568">
        <v>78</v>
      </c>
      <c r="N286" s="568"/>
      <c r="O286" s="568"/>
      <c r="P286" s="553"/>
      <c r="Q286" s="569"/>
    </row>
    <row r="287" spans="1:17" ht="14.4" customHeight="1" x14ac:dyDescent="0.3">
      <c r="A287" s="547" t="s">
        <v>1272</v>
      </c>
      <c r="B287" s="548" t="s">
        <v>1167</v>
      </c>
      <c r="C287" s="548" t="s">
        <v>1151</v>
      </c>
      <c r="D287" s="548" t="s">
        <v>1202</v>
      </c>
      <c r="E287" s="548" t="s">
        <v>1203</v>
      </c>
      <c r="F287" s="568"/>
      <c r="G287" s="568"/>
      <c r="H287" s="568"/>
      <c r="I287" s="568"/>
      <c r="J287" s="568">
        <v>2</v>
      </c>
      <c r="K287" s="568">
        <v>326</v>
      </c>
      <c r="L287" s="568">
        <v>1</v>
      </c>
      <c r="M287" s="568">
        <v>163</v>
      </c>
      <c r="N287" s="568"/>
      <c r="O287" s="568"/>
      <c r="P287" s="553"/>
      <c r="Q287" s="569"/>
    </row>
    <row r="288" spans="1:17" ht="14.4" customHeight="1" x14ac:dyDescent="0.3">
      <c r="A288" s="547" t="s">
        <v>1272</v>
      </c>
      <c r="B288" s="548" t="s">
        <v>1167</v>
      </c>
      <c r="C288" s="548" t="s">
        <v>1151</v>
      </c>
      <c r="D288" s="548" t="s">
        <v>1206</v>
      </c>
      <c r="E288" s="548" t="s">
        <v>1172</v>
      </c>
      <c r="F288" s="568"/>
      <c r="G288" s="568"/>
      <c r="H288" s="568"/>
      <c r="I288" s="568"/>
      <c r="J288" s="568">
        <v>5</v>
      </c>
      <c r="K288" s="568">
        <v>360</v>
      </c>
      <c r="L288" s="568">
        <v>1</v>
      </c>
      <c r="M288" s="568">
        <v>72</v>
      </c>
      <c r="N288" s="568"/>
      <c r="O288" s="568"/>
      <c r="P288" s="553"/>
      <c r="Q288" s="569"/>
    </row>
    <row r="289" spans="1:17" ht="14.4" customHeight="1" x14ac:dyDescent="0.3">
      <c r="A289" s="547" t="s">
        <v>1273</v>
      </c>
      <c r="B289" s="548" t="s">
        <v>1167</v>
      </c>
      <c r="C289" s="548" t="s">
        <v>1151</v>
      </c>
      <c r="D289" s="548" t="s">
        <v>1171</v>
      </c>
      <c r="E289" s="548" t="s">
        <v>1172</v>
      </c>
      <c r="F289" s="568">
        <v>19</v>
      </c>
      <c r="G289" s="568">
        <v>3914</v>
      </c>
      <c r="H289" s="568">
        <v>0.59837945268307602</v>
      </c>
      <c r="I289" s="568">
        <v>206</v>
      </c>
      <c r="J289" s="568">
        <v>31</v>
      </c>
      <c r="K289" s="568">
        <v>6541</v>
      </c>
      <c r="L289" s="568">
        <v>1</v>
      </c>
      <c r="M289" s="568">
        <v>211</v>
      </c>
      <c r="N289" s="568">
        <v>26</v>
      </c>
      <c r="O289" s="568">
        <v>5486</v>
      </c>
      <c r="P289" s="553">
        <v>0.83870967741935487</v>
      </c>
      <c r="Q289" s="569">
        <v>211</v>
      </c>
    </row>
    <row r="290" spans="1:17" ht="14.4" customHeight="1" x14ac:dyDescent="0.3">
      <c r="A290" s="547" t="s">
        <v>1273</v>
      </c>
      <c r="B290" s="548" t="s">
        <v>1167</v>
      </c>
      <c r="C290" s="548" t="s">
        <v>1151</v>
      </c>
      <c r="D290" s="548" t="s">
        <v>1173</v>
      </c>
      <c r="E290" s="548" t="s">
        <v>1172</v>
      </c>
      <c r="F290" s="568"/>
      <c r="G290" s="568"/>
      <c r="H290" s="568"/>
      <c r="I290" s="568"/>
      <c r="J290" s="568">
        <v>1</v>
      </c>
      <c r="K290" s="568">
        <v>87</v>
      </c>
      <c r="L290" s="568">
        <v>1</v>
      </c>
      <c r="M290" s="568">
        <v>87</v>
      </c>
      <c r="N290" s="568"/>
      <c r="O290" s="568"/>
      <c r="P290" s="553"/>
      <c r="Q290" s="569"/>
    </row>
    <row r="291" spans="1:17" ht="14.4" customHeight="1" x14ac:dyDescent="0.3">
      <c r="A291" s="547" t="s">
        <v>1273</v>
      </c>
      <c r="B291" s="548" t="s">
        <v>1167</v>
      </c>
      <c r="C291" s="548" t="s">
        <v>1151</v>
      </c>
      <c r="D291" s="548" t="s">
        <v>1174</v>
      </c>
      <c r="E291" s="548" t="s">
        <v>1175</v>
      </c>
      <c r="F291" s="568">
        <v>85</v>
      </c>
      <c r="G291" s="568">
        <v>25075</v>
      </c>
      <c r="H291" s="568">
        <v>0.92561830933923961</v>
      </c>
      <c r="I291" s="568">
        <v>295</v>
      </c>
      <c r="J291" s="568">
        <v>90</v>
      </c>
      <c r="K291" s="568">
        <v>27090</v>
      </c>
      <c r="L291" s="568">
        <v>1</v>
      </c>
      <c r="M291" s="568">
        <v>301</v>
      </c>
      <c r="N291" s="568">
        <v>117</v>
      </c>
      <c r="O291" s="568">
        <v>35217</v>
      </c>
      <c r="P291" s="553">
        <v>1.3</v>
      </c>
      <c r="Q291" s="569">
        <v>301</v>
      </c>
    </row>
    <row r="292" spans="1:17" ht="14.4" customHeight="1" x14ac:dyDescent="0.3">
      <c r="A292" s="547" t="s">
        <v>1273</v>
      </c>
      <c r="B292" s="548" t="s">
        <v>1167</v>
      </c>
      <c r="C292" s="548" t="s">
        <v>1151</v>
      </c>
      <c r="D292" s="548" t="s">
        <v>1176</v>
      </c>
      <c r="E292" s="548" t="s">
        <v>1177</v>
      </c>
      <c r="F292" s="568">
        <v>3</v>
      </c>
      <c r="G292" s="568">
        <v>285</v>
      </c>
      <c r="H292" s="568">
        <v>0.71969696969696972</v>
      </c>
      <c r="I292" s="568">
        <v>95</v>
      </c>
      <c r="J292" s="568">
        <v>4</v>
      </c>
      <c r="K292" s="568">
        <v>396</v>
      </c>
      <c r="L292" s="568">
        <v>1</v>
      </c>
      <c r="M292" s="568">
        <v>99</v>
      </c>
      <c r="N292" s="568">
        <v>6</v>
      </c>
      <c r="O292" s="568">
        <v>594</v>
      </c>
      <c r="P292" s="553">
        <v>1.5</v>
      </c>
      <c r="Q292" s="569">
        <v>99</v>
      </c>
    </row>
    <row r="293" spans="1:17" ht="14.4" customHeight="1" x14ac:dyDescent="0.3">
      <c r="A293" s="547" t="s">
        <v>1273</v>
      </c>
      <c r="B293" s="548" t="s">
        <v>1167</v>
      </c>
      <c r="C293" s="548" t="s">
        <v>1151</v>
      </c>
      <c r="D293" s="548" t="s">
        <v>1178</v>
      </c>
      <c r="E293" s="548" t="s">
        <v>1179</v>
      </c>
      <c r="F293" s="568"/>
      <c r="G293" s="568"/>
      <c r="H293" s="568"/>
      <c r="I293" s="568"/>
      <c r="J293" s="568"/>
      <c r="K293" s="568"/>
      <c r="L293" s="568"/>
      <c r="M293" s="568"/>
      <c r="N293" s="568">
        <v>1</v>
      </c>
      <c r="O293" s="568">
        <v>232</v>
      </c>
      <c r="P293" s="553"/>
      <c r="Q293" s="569">
        <v>232</v>
      </c>
    </row>
    <row r="294" spans="1:17" ht="14.4" customHeight="1" x14ac:dyDescent="0.3">
      <c r="A294" s="547" t="s">
        <v>1273</v>
      </c>
      <c r="B294" s="548" t="s">
        <v>1167</v>
      </c>
      <c r="C294" s="548" t="s">
        <v>1151</v>
      </c>
      <c r="D294" s="548" t="s">
        <v>1180</v>
      </c>
      <c r="E294" s="548" t="s">
        <v>1181</v>
      </c>
      <c r="F294" s="568">
        <v>46</v>
      </c>
      <c r="G294" s="568">
        <v>6210</v>
      </c>
      <c r="H294" s="568">
        <v>1.0301924353019243</v>
      </c>
      <c r="I294" s="568">
        <v>135</v>
      </c>
      <c r="J294" s="568">
        <v>44</v>
      </c>
      <c r="K294" s="568">
        <v>6028</v>
      </c>
      <c r="L294" s="568">
        <v>1</v>
      </c>
      <c r="M294" s="568">
        <v>137</v>
      </c>
      <c r="N294" s="568">
        <v>53</v>
      </c>
      <c r="O294" s="568">
        <v>7261</v>
      </c>
      <c r="P294" s="553">
        <v>1.2045454545454546</v>
      </c>
      <c r="Q294" s="569">
        <v>137</v>
      </c>
    </row>
    <row r="295" spans="1:17" ht="14.4" customHeight="1" x14ac:dyDescent="0.3">
      <c r="A295" s="547" t="s">
        <v>1273</v>
      </c>
      <c r="B295" s="548" t="s">
        <v>1167</v>
      </c>
      <c r="C295" s="548" t="s">
        <v>1151</v>
      </c>
      <c r="D295" s="548" t="s">
        <v>1182</v>
      </c>
      <c r="E295" s="548" t="s">
        <v>1181</v>
      </c>
      <c r="F295" s="568"/>
      <c r="G295" s="568"/>
      <c r="H295" s="568"/>
      <c r="I295" s="568"/>
      <c r="J295" s="568">
        <v>1</v>
      </c>
      <c r="K295" s="568">
        <v>183</v>
      </c>
      <c r="L295" s="568">
        <v>1</v>
      </c>
      <c r="M295" s="568">
        <v>183</v>
      </c>
      <c r="N295" s="568"/>
      <c r="O295" s="568"/>
      <c r="P295" s="553"/>
      <c r="Q295" s="569"/>
    </row>
    <row r="296" spans="1:17" ht="14.4" customHeight="1" x14ac:dyDescent="0.3">
      <c r="A296" s="547" t="s">
        <v>1273</v>
      </c>
      <c r="B296" s="548" t="s">
        <v>1167</v>
      </c>
      <c r="C296" s="548" t="s">
        <v>1151</v>
      </c>
      <c r="D296" s="548" t="s">
        <v>1183</v>
      </c>
      <c r="E296" s="548" t="s">
        <v>1184</v>
      </c>
      <c r="F296" s="568"/>
      <c r="G296" s="568"/>
      <c r="H296" s="568"/>
      <c r="I296" s="568"/>
      <c r="J296" s="568">
        <v>1</v>
      </c>
      <c r="K296" s="568">
        <v>639</v>
      </c>
      <c r="L296" s="568">
        <v>1</v>
      </c>
      <c r="M296" s="568">
        <v>639</v>
      </c>
      <c r="N296" s="568">
        <v>1</v>
      </c>
      <c r="O296" s="568">
        <v>639</v>
      </c>
      <c r="P296" s="553">
        <v>1</v>
      </c>
      <c r="Q296" s="569">
        <v>639</v>
      </c>
    </row>
    <row r="297" spans="1:17" ht="14.4" customHeight="1" x14ac:dyDescent="0.3">
      <c r="A297" s="547" t="s">
        <v>1273</v>
      </c>
      <c r="B297" s="548" t="s">
        <v>1167</v>
      </c>
      <c r="C297" s="548" t="s">
        <v>1151</v>
      </c>
      <c r="D297" s="548" t="s">
        <v>1187</v>
      </c>
      <c r="E297" s="548" t="s">
        <v>1188</v>
      </c>
      <c r="F297" s="568">
        <v>3</v>
      </c>
      <c r="G297" s="568">
        <v>483</v>
      </c>
      <c r="H297" s="568">
        <v>0.93063583815028905</v>
      </c>
      <c r="I297" s="568">
        <v>161</v>
      </c>
      <c r="J297" s="568">
        <v>3</v>
      </c>
      <c r="K297" s="568">
        <v>519</v>
      </c>
      <c r="L297" s="568">
        <v>1</v>
      </c>
      <c r="M297" s="568">
        <v>173</v>
      </c>
      <c r="N297" s="568">
        <v>9</v>
      </c>
      <c r="O297" s="568">
        <v>1557</v>
      </c>
      <c r="P297" s="553">
        <v>3</v>
      </c>
      <c r="Q297" s="569">
        <v>173</v>
      </c>
    </row>
    <row r="298" spans="1:17" ht="14.4" customHeight="1" x14ac:dyDescent="0.3">
      <c r="A298" s="547" t="s">
        <v>1273</v>
      </c>
      <c r="B298" s="548" t="s">
        <v>1167</v>
      </c>
      <c r="C298" s="548" t="s">
        <v>1151</v>
      </c>
      <c r="D298" s="548" t="s">
        <v>1189</v>
      </c>
      <c r="E298" s="548" t="s">
        <v>1190</v>
      </c>
      <c r="F298" s="568">
        <v>1</v>
      </c>
      <c r="G298" s="568">
        <v>383</v>
      </c>
      <c r="H298" s="568"/>
      <c r="I298" s="568">
        <v>383</v>
      </c>
      <c r="J298" s="568"/>
      <c r="K298" s="568"/>
      <c r="L298" s="568"/>
      <c r="M298" s="568"/>
      <c r="N298" s="568"/>
      <c r="O298" s="568"/>
      <c r="P298" s="553"/>
      <c r="Q298" s="569"/>
    </row>
    <row r="299" spans="1:17" ht="14.4" customHeight="1" x14ac:dyDescent="0.3">
      <c r="A299" s="547" t="s">
        <v>1273</v>
      </c>
      <c r="B299" s="548" t="s">
        <v>1167</v>
      </c>
      <c r="C299" s="548" t="s">
        <v>1151</v>
      </c>
      <c r="D299" s="548" t="s">
        <v>1191</v>
      </c>
      <c r="E299" s="548" t="s">
        <v>1192</v>
      </c>
      <c r="F299" s="568">
        <v>87</v>
      </c>
      <c r="G299" s="568">
        <v>1392</v>
      </c>
      <c r="H299" s="568">
        <v>0.75816993464052285</v>
      </c>
      <c r="I299" s="568">
        <v>16</v>
      </c>
      <c r="J299" s="568">
        <v>108</v>
      </c>
      <c r="K299" s="568">
        <v>1836</v>
      </c>
      <c r="L299" s="568">
        <v>1</v>
      </c>
      <c r="M299" s="568">
        <v>17</v>
      </c>
      <c r="N299" s="568">
        <v>45</v>
      </c>
      <c r="O299" s="568">
        <v>765</v>
      </c>
      <c r="P299" s="553">
        <v>0.41666666666666669</v>
      </c>
      <c r="Q299" s="569">
        <v>17</v>
      </c>
    </row>
    <row r="300" spans="1:17" ht="14.4" customHeight="1" x14ac:dyDescent="0.3">
      <c r="A300" s="547" t="s">
        <v>1273</v>
      </c>
      <c r="B300" s="548" t="s">
        <v>1167</v>
      </c>
      <c r="C300" s="548" t="s">
        <v>1151</v>
      </c>
      <c r="D300" s="548" t="s">
        <v>1193</v>
      </c>
      <c r="E300" s="548" t="s">
        <v>1194</v>
      </c>
      <c r="F300" s="568">
        <v>4</v>
      </c>
      <c r="G300" s="568">
        <v>1064</v>
      </c>
      <c r="H300" s="568">
        <v>0.48717948717948717</v>
      </c>
      <c r="I300" s="568">
        <v>266</v>
      </c>
      <c r="J300" s="568">
        <v>8</v>
      </c>
      <c r="K300" s="568">
        <v>2184</v>
      </c>
      <c r="L300" s="568">
        <v>1</v>
      </c>
      <c r="M300" s="568">
        <v>273</v>
      </c>
      <c r="N300" s="568"/>
      <c r="O300" s="568"/>
      <c r="P300" s="553"/>
      <c r="Q300" s="569"/>
    </row>
    <row r="301" spans="1:17" ht="14.4" customHeight="1" x14ac:dyDescent="0.3">
      <c r="A301" s="547" t="s">
        <v>1273</v>
      </c>
      <c r="B301" s="548" t="s">
        <v>1167</v>
      </c>
      <c r="C301" s="548" t="s">
        <v>1151</v>
      </c>
      <c r="D301" s="548" t="s">
        <v>1195</v>
      </c>
      <c r="E301" s="548" t="s">
        <v>1196</v>
      </c>
      <c r="F301" s="568">
        <v>5</v>
      </c>
      <c r="G301" s="568">
        <v>705</v>
      </c>
      <c r="H301" s="568">
        <v>0.55164319248826288</v>
      </c>
      <c r="I301" s="568">
        <v>141</v>
      </c>
      <c r="J301" s="568">
        <v>9</v>
      </c>
      <c r="K301" s="568">
        <v>1278</v>
      </c>
      <c r="L301" s="568">
        <v>1</v>
      </c>
      <c r="M301" s="568">
        <v>142</v>
      </c>
      <c r="N301" s="568">
        <v>6</v>
      </c>
      <c r="O301" s="568">
        <v>852</v>
      </c>
      <c r="P301" s="553">
        <v>0.66666666666666663</v>
      </c>
      <c r="Q301" s="569">
        <v>142</v>
      </c>
    </row>
    <row r="302" spans="1:17" ht="14.4" customHeight="1" x14ac:dyDescent="0.3">
      <c r="A302" s="547" t="s">
        <v>1273</v>
      </c>
      <c r="B302" s="548" t="s">
        <v>1167</v>
      </c>
      <c r="C302" s="548" t="s">
        <v>1151</v>
      </c>
      <c r="D302" s="548" t="s">
        <v>1197</v>
      </c>
      <c r="E302" s="548" t="s">
        <v>1196</v>
      </c>
      <c r="F302" s="568">
        <v>46</v>
      </c>
      <c r="G302" s="568">
        <v>3588</v>
      </c>
      <c r="H302" s="568">
        <v>1.069767441860465</v>
      </c>
      <c r="I302" s="568">
        <v>78</v>
      </c>
      <c r="J302" s="568">
        <v>43</v>
      </c>
      <c r="K302" s="568">
        <v>3354</v>
      </c>
      <c r="L302" s="568">
        <v>1</v>
      </c>
      <c r="M302" s="568">
        <v>78</v>
      </c>
      <c r="N302" s="568">
        <v>52</v>
      </c>
      <c r="O302" s="568">
        <v>4056</v>
      </c>
      <c r="P302" s="553">
        <v>1.2093023255813953</v>
      </c>
      <c r="Q302" s="569">
        <v>78</v>
      </c>
    </row>
    <row r="303" spans="1:17" ht="14.4" customHeight="1" x14ac:dyDescent="0.3">
      <c r="A303" s="547" t="s">
        <v>1273</v>
      </c>
      <c r="B303" s="548" t="s">
        <v>1167</v>
      </c>
      <c r="C303" s="548" t="s">
        <v>1151</v>
      </c>
      <c r="D303" s="548" t="s">
        <v>1198</v>
      </c>
      <c r="E303" s="548" t="s">
        <v>1199</v>
      </c>
      <c r="F303" s="568">
        <v>5</v>
      </c>
      <c r="G303" s="568">
        <v>1535</v>
      </c>
      <c r="H303" s="568">
        <v>0.54490592829250972</v>
      </c>
      <c r="I303" s="568">
        <v>307</v>
      </c>
      <c r="J303" s="568">
        <v>9</v>
      </c>
      <c r="K303" s="568">
        <v>2817</v>
      </c>
      <c r="L303" s="568">
        <v>1</v>
      </c>
      <c r="M303" s="568">
        <v>313</v>
      </c>
      <c r="N303" s="568">
        <v>6</v>
      </c>
      <c r="O303" s="568">
        <v>1884</v>
      </c>
      <c r="P303" s="553">
        <v>0.66879659211927578</v>
      </c>
      <c r="Q303" s="569">
        <v>314</v>
      </c>
    </row>
    <row r="304" spans="1:17" ht="14.4" customHeight="1" x14ac:dyDescent="0.3">
      <c r="A304" s="547" t="s">
        <v>1273</v>
      </c>
      <c r="B304" s="548" t="s">
        <v>1167</v>
      </c>
      <c r="C304" s="548" t="s">
        <v>1151</v>
      </c>
      <c r="D304" s="548" t="s">
        <v>1202</v>
      </c>
      <c r="E304" s="548" t="s">
        <v>1203</v>
      </c>
      <c r="F304" s="568">
        <v>68</v>
      </c>
      <c r="G304" s="568">
        <v>10948</v>
      </c>
      <c r="H304" s="568">
        <v>0.80922462857565225</v>
      </c>
      <c r="I304" s="568">
        <v>161</v>
      </c>
      <c r="J304" s="568">
        <v>83</v>
      </c>
      <c r="K304" s="568">
        <v>13529</v>
      </c>
      <c r="L304" s="568">
        <v>1</v>
      </c>
      <c r="M304" s="568">
        <v>163</v>
      </c>
      <c r="N304" s="568">
        <v>83</v>
      </c>
      <c r="O304" s="568">
        <v>13529</v>
      </c>
      <c r="P304" s="553">
        <v>1</v>
      </c>
      <c r="Q304" s="569">
        <v>163</v>
      </c>
    </row>
    <row r="305" spans="1:17" ht="14.4" customHeight="1" x14ac:dyDescent="0.3">
      <c r="A305" s="547" t="s">
        <v>1273</v>
      </c>
      <c r="B305" s="548" t="s">
        <v>1167</v>
      </c>
      <c r="C305" s="548" t="s">
        <v>1151</v>
      </c>
      <c r="D305" s="548" t="s">
        <v>1206</v>
      </c>
      <c r="E305" s="548" t="s">
        <v>1172</v>
      </c>
      <c r="F305" s="568">
        <v>126</v>
      </c>
      <c r="G305" s="568">
        <v>8946</v>
      </c>
      <c r="H305" s="568">
        <v>1.2301980198019802</v>
      </c>
      <c r="I305" s="568">
        <v>71</v>
      </c>
      <c r="J305" s="568">
        <v>101</v>
      </c>
      <c r="K305" s="568">
        <v>7272</v>
      </c>
      <c r="L305" s="568">
        <v>1</v>
      </c>
      <c r="M305" s="568">
        <v>72</v>
      </c>
      <c r="N305" s="568">
        <v>107</v>
      </c>
      <c r="O305" s="568">
        <v>7704</v>
      </c>
      <c r="P305" s="553">
        <v>1.0594059405940595</v>
      </c>
      <c r="Q305" s="569">
        <v>72</v>
      </c>
    </row>
    <row r="306" spans="1:17" ht="14.4" customHeight="1" x14ac:dyDescent="0.3">
      <c r="A306" s="547" t="s">
        <v>1273</v>
      </c>
      <c r="B306" s="548" t="s">
        <v>1167</v>
      </c>
      <c r="C306" s="548" t="s">
        <v>1151</v>
      </c>
      <c r="D306" s="548" t="s">
        <v>1211</v>
      </c>
      <c r="E306" s="548" t="s">
        <v>1212</v>
      </c>
      <c r="F306" s="568"/>
      <c r="G306" s="568"/>
      <c r="H306" s="568"/>
      <c r="I306" s="568"/>
      <c r="J306" s="568">
        <v>1</v>
      </c>
      <c r="K306" s="568">
        <v>229</v>
      </c>
      <c r="L306" s="568">
        <v>1</v>
      </c>
      <c r="M306" s="568">
        <v>229</v>
      </c>
      <c r="N306" s="568"/>
      <c r="O306" s="568"/>
      <c r="P306" s="553"/>
      <c r="Q306" s="569"/>
    </row>
    <row r="307" spans="1:17" ht="14.4" customHeight="1" x14ac:dyDescent="0.3">
      <c r="A307" s="547" t="s">
        <v>1273</v>
      </c>
      <c r="B307" s="548" t="s">
        <v>1167</v>
      </c>
      <c r="C307" s="548" t="s">
        <v>1151</v>
      </c>
      <c r="D307" s="548" t="s">
        <v>1213</v>
      </c>
      <c r="E307" s="548" t="s">
        <v>1214</v>
      </c>
      <c r="F307" s="568">
        <v>3</v>
      </c>
      <c r="G307" s="568">
        <v>3585</v>
      </c>
      <c r="H307" s="568">
        <v>1.4801816680429398</v>
      </c>
      <c r="I307" s="568">
        <v>1195</v>
      </c>
      <c r="J307" s="568">
        <v>2</v>
      </c>
      <c r="K307" s="568">
        <v>2422</v>
      </c>
      <c r="L307" s="568">
        <v>1</v>
      </c>
      <c r="M307" s="568">
        <v>1211</v>
      </c>
      <c r="N307" s="568">
        <v>5</v>
      </c>
      <c r="O307" s="568">
        <v>6055</v>
      </c>
      <c r="P307" s="553">
        <v>2.5</v>
      </c>
      <c r="Q307" s="569">
        <v>1211</v>
      </c>
    </row>
    <row r="308" spans="1:17" ht="14.4" customHeight="1" x14ac:dyDescent="0.3">
      <c r="A308" s="547" t="s">
        <v>1273</v>
      </c>
      <c r="B308" s="548" t="s">
        <v>1167</v>
      </c>
      <c r="C308" s="548" t="s">
        <v>1151</v>
      </c>
      <c r="D308" s="548" t="s">
        <v>1215</v>
      </c>
      <c r="E308" s="548" t="s">
        <v>1216</v>
      </c>
      <c r="F308" s="568">
        <v>2</v>
      </c>
      <c r="G308" s="568">
        <v>220</v>
      </c>
      <c r="H308" s="568">
        <v>0.38596491228070173</v>
      </c>
      <c r="I308" s="568">
        <v>110</v>
      </c>
      <c r="J308" s="568">
        <v>5</v>
      </c>
      <c r="K308" s="568">
        <v>570</v>
      </c>
      <c r="L308" s="568">
        <v>1</v>
      </c>
      <c r="M308" s="568">
        <v>114</v>
      </c>
      <c r="N308" s="568">
        <v>5</v>
      </c>
      <c r="O308" s="568">
        <v>570</v>
      </c>
      <c r="P308" s="553">
        <v>1</v>
      </c>
      <c r="Q308" s="569">
        <v>114</v>
      </c>
    </row>
    <row r="309" spans="1:17" ht="14.4" customHeight="1" x14ac:dyDescent="0.3">
      <c r="A309" s="547" t="s">
        <v>1273</v>
      </c>
      <c r="B309" s="548" t="s">
        <v>1167</v>
      </c>
      <c r="C309" s="548" t="s">
        <v>1151</v>
      </c>
      <c r="D309" s="548" t="s">
        <v>1217</v>
      </c>
      <c r="E309" s="548" t="s">
        <v>1218</v>
      </c>
      <c r="F309" s="568"/>
      <c r="G309" s="568"/>
      <c r="H309" s="568"/>
      <c r="I309" s="568"/>
      <c r="J309" s="568">
        <v>1</v>
      </c>
      <c r="K309" s="568">
        <v>346</v>
      </c>
      <c r="L309" s="568">
        <v>1</v>
      </c>
      <c r="M309" s="568">
        <v>346</v>
      </c>
      <c r="N309" s="568">
        <v>1</v>
      </c>
      <c r="O309" s="568">
        <v>347</v>
      </c>
      <c r="P309" s="553">
        <v>1.0028901734104045</v>
      </c>
      <c r="Q309" s="569">
        <v>347</v>
      </c>
    </row>
    <row r="310" spans="1:17" ht="14.4" customHeight="1" x14ac:dyDescent="0.3">
      <c r="A310" s="547" t="s">
        <v>1273</v>
      </c>
      <c r="B310" s="548" t="s">
        <v>1167</v>
      </c>
      <c r="C310" s="548" t="s">
        <v>1151</v>
      </c>
      <c r="D310" s="548" t="s">
        <v>1225</v>
      </c>
      <c r="E310" s="548" t="s">
        <v>1226</v>
      </c>
      <c r="F310" s="568">
        <v>1</v>
      </c>
      <c r="G310" s="568">
        <v>294</v>
      </c>
      <c r="H310" s="568">
        <v>0.97674418604651159</v>
      </c>
      <c r="I310" s="568">
        <v>294</v>
      </c>
      <c r="J310" s="568">
        <v>1</v>
      </c>
      <c r="K310" s="568">
        <v>301</v>
      </c>
      <c r="L310" s="568">
        <v>1</v>
      </c>
      <c r="M310" s="568">
        <v>301</v>
      </c>
      <c r="N310" s="568">
        <v>1</v>
      </c>
      <c r="O310" s="568">
        <v>302</v>
      </c>
      <c r="P310" s="553">
        <v>1.0033222591362125</v>
      </c>
      <c r="Q310" s="569">
        <v>302</v>
      </c>
    </row>
    <row r="311" spans="1:17" ht="14.4" customHeight="1" x14ac:dyDescent="0.3">
      <c r="A311" s="547" t="s">
        <v>1274</v>
      </c>
      <c r="B311" s="548" t="s">
        <v>1167</v>
      </c>
      <c r="C311" s="548" t="s">
        <v>1151</v>
      </c>
      <c r="D311" s="548" t="s">
        <v>1171</v>
      </c>
      <c r="E311" s="548" t="s">
        <v>1172</v>
      </c>
      <c r="F311" s="568">
        <v>26</v>
      </c>
      <c r="G311" s="568">
        <v>5356</v>
      </c>
      <c r="H311" s="568">
        <v>0.94014393540459895</v>
      </c>
      <c r="I311" s="568">
        <v>206</v>
      </c>
      <c r="J311" s="568">
        <v>27</v>
      </c>
      <c r="K311" s="568">
        <v>5697</v>
      </c>
      <c r="L311" s="568">
        <v>1</v>
      </c>
      <c r="M311" s="568">
        <v>211</v>
      </c>
      <c r="N311" s="568">
        <v>16</v>
      </c>
      <c r="O311" s="568">
        <v>3376</v>
      </c>
      <c r="P311" s="553">
        <v>0.59259259259259256</v>
      </c>
      <c r="Q311" s="569">
        <v>211</v>
      </c>
    </row>
    <row r="312" spans="1:17" ht="14.4" customHeight="1" x14ac:dyDescent="0.3">
      <c r="A312" s="547" t="s">
        <v>1274</v>
      </c>
      <c r="B312" s="548" t="s">
        <v>1167</v>
      </c>
      <c r="C312" s="548" t="s">
        <v>1151</v>
      </c>
      <c r="D312" s="548" t="s">
        <v>1173</v>
      </c>
      <c r="E312" s="548" t="s">
        <v>1172</v>
      </c>
      <c r="F312" s="568">
        <v>1</v>
      </c>
      <c r="G312" s="568">
        <v>85</v>
      </c>
      <c r="H312" s="568"/>
      <c r="I312" s="568">
        <v>85</v>
      </c>
      <c r="J312" s="568"/>
      <c r="K312" s="568"/>
      <c r="L312" s="568"/>
      <c r="M312" s="568"/>
      <c r="N312" s="568"/>
      <c r="O312" s="568"/>
      <c r="P312" s="553"/>
      <c r="Q312" s="569"/>
    </row>
    <row r="313" spans="1:17" ht="14.4" customHeight="1" x14ac:dyDescent="0.3">
      <c r="A313" s="547" t="s">
        <v>1274</v>
      </c>
      <c r="B313" s="548" t="s">
        <v>1167</v>
      </c>
      <c r="C313" s="548" t="s">
        <v>1151</v>
      </c>
      <c r="D313" s="548" t="s">
        <v>1174</v>
      </c>
      <c r="E313" s="548" t="s">
        <v>1175</v>
      </c>
      <c r="F313" s="568">
        <v>27</v>
      </c>
      <c r="G313" s="568">
        <v>7965</v>
      </c>
      <c r="H313" s="568"/>
      <c r="I313" s="568">
        <v>295</v>
      </c>
      <c r="J313" s="568"/>
      <c r="K313" s="568"/>
      <c r="L313" s="568"/>
      <c r="M313" s="568"/>
      <c r="N313" s="568">
        <v>28</v>
      </c>
      <c r="O313" s="568">
        <v>8428</v>
      </c>
      <c r="P313" s="553"/>
      <c r="Q313" s="569">
        <v>301</v>
      </c>
    </row>
    <row r="314" spans="1:17" ht="14.4" customHeight="1" x14ac:dyDescent="0.3">
      <c r="A314" s="547" t="s">
        <v>1274</v>
      </c>
      <c r="B314" s="548" t="s">
        <v>1167</v>
      </c>
      <c r="C314" s="548" t="s">
        <v>1151</v>
      </c>
      <c r="D314" s="548" t="s">
        <v>1180</v>
      </c>
      <c r="E314" s="548" t="s">
        <v>1181</v>
      </c>
      <c r="F314" s="568">
        <v>9</v>
      </c>
      <c r="G314" s="568">
        <v>1215</v>
      </c>
      <c r="H314" s="568">
        <v>8.8686131386861309</v>
      </c>
      <c r="I314" s="568">
        <v>135</v>
      </c>
      <c r="J314" s="568">
        <v>1</v>
      </c>
      <c r="K314" s="568">
        <v>137</v>
      </c>
      <c r="L314" s="568">
        <v>1</v>
      </c>
      <c r="M314" s="568">
        <v>137</v>
      </c>
      <c r="N314" s="568">
        <v>3</v>
      </c>
      <c r="O314" s="568">
        <v>411</v>
      </c>
      <c r="P314" s="553">
        <v>3</v>
      </c>
      <c r="Q314" s="569">
        <v>137</v>
      </c>
    </row>
    <row r="315" spans="1:17" ht="14.4" customHeight="1" x14ac:dyDescent="0.3">
      <c r="A315" s="547" t="s">
        <v>1274</v>
      </c>
      <c r="B315" s="548" t="s">
        <v>1167</v>
      </c>
      <c r="C315" s="548" t="s">
        <v>1151</v>
      </c>
      <c r="D315" s="548" t="s">
        <v>1183</v>
      </c>
      <c r="E315" s="548" t="s">
        <v>1184</v>
      </c>
      <c r="F315" s="568"/>
      <c r="G315" s="568"/>
      <c r="H315" s="568"/>
      <c r="I315" s="568"/>
      <c r="J315" s="568"/>
      <c r="K315" s="568"/>
      <c r="L315" s="568"/>
      <c r="M315" s="568"/>
      <c r="N315" s="568">
        <v>1</v>
      </c>
      <c r="O315" s="568">
        <v>639</v>
      </c>
      <c r="P315" s="553"/>
      <c r="Q315" s="569">
        <v>639</v>
      </c>
    </row>
    <row r="316" spans="1:17" ht="14.4" customHeight="1" x14ac:dyDescent="0.3">
      <c r="A316" s="547" t="s">
        <v>1274</v>
      </c>
      <c r="B316" s="548" t="s">
        <v>1167</v>
      </c>
      <c r="C316" s="548" t="s">
        <v>1151</v>
      </c>
      <c r="D316" s="548" t="s">
        <v>1187</v>
      </c>
      <c r="E316" s="548" t="s">
        <v>1188</v>
      </c>
      <c r="F316" s="568">
        <v>2</v>
      </c>
      <c r="G316" s="568">
        <v>322</v>
      </c>
      <c r="H316" s="568"/>
      <c r="I316" s="568">
        <v>161</v>
      </c>
      <c r="J316" s="568"/>
      <c r="K316" s="568"/>
      <c r="L316" s="568"/>
      <c r="M316" s="568"/>
      <c r="N316" s="568">
        <v>2</v>
      </c>
      <c r="O316" s="568">
        <v>346</v>
      </c>
      <c r="P316" s="553"/>
      <c r="Q316" s="569">
        <v>173</v>
      </c>
    </row>
    <row r="317" spans="1:17" ht="14.4" customHeight="1" x14ac:dyDescent="0.3">
      <c r="A317" s="547" t="s">
        <v>1274</v>
      </c>
      <c r="B317" s="548" t="s">
        <v>1167</v>
      </c>
      <c r="C317" s="548" t="s">
        <v>1151</v>
      </c>
      <c r="D317" s="548" t="s">
        <v>1191</v>
      </c>
      <c r="E317" s="548" t="s">
        <v>1192</v>
      </c>
      <c r="F317" s="568">
        <v>29</v>
      </c>
      <c r="G317" s="568">
        <v>464</v>
      </c>
      <c r="H317" s="568">
        <v>1.9495798319327731</v>
      </c>
      <c r="I317" s="568">
        <v>16</v>
      </c>
      <c r="J317" s="568">
        <v>14</v>
      </c>
      <c r="K317" s="568">
        <v>238</v>
      </c>
      <c r="L317" s="568">
        <v>1</v>
      </c>
      <c r="M317" s="568">
        <v>17</v>
      </c>
      <c r="N317" s="568"/>
      <c r="O317" s="568"/>
      <c r="P317" s="553"/>
      <c r="Q317" s="569"/>
    </row>
    <row r="318" spans="1:17" ht="14.4" customHeight="1" x14ac:dyDescent="0.3">
      <c r="A318" s="547" t="s">
        <v>1274</v>
      </c>
      <c r="B318" s="548" t="s">
        <v>1167</v>
      </c>
      <c r="C318" s="548" t="s">
        <v>1151</v>
      </c>
      <c r="D318" s="548" t="s">
        <v>1193</v>
      </c>
      <c r="E318" s="548" t="s">
        <v>1194</v>
      </c>
      <c r="F318" s="568">
        <v>8</v>
      </c>
      <c r="G318" s="568">
        <v>2128</v>
      </c>
      <c r="H318" s="568">
        <v>1.1135531135531136</v>
      </c>
      <c r="I318" s="568">
        <v>266</v>
      </c>
      <c r="J318" s="568">
        <v>7</v>
      </c>
      <c r="K318" s="568">
        <v>1911</v>
      </c>
      <c r="L318" s="568">
        <v>1</v>
      </c>
      <c r="M318" s="568">
        <v>273</v>
      </c>
      <c r="N318" s="568"/>
      <c r="O318" s="568"/>
      <c r="P318" s="553"/>
      <c r="Q318" s="569"/>
    </row>
    <row r="319" spans="1:17" ht="14.4" customHeight="1" x14ac:dyDescent="0.3">
      <c r="A319" s="547" t="s">
        <v>1274</v>
      </c>
      <c r="B319" s="548" t="s">
        <v>1167</v>
      </c>
      <c r="C319" s="548" t="s">
        <v>1151</v>
      </c>
      <c r="D319" s="548" t="s">
        <v>1195</v>
      </c>
      <c r="E319" s="548" t="s">
        <v>1196</v>
      </c>
      <c r="F319" s="568">
        <v>12</v>
      </c>
      <c r="G319" s="568">
        <v>1692</v>
      </c>
      <c r="H319" s="568">
        <v>1.1915492957746479</v>
      </c>
      <c r="I319" s="568">
        <v>141</v>
      </c>
      <c r="J319" s="568">
        <v>10</v>
      </c>
      <c r="K319" s="568">
        <v>1420</v>
      </c>
      <c r="L319" s="568">
        <v>1</v>
      </c>
      <c r="M319" s="568">
        <v>142</v>
      </c>
      <c r="N319" s="568">
        <v>6</v>
      </c>
      <c r="O319" s="568">
        <v>852</v>
      </c>
      <c r="P319" s="553">
        <v>0.6</v>
      </c>
      <c r="Q319" s="569">
        <v>142</v>
      </c>
    </row>
    <row r="320" spans="1:17" ht="14.4" customHeight="1" x14ac:dyDescent="0.3">
      <c r="A320" s="547" t="s">
        <v>1274</v>
      </c>
      <c r="B320" s="548" t="s">
        <v>1167</v>
      </c>
      <c r="C320" s="548" t="s">
        <v>1151</v>
      </c>
      <c r="D320" s="548" t="s">
        <v>1197</v>
      </c>
      <c r="E320" s="548" t="s">
        <v>1196</v>
      </c>
      <c r="F320" s="568">
        <v>9</v>
      </c>
      <c r="G320" s="568">
        <v>702</v>
      </c>
      <c r="H320" s="568">
        <v>9</v>
      </c>
      <c r="I320" s="568">
        <v>78</v>
      </c>
      <c r="J320" s="568">
        <v>1</v>
      </c>
      <c r="K320" s="568">
        <v>78</v>
      </c>
      <c r="L320" s="568">
        <v>1</v>
      </c>
      <c r="M320" s="568">
        <v>78</v>
      </c>
      <c r="N320" s="568">
        <v>3</v>
      </c>
      <c r="O320" s="568">
        <v>234</v>
      </c>
      <c r="P320" s="553">
        <v>3</v>
      </c>
      <c r="Q320" s="569">
        <v>78</v>
      </c>
    </row>
    <row r="321" spans="1:17" ht="14.4" customHeight="1" x14ac:dyDescent="0.3">
      <c r="A321" s="547" t="s">
        <v>1274</v>
      </c>
      <c r="B321" s="548" t="s">
        <v>1167</v>
      </c>
      <c r="C321" s="548" t="s">
        <v>1151</v>
      </c>
      <c r="D321" s="548" t="s">
        <v>1198</v>
      </c>
      <c r="E321" s="548" t="s">
        <v>1199</v>
      </c>
      <c r="F321" s="568">
        <v>12</v>
      </c>
      <c r="G321" s="568">
        <v>3684</v>
      </c>
      <c r="H321" s="568">
        <v>1.1769968051118211</v>
      </c>
      <c r="I321" s="568">
        <v>307</v>
      </c>
      <c r="J321" s="568">
        <v>10</v>
      </c>
      <c r="K321" s="568">
        <v>3130</v>
      </c>
      <c r="L321" s="568">
        <v>1</v>
      </c>
      <c r="M321" s="568">
        <v>313</v>
      </c>
      <c r="N321" s="568">
        <v>6</v>
      </c>
      <c r="O321" s="568">
        <v>1884</v>
      </c>
      <c r="P321" s="553">
        <v>0.60191693290734827</v>
      </c>
      <c r="Q321" s="569">
        <v>314</v>
      </c>
    </row>
    <row r="322" spans="1:17" ht="14.4" customHeight="1" x14ac:dyDescent="0.3">
      <c r="A322" s="547" t="s">
        <v>1274</v>
      </c>
      <c r="B322" s="548" t="s">
        <v>1167</v>
      </c>
      <c r="C322" s="548" t="s">
        <v>1151</v>
      </c>
      <c r="D322" s="548" t="s">
        <v>1202</v>
      </c>
      <c r="E322" s="548" t="s">
        <v>1203</v>
      </c>
      <c r="F322" s="568">
        <v>11</v>
      </c>
      <c r="G322" s="568">
        <v>1771</v>
      </c>
      <c r="H322" s="568">
        <v>2.7162576687116564</v>
      </c>
      <c r="I322" s="568">
        <v>161</v>
      </c>
      <c r="J322" s="568">
        <v>4</v>
      </c>
      <c r="K322" s="568">
        <v>652</v>
      </c>
      <c r="L322" s="568">
        <v>1</v>
      </c>
      <c r="M322" s="568">
        <v>163</v>
      </c>
      <c r="N322" s="568">
        <v>9</v>
      </c>
      <c r="O322" s="568">
        <v>1467</v>
      </c>
      <c r="P322" s="553">
        <v>2.25</v>
      </c>
      <c r="Q322" s="569">
        <v>163</v>
      </c>
    </row>
    <row r="323" spans="1:17" ht="14.4" customHeight="1" x14ac:dyDescent="0.3">
      <c r="A323" s="547" t="s">
        <v>1274</v>
      </c>
      <c r="B323" s="548" t="s">
        <v>1167</v>
      </c>
      <c r="C323" s="548" t="s">
        <v>1151</v>
      </c>
      <c r="D323" s="548" t="s">
        <v>1206</v>
      </c>
      <c r="E323" s="548" t="s">
        <v>1172</v>
      </c>
      <c r="F323" s="568">
        <v>19</v>
      </c>
      <c r="G323" s="568">
        <v>1349</v>
      </c>
      <c r="H323" s="568">
        <v>9.3680555555555554</v>
      </c>
      <c r="I323" s="568">
        <v>71</v>
      </c>
      <c r="J323" s="568">
        <v>2</v>
      </c>
      <c r="K323" s="568">
        <v>144</v>
      </c>
      <c r="L323" s="568">
        <v>1</v>
      </c>
      <c r="M323" s="568">
        <v>72</v>
      </c>
      <c r="N323" s="568">
        <v>8</v>
      </c>
      <c r="O323" s="568">
        <v>576</v>
      </c>
      <c r="P323" s="553">
        <v>4</v>
      </c>
      <c r="Q323" s="569">
        <v>72</v>
      </c>
    </row>
    <row r="324" spans="1:17" ht="14.4" customHeight="1" x14ac:dyDescent="0.3">
      <c r="A324" s="547" t="s">
        <v>1274</v>
      </c>
      <c r="B324" s="548" t="s">
        <v>1167</v>
      </c>
      <c r="C324" s="548" t="s">
        <v>1151</v>
      </c>
      <c r="D324" s="548" t="s">
        <v>1211</v>
      </c>
      <c r="E324" s="548" t="s">
        <v>1212</v>
      </c>
      <c r="F324" s="568">
        <v>1</v>
      </c>
      <c r="G324" s="568">
        <v>220</v>
      </c>
      <c r="H324" s="568"/>
      <c r="I324" s="568">
        <v>220</v>
      </c>
      <c r="J324" s="568"/>
      <c r="K324" s="568"/>
      <c r="L324" s="568"/>
      <c r="M324" s="568"/>
      <c r="N324" s="568"/>
      <c r="O324" s="568"/>
      <c r="P324" s="553"/>
      <c r="Q324" s="569"/>
    </row>
    <row r="325" spans="1:17" ht="14.4" customHeight="1" x14ac:dyDescent="0.3">
      <c r="A325" s="547" t="s">
        <v>1274</v>
      </c>
      <c r="B325" s="548" t="s">
        <v>1167</v>
      </c>
      <c r="C325" s="548" t="s">
        <v>1151</v>
      </c>
      <c r="D325" s="548" t="s">
        <v>1213</v>
      </c>
      <c r="E325" s="548" t="s">
        <v>1214</v>
      </c>
      <c r="F325" s="568">
        <v>2</v>
      </c>
      <c r="G325" s="568">
        <v>2390</v>
      </c>
      <c r="H325" s="568"/>
      <c r="I325" s="568">
        <v>1195</v>
      </c>
      <c r="J325" s="568"/>
      <c r="K325" s="568"/>
      <c r="L325" s="568"/>
      <c r="M325" s="568"/>
      <c r="N325" s="568">
        <v>4</v>
      </c>
      <c r="O325" s="568">
        <v>4844</v>
      </c>
      <c r="P325" s="553"/>
      <c r="Q325" s="569">
        <v>1211</v>
      </c>
    </row>
    <row r="326" spans="1:17" ht="14.4" customHeight="1" x14ac:dyDescent="0.3">
      <c r="A326" s="547" t="s">
        <v>1274</v>
      </c>
      <c r="B326" s="548" t="s">
        <v>1167</v>
      </c>
      <c r="C326" s="548" t="s">
        <v>1151</v>
      </c>
      <c r="D326" s="548" t="s">
        <v>1215</v>
      </c>
      <c r="E326" s="548" t="s">
        <v>1216</v>
      </c>
      <c r="F326" s="568">
        <v>2</v>
      </c>
      <c r="G326" s="568">
        <v>220</v>
      </c>
      <c r="H326" s="568"/>
      <c r="I326" s="568">
        <v>110</v>
      </c>
      <c r="J326" s="568"/>
      <c r="K326" s="568"/>
      <c r="L326" s="568"/>
      <c r="M326" s="568"/>
      <c r="N326" s="568">
        <v>2</v>
      </c>
      <c r="O326" s="568">
        <v>228</v>
      </c>
      <c r="P326" s="553"/>
      <c r="Q326" s="569">
        <v>114</v>
      </c>
    </row>
    <row r="327" spans="1:17" ht="14.4" customHeight="1" x14ac:dyDescent="0.3">
      <c r="A327" s="547" t="s">
        <v>1275</v>
      </c>
      <c r="B327" s="548" t="s">
        <v>1167</v>
      </c>
      <c r="C327" s="548" t="s">
        <v>1151</v>
      </c>
      <c r="D327" s="548" t="s">
        <v>1171</v>
      </c>
      <c r="E327" s="548" t="s">
        <v>1172</v>
      </c>
      <c r="F327" s="568"/>
      <c r="G327" s="568"/>
      <c r="H327" s="568"/>
      <c r="I327" s="568"/>
      <c r="J327" s="568">
        <v>2</v>
      </c>
      <c r="K327" s="568">
        <v>422</v>
      </c>
      <c r="L327" s="568">
        <v>1</v>
      </c>
      <c r="M327" s="568">
        <v>211</v>
      </c>
      <c r="N327" s="568"/>
      <c r="O327" s="568"/>
      <c r="P327" s="553"/>
      <c r="Q327" s="569"/>
    </row>
    <row r="328" spans="1:17" ht="14.4" customHeight="1" x14ac:dyDescent="0.3">
      <c r="A328" s="547" t="s">
        <v>1275</v>
      </c>
      <c r="B328" s="548" t="s">
        <v>1167</v>
      </c>
      <c r="C328" s="548" t="s">
        <v>1151</v>
      </c>
      <c r="D328" s="548" t="s">
        <v>1191</v>
      </c>
      <c r="E328" s="548" t="s">
        <v>1192</v>
      </c>
      <c r="F328" s="568"/>
      <c r="G328" s="568"/>
      <c r="H328" s="568"/>
      <c r="I328" s="568"/>
      <c r="J328" s="568">
        <v>1</v>
      </c>
      <c r="K328" s="568">
        <v>17</v>
      </c>
      <c r="L328" s="568">
        <v>1</v>
      </c>
      <c r="M328" s="568">
        <v>17</v>
      </c>
      <c r="N328" s="568"/>
      <c r="O328" s="568"/>
      <c r="P328" s="553"/>
      <c r="Q328" s="569"/>
    </row>
    <row r="329" spans="1:17" ht="14.4" customHeight="1" x14ac:dyDescent="0.3">
      <c r="A329" s="547" t="s">
        <v>1275</v>
      </c>
      <c r="B329" s="548" t="s">
        <v>1167</v>
      </c>
      <c r="C329" s="548" t="s">
        <v>1151</v>
      </c>
      <c r="D329" s="548" t="s">
        <v>1193</v>
      </c>
      <c r="E329" s="548" t="s">
        <v>1194</v>
      </c>
      <c r="F329" s="568"/>
      <c r="G329" s="568"/>
      <c r="H329" s="568"/>
      <c r="I329" s="568"/>
      <c r="J329" s="568">
        <v>1</v>
      </c>
      <c r="K329" s="568">
        <v>273</v>
      </c>
      <c r="L329" s="568">
        <v>1</v>
      </c>
      <c r="M329" s="568">
        <v>273</v>
      </c>
      <c r="N329" s="568"/>
      <c r="O329" s="568"/>
      <c r="P329" s="553"/>
      <c r="Q329" s="569"/>
    </row>
    <row r="330" spans="1:17" ht="14.4" customHeight="1" x14ac:dyDescent="0.3">
      <c r="A330" s="547" t="s">
        <v>1275</v>
      </c>
      <c r="B330" s="548" t="s">
        <v>1167</v>
      </c>
      <c r="C330" s="548" t="s">
        <v>1151</v>
      </c>
      <c r="D330" s="548" t="s">
        <v>1195</v>
      </c>
      <c r="E330" s="548" t="s">
        <v>1196</v>
      </c>
      <c r="F330" s="568"/>
      <c r="G330" s="568"/>
      <c r="H330" s="568"/>
      <c r="I330" s="568"/>
      <c r="J330" s="568">
        <v>1</v>
      </c>
      <c r="K330" s="568">
        <v>142</v>
      </c>
      <c r="L330" s="568">
        <v>1</v>
      </c>
      <c r="M330" s="568">
        <v>142</v>
      </c>
      <c r="N330" s="568"/>
      <c r="O330" s="568"/>
      <c r="P330" s="553"/>
      <c r="Q330" s="569"/>
    </row>
    <row r="331" spans="1:17" ht="14.4" customHeight="1" x14ac:dyDescent="0.3">
      <c r="A331" s="547" t="s">
        <v>1275</v>
      </c>
      <c r="B331" s="548" t="s">
        <v>1167</v>
      </c>
      <c r="C331" s="548" t="s">
        <v>1151</v>
      </c>
      <c r="D331" s="548" t="s">
        <v>1198</v>
      </c>
      <c r="E331" s="548" t="s">
        <v>1199</v>
      </c>
      <c r="F331" s="568"/>
      <c r="G331" s="568"/>
      <c r="H331" s="568"/>
      <c r="I331" s="568"/>
      <c r="J331" s="568">
        <v>1</v>
      </c>
      <c r="K331" s="568">
        <v>313</v>
      </c>
      <c r="L331" s="568">
        <v>1</v>
      </c>
      <c r="M331" s="568">
        <v>313</v>
      </c>
      <c r="N331" s="568"/>
      <c r="O331" s="568"/>
      <c r="P331" s="553"/>
      <c r="Q331" s="569"/>
    </row>
    <row r="332" spans="1:17" ht="14.4" customHeight="1" x14ac:dyDescent="0.3">
      <c r="A332" s="547" t="s">
        <v>1276</v>
      </c>
      <c r="B332" s="548" t="s">
        <v>1167</v>
      </c>
      <c r="C332" s="548" t="s">
        <v>1151</v>
      </c>
      <c r="D332" s="548" t="s">
        <v>1171</v>
      </c>
      <c r="E332" s="548" t="s">
        <v>1172</v>
      </c>
      <c r="F332" s="568">
        <v>4</v>
      </c>
      <c r="G332" s="568">
        <v>824</v>
      </c>
      <c r="H332" s="568">
        <v>3.90521327014218</v>
      </c>
      <c r="I332" s="568">
        <v>206</v>
      </c>
      <c r="J332" s="568">
        <v>1</v>
      </c>
      <c r="K332" s="568">
        <v>211</v>
      </c>
      <c r="L332" s="568">
        <v>1</v>
      </c>
      <c r="M332" s="568">
        <v>211</v>
      </c>
      <c r="N332" s="568"/>
      <c r="O332" s="568"/>
      <c r="P332" s="553"/>
      <c r="Q332" s="569"/>
    </row>
    <row r="333" spans="1:17" ht="14.4" customHeight="1" x14ac:dyDescent="0.3">
      <c r="A333" s="547" t="s">
        <v>1276</v>
      </c>
      <c r="B333" s="548" t="s">
        <v>1167</v>
      </c>
      <c r="C333" s="548" t="s">
        <v>1151</v>
      </c>
      <c r="D333" s="548" t="s">
        <v>1173</v>
      </c>
      <c r="E333" s="548" t="s">
        <v>1172</v>
      </c>
      <c r="F333" s="568">
        <v>1</v>
      </c>
      <c r="G333" s="568">
        <v>85</v>
      </c>
      <c r="H333" s="568">
        <v>0.97701149425287359</v>
      </c>
      <c r="I333" s="568">
        <v>85</v>
      </c>
      <c r="J333" s="568">
        <v>1</v>
      </c>
      <c r="K333" s="568">
        <v>87</v>
      </c>
      <c r="L333" s="568">
        <v>1</v>
      </c>
      <c r="M333" s="568">
        <v>87</v>
      </c>
      <c r="N333" s="568">
        <v>1</v>
      </c>
      <c r="O333" s="568">
        <v>87</v>
      </c>
      <c r="P333" s="553">
        <v>1</v>
      </c>
      <c r="Q333" s="569">
        <v>87</v>
      </c>
    </row>
    <row r="334" spans="1:17" ht="14.4" customHeight="1" x14ac:dyDescent="0.3">
      <c r="A334" s="547" t="s">
        <v>1276</v>
      </c>
      <c r="B334" s="548" t="s">
        <v>1167</v>
      </c>
      <c r="C334" s="548" t="s">
        <v>1151</v>
      </c>
      <c r="D334" s="548" t="s">
        <v>1174</v>
      </c>
      <c r="E334" s="548" t="s">
        <v>1175</v>
      </c>
      <c r="F334" s="568">
        <v>2</v>
      </c>
      <c r="G334" s="568">
        <v>590</v>
      </c>
      <c r="H334" s="568"/>
      <c r="I334" s="568">
        <v>295</v>
      </c>
      <c r="J334" s="568"/>
      <c r="K334" s="568"/>
      <c r="L334" s="568"/>
      <c r="M334" s="568"/>
      <c r="N334" s="568"/>
      <c r="O334" s="568"/>
      <c r="P334" s="553"/>
      <c r="Q334" s="569"/>
    </row>
    <row r="335" spans="1:17" ht="14.4" customHeight="1" x14ac:dyDescent="0.3">
      <c r="A335" s="547" t="s">
        <v>1276</v>
      </c>
      <c r="B335" s="548" t="s">
        <v>1167</v>
      </c>
      <c r="C335" s="548" t="s">
        <v>1151</v>
      </c>
      <c r="D335" s="548" t="s">
        <v>1182</v>
      </c>
      <c r="E335" s="548" t="s">
        <v>1181</v>
      </c>
      <c r="F335" s="568">
        <v>1</v>
      </c>
      <c r="G335" s="568">
        <v>178</v>
      </c>
      <c r="H335" s="568">
        <v>0.97267759562841527</v>
      </c>
      <c r="I335" s="568">
        <v>178</v>
      </c>
      <c r="J335" s="568">
        <v>1</v>
      </c>
      <c r="K335" s="568">
        <v>183</v>
      </c>
      <c r="L335" s="568">
        <v>1</v>
      </c>
      <c r="M335" s="568">
        <v>183</v>
      </c>
      <c r="N335" s="568">
        <v>1</v>
      </c>
      <c r="O335" s="568">
        <v>183</v>
      </c>
      <c r="P335" s="553">
        <v>1</v>
      </c>
      <c r="Q335" s="569">
        <v>183</v>
      </c>
    </row>
    <row r="336" spans="1:17" ht="14.4" customHeight="1" x14ac:dyDescent="0.3">
      <c r="A336" s="547" t="s">
        <v>1276</v>
      </c>
      <c r="B336" s="548" t="s">
        <v>1167</v>
      </c>
      <c r="C336" s="548" t="s">
        <v>1151</v>
      </c>
      <c r="D336" s="548" t="s">
        <v>1185</v>
      </c>
      <c r="E336" s="548" t="s">
        <v>1186</v>
      </c>
      <c r="F336" s="568">
        <v>1</v>
      </c>
      <c r="G336" s="568">
        <v>593</v>
      </c>
      <c r="H336" s="568">
        <v>0.97532894736842102</v>
      </c>
      <c r="I336" s="568">
        <v>593</v>
      </c>
      <c r="J336" s="568">
        <v>1</v>
      </c>
      <c r="K336" s="568">
        <v>608</v>
      </c>
      <c r="L336" s="568">
        <v>1</v>
      </c>
      <c r="M336" s="568">
        <v>608</v>
      </c>
      <c r="N336" s="568"/>
      <c r="O336" s="568"/>
      <c r="P336" s="553"/>
      <c r="Q336" s="569"/>
    </row>
    <row r="337" spans="1:17" ht="14.4" customHeight="1" x14ac:dyDescent="0.3">
      <c r="A337" s="547" t="s">
        <v>1276</v>
      </c>
      <c r="B337" s="548" t="s">
        <v>1167</v>
      </c>
      <c r="C337" s="548" t="s">
        <v>1151</v>
      </c>
      <c r="D337" s="548" t="s">
        <v>1187</v>
      </c>
      <c r="E337" s="548" t="s">
        <v>1188</v>
      </c>
      <c r="F337" s="568">
        <v>1</v>
      </c>
      <c r="G337" s="568">
        <v>161</v>
      </c>
      <c r="H337" s="568"/>
      <c r="I337" s="568">
        <v>161</v>
      </c>
      <c r="J337" s="568"/>
      <c r="K337" s="568"/>
      <c r="L337" s="568"/>
      <c r="M337" s="568"/>
      <c r="N337" s="568"/>
      <c r="O337" s="568"/>
      <c r="P337" s="553"/>
      <c r="Q337" s="569"/>
    </row>
    <row r="338" spans="1:17" ht="14.4" customHeight="1" x14ac:dyDescent="0.3">
      <c r="A338" s="547" t="s">
        <v>1276</v>
      </c>
      <c r="B338" s="548" t="s">
        <v>1167</v>
      </c>
      <c r="C338" s="548" t="s">
        <v>1151</v>
      </c>
      <c r="D338" s="548" t="s">
        <v>1191</v>
      </c>
      <c r="E338" s="548" t="s">
        <v>1192</v>
      </c>
      <c r="F338" s="568">
        <v>2</v>
      </c>
      <c r="G338" s="568">
        <v>32</v>
      </c>
      <c r="H338" s="568">
        <v>0.94117647058823528</v>
      </c>
      <c r="I338" s="568">
        <v>16</v>
      </c>
      <c r="J338" s="568">
        <v>2</v>
      </c>
      <c r="K338" s="568">
        <v>34</v>
      </c>
      <c r="L338" s="568">
        <v>1</v>
      </c>
      <c r="M338" s="568">
        <v>17</v>
      </c>
      <c r="N338" s="568">
        <v>1</v>
      </c>
      <c r="O338" s="568">
        <v>17</v>
      </c>
      <c r="P338" s="553">
        <v>0.5</v>
      </c>
      <c r="Q338" s="569">
        <v>17</v>
      </c>
    </row>
    <row r="339" spans="1:17" ht="14.4" customHeight="1" x14ac:dyDescent="0.3">
      <c r="A339" s="547" t="s">
        <v>1276</v>
      </c>
      <c r="B339" s="548" t="s">
        <v>1167</v>
      </c>
      <c r="C339" s="548" t="s">
        <v>1151</v>
      </c>
      <c r="D339" s="548" t="s">
        <v>1193</v>
      </c>
      <c r="E339" s="548" t="s">
        <v>1194</v>
      </c>
      <c r="F339" s="568">
        <v>1</v>
      </c>
      <c r="G339" s="568">
        <v>266</v>
      </c>
      <c r="H339" s="568"/>
      <c r="I339" s="568">
        <v>266</v>
      </c>
      <c r="J339" s="568"/>
      <c r="K339" s="568"/>
      <c r="L339" s="568"/>
      <c r="M339" s="568"/>
      <c r="N339" s="568"/>
      <c r="O339" s="568"/>
      <c r="P339" s="553"/>
      <c r="Q339" s="569"/>
    </row>
    <row r="340" spans="1:17" ht="14.4" customHeight="1" x14ac:dyDescent="0.3">
      <c r="A340" s="547" t="s">
        <v>1276</v>
      </c>
      <c r="B340" s="548" t="s">
        <v>1167</v>
      </c>
      <c r="C340" s="548" t="s">
        <v>1151</v>
      </c>
      <c r="D340" s="548" t="s">
        <v>1195</v>
      </c>
      <c r="E340" s="548" t="s">
        <v>1196</v>
      </c>
      <c r="F340" s="568">
        <v>1</v>
      </c>
      <c r="G340" s="568">
        <v>141</v>
      </c>
      <c r="H340" s="568">
        <v>0.99295774647887325</v>
      </c>
      <c r="I340" s="568">
        <v>141</v>
      </c>
      <c r="J340" s="568">
        <v>1</v>
      </c>
      <c r="K340" s="568">
        <v>142</v>
      </c>
      <c r="L340" s="568">
        <v>1</v>
      </c>
      <c r="M340" s="568">
        <v>142</v>
      </c>
      <c r="N340" s="568"/>
      <c r="O340" s="568"/>
      <c r="P340" s="553"/>
      <c r="Q340" s="569"/>
    </row>
    <row r="341" spans="1:17" ht="14.4" customHeight="1" x14ac:dyDescent="0.3">
      <c r="A341" s="547" t="s">
        <v>1276</v>
      </c>
      <c r="B341" s="548" t="s">
        <v>1167</v>
      </c>
      <c r="C341" s="548" t="s">
        <v>1151</v>
      </c>
      <c r="D341" s="548" t="s">
        <v>1198</v>
      </c>
      <c r="E341" s="548" t="s">
        <v>1199</v>
      </c>
      <c r="F341" s="568">
        <v>1</v>
      </c>
      <c r="G341" s="568">
        <v>307</v>
      </c>
      <c r="H341" s="568">
        <v>0.98083067092651754</v>
      </c>
      <c r="I341" s="568">
        <v>307</v>
      </c>
      <c r="J341" s="568">
        <v>1</v>
      </c>
      <c r="K341" s="568">
        <v>313</v>
      </c>
      <c r="L341" s="568">
        <v>1</v>
      </c>
      <c r="M341" s="568">
        <v>313</v>
      </c>
      <c r="N341" s="568"/>
      <c r="O341" s="568"/>
      <c r="P341" s="553"/>
      <c r="Q341" s="569"/>
    </row>
    <row r="342" spans="1:17" ht="14.4" customHeight="1" x14ac:dyDescent="0.3">
      <c r="A342" s="547" t="s">
        <v>1276</v>
      </c>
      <c r="B342" s="548" t="s">
        <v>1167</v>
      </c>
      <c r="C342" s="548" t="s">
        <v>1151</v>
      </c>
      <c r="D342" s="548" t="s">
        <v>1211</v>
      </c>
      <c r="E342" s="548" t="s">
        <v>1212</v>
      </c>
      <c r="F342" s="568">
        <v>1</v>
      </c>
      <c r="G342" s="568">
        <v>220</v>
      </c>
      <c r="H342" s="568">
        <v>0.9606986899563319</v>
      </c>
      <c r="I342" s="568">
        <v>220</v>
      </c>
      <c r="J342" s="568">
        <v>1</v>
      </c>
      <c r="K342" s="568">
        <v>229</v>
      </c>
      <c r="L342" s="568">
        <v>1</v>
      </c>
      <c r="M342" s="568">
        <v>229</v>
      </c>
      <c r="N342" s="568"/>
      <c r="O342" s="568"/>
      <c r="P342" s="553"/>
      <c r="Q342" s="569"/>
    </row>
    <row r="343" spans="1:17" ht="14.4" customHeight="1" x14ac:dyDescent="0.3">
      <c r="A343" s="547" t="s">
        <v>1276</v>
      </c>
      <c r="B343" s="548" t="s">
        <v>1167</v>
      </c>
      <c r="C343" s="548" t="s">
        <v>1151</v>
      </c>
      <c r="D343" s="548" t="s">
        <v>1223</v>
      </c>
      <c r="E343" s="548" t="s">
        <v>1224</v>
      </c>
      <c r="F343" s="568">
        <v>1</v>
      </c>
      <c r="G343" s="568">
        <v>1033</v>
      </c>
      <c r="H343" s="568">
        <v>0.97086466165413532</v>
      </c>
      <c r="I343" s="568">
        <v>1033</v>
      </c>
      <c r="J343" s="568">
        <v>1</v>
      </c>
      <c r="K343" s="568">
        <v>1064</v>
      </c>
      <c r="L343" s="568">
        <v>1</v>
      </c>
      <c r="M343" s="568">
        <v>1064</v>
      </c>
      <c r="N343" s="568"/>
      <c r="O343" s="568"/>
      <c r="P343" s="553"/>
      <c r="Q343" s="569"/>
    </row>
    <row r="344" spans="1:17" ht="14.4" customHeight="1" x14ac:dyDescent="0.3">
      <c r="A344" s="547" t="s">
        <v>1277</v>
      </c>
      <c r="B344" s="548" t="s">
        <v>1167</v>
      </c>
      <c r="C344" s="548" t="s">
        <v>1151</v>
      </c>
      <c r="D344" s="548" t="s">
        <v>1171</v>
      </c>
      <c r="E344" s="548" t="s">
        <v>1172</v>
      </c>
      <c r="F344" s="568">
        <v>26</v>
      </c>
      <c r="G344" s="568">
        <v>5356</v>
      </c>
      <c r="H344" s="568">
        <v>0.84612954186413902</v>
      </c>
      <c r="I344" s="568">
        <v>206</v>
      </c>
      <c r="J344" s="568">
        <v>30</v>
      </c>
      <c r="K344" s="568">
        <v>6330</v>
      </c>
      <c r="L344" s="568">
        <v>1</v>
      </c>
      <c r="M344" s="568">
        <v>211</v>
      </c>
      <c r="N344" s="568">
        <v>27</v>
      </c>
      <c r="O344" s="568">
        <v>5697</v>
      </c>
      <c r="P344" s="553">
        <v>0.9</v>
      </c>
      <c r="Q344" s="569">
        <v>211</v>
      </c>
    </row>
    <row r="345" spans="1:17" ht="14.4" customHeight="1" x14ac:dyDescent="0.3">
      <c r="A345" s="547" t="s">
        <v>1277</v>
      </c>
      <c r="B345" s="548" t="s">
        <v>1167</v>
      </c>
      <c r="C345" s="548" t="s">
        <v>1151</v>
      </c>
      <c r="D345" s="548" t="s">
        <v>1173</v>
      </c>
      <c r="E345" s="548" t="s">
        <v>1172</v>
      </c>
      <c r="F345" s="568">
        <v>3</v>
      </c>
      <c r="G345" s="568">
        <v>255</v>
      </c>
      <c r="H345" s="568">
        <v>0.41871921182266009</v>
      </c>
      <c r="I345" s="568">
        <v>85</v>
      </c>
      <c r="J345" s="568">
        <v>7</v>
      </c>
      <c r="K345" s="568">
        <v>609</v>
      </c>
      <c r="L345" s="568">
        <v>1</v>
      </c>
      <c r="M345" s="568">
        <v>87</v>
      </c>
      <c r="N345" s="568">
        <v>3</v>
      </c>
      <c r="O345" s="568">
        <v>261</v>
      </c>
      <c r="P345" s="553">
        <v>0.42857142857142855</v>
      </c>
      <c r="Q345" s="569">
        <v>87</v>
      </c>
    </row>
    <row r="346" spans="1:17" ht="14.4" customHeight="1" x14ac:dyDescent="0.3">
      <c r="A346" s="547" t="s">
        <v>1277</v>
      </c>
      <c r="B346" s="548" t="s">
        <v>1167</v>
      </c>
      <c r="C346" s="548" t="s">
        <v>1151</v>
      </c>
      <c r="D346" s="548" t="s">
        <v>1174</v>
      </c>
      <c r="E346" s="548" t="s">
        <v>1175</v>
      </c>
      <c r="F346" s="568">
        <v>131</v>
      </c>
      <c r="G346" s="568">
        <v>38645</v>
      </c>
      <c r="H346" s="568">
        <v>1.0973393531533067</v>
      </c>
      <c r="I346" s="568">
        <v>295</v>
      </c>
      <c r="J346" s="568">
        <v>117</v>
      </c>
      <c r="K346" s="568">
        <v>35217</v>
      </c>
      <c r="L346" s="568">
        <v>1</v>
      </c>
      <c r="M346" s="568">
        <v>301</v>
      </c>
      <c r="N346" s="568">
        <v>270</v>
      </c>
      <c r="O346" s="568">
        <v>81270</v>
      </c>
      <c r="P346" s="553">
        <v>2.3076923076923075</v>
      </c>
      <c r="Q346" s="569">
        <v>301</v>
      </c>
    </row>
    <row r="347" spans="1:17" ht="14.4" customHeight="1" x14ac:dyDescent="0.3">
      <c r="A347" s="547" t="s">
        <v>1277</v>
      </c>
      <c r="B347" s="548" t="s">
        <v>1167</v>
      </c>
      <c r="C347" s="548" t="s">
        <v>1151</v>
      </c>
      <c r="D347" s="548" t="s">
        <v>1176</v>
      </c>
      <c r="E347" s="548" t="s">
        <v>1177</v>
      </c>
      <c r="F347" s="568"/>
      <c r="G347" s="568"/>
      <c r="H347" s="568"/>
      <c r="I347" s="568"/>
      <c r="J347" s="568">
        <v>6</v>
      </c>
      <c r="K347" s="568">
        <v>594</v>
      </c>
      <c r="L347" s="568">
        <v>1</v>
      </c>
      <c r="M347" s="568">
        <v>99</v>
      </c>
      <c r="N347" s="568">
        <v>12</v>
      </c>
      <c r="O347" s="568">
        <v>1188</v>
      </c>
      <c r="P347" s="553">
        <v>2</v>
      </c>
      <c r="Q347" s="569">
        <v>99</v>
      </c>
    </row>
    <row r="348" spans="1:17" ht="14.4" customHeight="1" x14ac:dyDescent="0.3">
      <c r="A348" s="547" t="s">
        <v>1277</v>
      </c>
      <c r="B348" s="548" t="s">
        <v>1167</v>
      </c>
      <c r="C348" s="548" t="s">
        <v>1151</v>
      </c>
      <c r="D348" s="548" t="s">
        <v>1178</v>
      </c>
      <c r="E348" s="548" t="s">
        <v>1179</v>
      </c>
      <c r="F348" s="568"/>
      <c r="G348" s="568"/>
      <c r="H348" s="568"/>
      <c r="I348" s="568"/>
      <c r="J348" s="568">
        <v>1</v>
      </c>
      <c r="K348" s="568">
        <v>231</v>
      </c>
      <c r="L348" s="568">
        <v>1</v>
      </c>
      <c r="M348" s="568">
        <v>231</v>
      </c>
      <c r="N348" s="568">
        <v>1</v>
      </c>
      <c r="O348" s="568">
        <v>232</v>
      </c>
      <c r="P348" s="553">
        <v>1.0043290043290043</v>
      </c>
      <c r="Q348" s="569">
        <v>232</v>
      </c>
    </row>
    <row r="349" spans="1:17" ht="14.4" customHeight="1" x14ac:dyDescent="0.3">
      <c r="A349" s="547" t="s">
        <v>1277</v>
      </c>
      <c r="B349" s="548" t="s">
        <v>1167</v>
      </c>
      <c r="C349" s="548" t="s">
        <v>1151</v>
      </c>
      <c r="D349" s="548" t="s">
        <v>1180</v>
      </c>
      <c r="E349" s="548" t="s">
        <v>1181</v>
      </c>
      <c r="F349" s="568">
        <v>116</v>
      </c>
      <c r="G349" s="568">
        <v>15660</v>
      </c>
      <c r="H349" s="568">
        <v>0.92182717212149756</v>
      </c>
      <c r="I349" s="568">
        <v>135</v>
      </c>
      <c r="J349" s="568">
        <v>124</v>
      </c>
      <c r="K349" s="568">
        <v>16988</v>
      </c>
      <c r="L349" s="568">
        <v>1</v>
      </c>
      <c r="M349" s="568">
        <v>137</v>
      </c>
      <c r="N349" s="568">
        <v>139</v>
      </c>
      <c r="O349" s="568">
        <v>19043</v>
      </c>
      <c r="P349" s="553">
        <v>1.1209677419354838</v>
      </c>
      <c r="Q349" s="569">
        <v>137</v>
      </c>
    </row>
    <row r="350" spans="1:17" ht="14.4" customHeight="1" x14ac:dyDescent="0.3">
      <c r="A350" s="547" t="s">
        <v>1277</v>
      </c>
      <c r="B350" s="548" t="s">
        <v>1167</v>
      </c>
      <c r="C350" s="548" t="s">
        <v>1151</v>
      </c>
      <c r="D350" s="548" t="s">
        <v>1182</v>
      </c>
      <c r="E350" s="548" t="s">
        <v>1181</v>
      </c>
      <c r="F350" s="568">
        <v>1</v>
      </c>
      <c r="G350" s="568">
        <v>178</v>
      </c>
      <c r="H350" s="568">
        <v>0.32422586520947178</v>
      </c>
      <c r="I350" s="568">
        <v>178</v>
      </c>
      <c r="J350" s="568">
        <v>3</v>
      </c>
      <c r="K350" s="568">
        <v>549</v>
      </c>
      <c r="L350" s="568">
        <v>1</v>
      </c>
      <c r="M350" s="568">
        <v>183</v>
      </c>
      <c r="N350" s="568">
        <v>1</v>
      </c>
      <c r="O350" s="568">
        <v>183</v>
      </c>
      <c r="P350" s="553">
        <v>0.33333333333333331</v>
      </c>
      <c r="Q350" s="569">
        <v>183</v>
      </c>
    </row>
    <row r="351" spans="1:17" ht="14.4" customHeight="1" x14ac:dyDescent="0.3">
      <c r="A351" s="547" t="s">
        <v>1277</v>
      </c>
      <c r="B351" s="548" t="s">
        <v>1167</v>
      </c>
      <c r="C351" s="548" t="s">
        <v>1151</v>
      </c>
      <c r="D351" s="548" t="s">
        <v>1183</v>
      </c>
      <c r="E351" s="548" t="s">
        <v>1184</v>
      </c>
      <c r="F351" s="568"/>
      <c r="G351" s="568"/>
      <c r="H351" s="568"/>
      <c r="I351" s="568"/>
      <c r="J351" s="568"/>
      <c r="K351" s="568"/>
      <c r="L351" s="568"/>
      <c r="M351" s="568"/>
      <c r="N351" s="568">
        <v>1</v>
      </c>
      <c r="O351" s="568">
        <v>639</v>
      </c>
      <c r="P351" s="553"/>
      <c r="Q351" s="569">
        <v>639</v>
      </c>
    </row>
    <row r="352" spans="1:17" ht="14.4" customHeight="1" x14ac:dyDescent="0.3">
      <c r="A352" s="547" t="s">
        <v>1277</v>
      </c>
      <c r="B352" s="548" t="s">
        <v>1167</v>
      </c>
      <c r="C352" s="548" t="s">
        <v>1151</v>
      </c>
      <c r="D352" s="548" t="s">
        <v>1185</v>
      </c>
      <c r="E352" s="548" t="s">
        <v>1186</v>
      </c>
      <c r="F352" s="568"/>
      <c r="G352" s="568"/>
      <c r="H352" s="568"/>
      <c r="I352" s="568"/>
      <c r="J352" s="568">
        <v>1</v>
      </c>
      <c r="K352" s="568">
        <v>608</v>
      </c>
      <c r="L352" s="568">
        <v>1</v>
      </c>
      <c r="M352" s="568">
        <v>608</v>
      </c>
      <c r="N352" s="568"/>
      <c r="O352" s="568"/>
      <c r="P352" s="553"/>
      <c r="Q352" s="569"/>
    </row>
    <row r="353" spans="1:17" ht="14.4" customHeight="1" x14ac:dyDescent="0.3">
      <c r="A353" s="547" t="s">
        <v>1277</v>
      </c>
      <c r="B353" s="548" t="s">
        <v>1167</v>
      </c>
      <c r="C353" s="548" t="s">
        <v>1151</v>
      </c>
      <c r="D353" s="548" t="s">
        <v>1187</v>
      </c>
      <c r="E353" s="548" t="s">
        <v>1188</v>
      </c>
      <c r="F353" s="568">
        <v>6</v>
      </c>
      <c r="G353" s="568">
        <v>966</v>
      </c>
      <c r="H353" s="568">
        <v>0.69797687861271673</v>
      </c>
      <c r="I353" s="568">
        <v>161</v>
      </c>
      <c r="J353" s="568">
        <v>8</v>
      </c>
      <c r="K353" s="568">
        <v>1384</v>
      </c>
      <c r="L353" s="568">
        <v>1</v>
      </c>
      <c r="M353" s="568">
        <v>173</v>
      </c>
      <c r="N353" s="568">
        <v>11</v>
      </c>
      <c r="O353" s="568">
        <v>1903</v>
      </c>
      <c r="P353" s="553">
        <v>1.375</v>
      </c>
      <c r="Q353" s="569">
        <v>173</v>
      </c>
    </row>
    <row r="354" spans="1:17" ht="14.4" customHeight="1" x14ac:dyDescent="0.3">
      <c r="A354" s="547" t="s">
        <v>1277</v>
      </c>
      <c r="B354" s="548" t="s">
        <v>1167</v>
      </c>
      <c r="C354" s="548" t="s">
        <v>1151</v>
      </c>
      <c r="D354" s="548" t="s">
        <v>1191</v>
      </c>
      <c r="E354" s="548" t="s">
        <v>1192</v>
      </c>
      <c r="F354" s="568">
        <v>127</v>
      </c>
      <c r="G354" s="568">
        <v>2032</v>
      </c>
      <c r="H354" s="568">
        <v>0.85992382564536607</v>
      </c>
      <c r="I354" s="568">
        <v>16</v>
      </c>
      <c r="J354" s="568">
        <v>139</v>
      </c>
      <c r="K354" s="568">
        <v>2363</v>
      </c>
      <c r="L354" s="568">
        <v>1</v>
      </c>
      <c r="M354" s="568">
        <v>17</v>
      </c>
      <c r="N354" s="568">
        <v>6</v>
      </c>
      <c r="O354" s="568">
        <v>102</v>
      </c>
      <c r="P354" s="553">
        <v>4.3165467625899283E-2</v>
      </c>
      <c r="Q354" s="569">
        <v>17</v>
      </c>
    </row>
    <row r="355" spans="1:17" ht="14.4" customHeight="1" x14ac:dyDescent="0.3">
      <c r="A355" s="547" t="s">
        <v>1277</v>
      </c>
      <c r="B355" s="548" t="s">
        <v>1167</v>
      </c>
      <c r="C355" s="548" t="s">
        <v>1151</v>
      </c>
      <c r="D355" s="548" t="s">
        <v>1193</v>
      </c>
      <c r="E355" s="548" t="s">
        <v>1194</v>
      </c>
      <c r="F355" s="568">
        <v>9</v>
      </c>
      <c r="G355" s="568">
        <v>2394</v>
      </c>
      <c r="H355" s="568">
        <v>2.1923076923076925</v>
      </c>
      <c r="I355" s="568">
        <v>266</v>
      </c>
      <c r="J355" s="568">
        <v>4</v>
      </c>
      <c r="K355" s="568">
        <v>1092</v>
      </c>
      <c r="L355" s="568">
        <v>1</v>
      </c>
      <c r="M355" s="568">
        <v>273</v>
      </c>
      <c r="N355" s="568"/>
      <c r="O355" s="568"/>
      <c r="P355" s="553"/>
      <c r="Q355" s="569"/>
    </row>
    <row r="356" spans="1:17" ht="14.4" customHeight="1" x14ac:dyDescent="0.3">
      <c r="A356" s="547" t="s">
        <v>1277</v>
      </c>
      <c r="B356" s="548" t="s">
        <v>1167</v>
      </c>
      <c r="C356" s="548" t="s">
        <v>1151</v>
      </c>
      <c r="D356" s="548" t="s">
        <v>1195</v>
      </c>
      <c r="E356" s="548" t="s">
        <v>1196</v>
      </c>
      <c r="F356" s="568">
        <v>10</v>
      </c>
      <c r="G356" s="568">
        <v>1410</v>
      </c>
      <c r="H356" s="568">
        <v>1.2411971830985915</v>
      </c>
      <c r="I356" s="568">
        <v>141</v>
      </c>
      <c r="J356" s="568">
        <v>8</v>
      </c>
      <c r="K356" s="568">
        <v>1136</v>
      </c>
      <c r="L356" s="568">
        <v>1</v>
      </c>
      <c r="M356" s="568">
        <v>142</v>
      </c>
      <c r="N356" s="568">
        <v>8</v>
      </c>
      <c r="O356" s="568">
        <v>1136</v>
      </c>
      <c r="P356" s="553">
        <v>1</v>
      </c>
      <c r="Q356" s="569">
        <v>142</v>
      </c>
    </row>
    <row r="357" spans="1:17" ht="14.4" customHeight="1" x14ac:dyDescent="0.3">
      <c r="A357" s="547" t="s">
        <v>1277</v>
      </c>
      <c r="B357" s="548" t="s">
        <v>1167</v>
      </c>
      <c r="C357" s="548" t="s">
        <v>1151</v>
      </c>
      <c r="D357" s="548" t="s">
        <v>1197</v>
      </c>
      <c r="E357" s="548" t="s">
        <v>1196</v>
      </c>
      <c r="F357" s="568">
        <v>116</v>
      </c>
      <c r="G357" s="568">
        <v>9048</v>
      </c>
      <c r="H357" s="568">
        <v>0.93548387096774188</v>
      </c>
      <c r="I357" s="568">
        <v>78</v>
      </c>
      <c r="J357" s="568">
        <v>124</v>
      </c>
      <c r="K357" s="568">
        <v>9672</v>
      </c>
      <c r="L357" s="568">
        <v>1</v>
      </c>
      <c r="M357" s="568">
        <v>78</v>
      </c>
      <c r="N357" s="568">
        <v>139</v>
      </c>
      <c r="O357" s="568">
        <v>10842</v>
      </c>
      <c r="P357" s="553">
        <v>1.1209677419354838</v>
      </c>
      <c r="Q357" s="569">
        <v>78</v>
      </c>
    </row>
    <row r="358" spans="1:17" ht="14.4" customHeight="1" x14ac:dyDescent="0.3">
      <c r="A358" s="547" t="s">
        <v>1277</v>
      </c>
      <c r="B358" s="548" t="s">
        <v>1167</v>
      </c>
      <c r="C358" s="548" t="s">
        <v>1151</v>
      </c>
      <c r="D358" s="548" t="s">
        <v>1198</v>
      </c>
      <c r="E358" s="548" t="s">
        <v>1199</v>
      </c>
      <c r="F358" s="568">
        <v>10</v>
      </c>
      <c r="G358" s="568">
        <v>3070</v>
      </c>
      <c r="H358" s="568">
        <v>1.226038338658147</v>
      </c>
      <c r="I358" s="568">
        <v>307</v>
      </c>
      <c r="J358" s="568">
        <v>8</v>
      </c>
      <c r="K358" s="568">
        <v>2504</v>
      </c>
      <c r="L358" s="568">
        <v>1</v>
      </c>
      <c r="M358" s="568">
        <v>313</v>
      </c>
      <c r="N358" s="568">
        <v>8</v>
      </c>
      <c r="O358" s="568">
        <v>2512</v>
      </c>
      <c r="P358" s="553">
        <v>1.0031948881789137</v>
      </c>
      <c r="Q358" s="569">
        <v>314</v>
      </c>
    </row>
    <row r="359" spans="1:17" ht="14.4" customHeight="1" x14ac:dyDescent="0.3">
      <c r="A359" s="547" t="s">
        <v>1277</v>
      </c>
      <c r="B359" s="548" t="s">
        <v>1167</v>
      </c>
      <c r="C359" s="548" t="s">
        <v>1151</v>
      </c>
      <c r="D359" s="548" t="s">
        <v>1202</v>
      </c>
      <c r="E359" s="548" t="s">
        <v>1203</v>
      </c>
      <c r="F359" s="568">
        <v>86</v>
      </c>
      <c r="G359" s="568">
        <v>13846</v>
      </c>
      <c r="H359" s="568">
        <v>0.90366792846886834</v>
      </c>
      <c r="I359" s="568">
        <v>161</v>
      </c>
      <c r="J359" s="568">
        <v>94</v>
      </c>
      <c r="K359" s="568">
        <v>15322</v>
      </c>
      <c r="L359" s="568">
        <v>1</v>
      </c>
      <c r="M359" s="568">
        <v>163</v>
      </c>
      <c r="N359" s="568">
        <v>128</v>
      </c>
      <c r="O359" s="568">
        <v>20864</v>
      </c>
      <c r="P359" s="553">
        <v>1.3617021276595744</v>
      </c>
      <c r="Q359" s="569">
        <v>163</v>
      </c>
    </row>
    <row r="360" spans="1:17" ht="14.4" customHeight="1" x14ac:dyDescent="0.3">
      <c r="A360" s="547" t="s">
        <v>1277</v>
      </c>
      <c r="B360" s="548" t="s">
        <v>1167</v>
      </c>
      <c r="C360" s="548" t="s">
        <v>1151</v>
      </c>
      <c r="D360" s="548" t="s">
        <v>1206</v>
      </c>
      <c r="E360" s="548" t="s">
        <v>1172</v>
      </c>
      <c r="F360" s="568">
        <v>306</v>
      </c>
      <c r="G360" s="568">
        <v>21726</v>
      </c>
      <c r="H360" s="568">
        <v>0.91163141993957708</v>
      </c>
      <c r="I360" s="568">
        <v>71</v>
      </c>
      <c r="J360" s="568">
        <v>331</v>
      </c>
      <c r="K360" s="568">
        <v>23832</v>
      </c>
      <c r="L360" s="568">
        <v>1</v>
      </c>
      <c r="M360" s="568">
        <v>72</v>
      </c>
      <c r="N360" s="568">
        <v>454</v>
      </c>
      <c r="O360" s="568">
        <v>32688</v>
      </c>
      <c r="P360" s="553">
        <v>1.3716012084592144</v>
      </c>
      <c r="Q360" s="569">
        <v>72</v>
      </c>
    </row>
    <row r="361" spans="1:17" ht="14.4" customHeight="1" x14ac:dyDescent="0.3">
      <c r="A361" s="547" t="s">
        <v>1277</v>
      </c>
      <c r="B361" s="548" t="s">
        <v>1167</v>
      </c>
      <c r="C361" s="548" t="s">
        <v>1151</v>
      </c>
      <c r="D361" s="548" t="s">
        <v>1211</v>
      </c>
      <c r="E361" s="548" t="s">
        <v>1212</v>
      </c>
      <c r="F361" s="568">
        <v>3</v>
      </c>
      <c r="G361" s="568">
        <v>660</v>
      </c>
      <c r="H361" s="568">
        <v>0.41172800998128511</v>
      </c>
      <c r="I361" s="568">
        <v>220</v>
      </c>
      <c r="J361" s="568">
        <v>7</v>
      </c>
      <c r="K361" s="568">
        <v>1603</v>
      </c>
      <c r="L361" s="568">
        <v>1</v>
      </c>
      <c r="M361" s="568">
        <v>229</v>
      </c>
      <c r="N361" s="568"/>
      <c r="O361" s="568"/>
      <c r="P361" s="553"/>
      <c r="Q361" s="569"/>
    </row>
    <row r="362" spans="1:17" ht="14.4" customHeight="1" x14ac:dyDescent="0.3">
      <c r="A362" s="547" t="s">
        <v>1277</v>
      </c>
      <c r="B362" s="548" t="s">
        <v>1167</v>
      </c>
      <c r="C362" s="548" t="s">
        <v>1151</v>
      </c>
      <c r="D362" s="548" t="s">
        <v>1213</v>
      </c>
      <c r="E362" s="548" t="s">
        <v>1214</v>
      </c>
      <c r="F362" s="568">
        <v>3</v>
      </c>
      <c r="G362" s="568">
        <v>3585</v>
      </c>
      <c r="H362" s="568">
        <v>0.74009083402146991</v>
      </c>
      <c r="I362" s="568">
        <v>1195</v>
      </c>
      <c r="J362" s="568">
        <v>4</v>
      </c>
      <c r="K362" s="568">
        <v>4844</v>
      </c>
      <c r="L362" s="568">
        <v>1</v>
      </c>
      <c r="M362" s="568">
        <v>1211</v>
      </c>
      <c r="N362" s="568">
        <v>17</v>
      </c>
      <c r="O362" s="568">
        <v>20587</v>
      </c>
      <c r="P362" s="553">
        <v>4.25</v>
      </c>
      <c r="Q362" s="569">
        <v>1211</v>
      </c>
    </row>
    <row r="363" spans="1:17" ht="14.4" customHeight="1" x14ac:dyDescent="0.3">
      <c r="A363" s="547" t="s">
        <v>1277</v>
      </c>
      <c r="B363" s="548" t="s">
        <v>1167</v>
      </c>
      <c r="C363" s="548" t="s">
        <v>1151</v>
      </c>
      <c r="D363" s="548" t="s">
        <v>1215</v>
      </c>
      <c r="E363" s="548" t="s">
        <v>1216</v>
      </c>
      <c r="F363" s="568">
        <v>4</v>
      </c>
      <c r="G363" s="568">
        <v>440</v>
      </c>
      <c r="H363" s="568">
        <v>0.64327485380116955</v>
      </c>
      <c r="I363" s="568">
        <v>110</v>
      </c>
      <c r="J363" s="568">
        <v>6</v>
      </c>
      <c r="K363" s="568">
        <v>684</v>
      </c>
      <c r="L363" s="568">
        <v>1</v>
      </c>
      <c r="M363" s="568">
        <v>114</v>
      </c>
      <c r="N363" s="568">
        <v>12</v>
      </c>
      <c r="O363" s="568">
        <v>1368</v>
      </c>
      <c r="P363" s="553">
        <v>2</v>
      </c>
      <c r="Q363" s="569">
        <v>114</v>
      </c>
    </row>
    <row r="364" spans="1:17" ht="14.4" customHeight="1" x14ac:dyDescent="0.3">
      <c r="A364" s="547" t="s">
        <v>1277</v>
      </c>
      <c r="B364" s="548" t="s">
        <v>1167</v>
      </c>
      <c r="C364" s="548" t="s">
        <v>1151</v>
      </c>
      <c r="D364" s="548" t="s">
        <v>1217</v>
      </c>
      <c r="E364" s="548" t="s">
        <v>1218</v>
      </c>
      <c r="F364" s="568">
        <v>1</v>
      </c>
      <c r="G364" s="568">
        <v>323</v>
      </c>
      <c r="H364" s="568"/>
      <c r="I364" s="568">
        <v>323</v>
      </c>
      <c r="J364" s="568"/>
      <c r="K364" s="568"/>
      <c r="L364" s="568"/>
      <c r="M364" s="568"/>
      <c r="N364" s="568">
        <v>2</v>
      </c>
      <c r="O364" s="568">
        <v>694</v>
      </c>
      <c r="P364" s="553"/>
      <c r="Q364" s="569">
        <v>347</v>
      </c>
    </row>
    <row r="365" spans="1:17" ht="14.4" customHeight="1" x14ac:dyDescent="0.3">
      <c r="A365" s="547" t="s">
        <v>1277</v>
      </c>
      <c r="B365" s="548" t="s">
        <v>1167</v>
      </c>
      <c r="C365" s="548" t="s">
        <v>1151</v>
      </c>
      <c r="D365" s="548" t="s">
        <v>1223</v>
      </c>
      <c r="E365" s="548" t="s">
        <v>1224</v>
      </c>
      <c r="F365" s="568"/>
      <c r="G365" s="568"/>
      <c r="H365" s="568"/>
      <c r="I365" s="568"/>
      <c r="J365" s="568">
        <v>1</v>
      </c>
      <c r="K365" s="568">
        <v>1064</v>
      </c>
      <c r="L365" s="568">
        <v>1</v>
      </c>
      <c r="M365" s="568">
        <v>1064</v>
      </c>
      <c r="N365" s="568"/>
      <c r="O365" s="568"/>
      <c r="P365" s="553"/>
      <c r="Q365" s="569"/>
    </row>
    <row r="366" spans="1:17" ht="14.4" customHeight="1" x14ac:dyDescent="0.3">
      <c r="A366" s="547" t="s">
        <v>1277</v>
      </c>
      <c r="B366" s="548" t="s">
        <v>1167</v>
      </c>
      <c r="C366" s="548" t="s">
        <v>1151</v>
      </c>
      <c r="D366" s="548" t="s">
        <v>1225</v>
      </c>
      <c r="E366" s="548" t="s">
        <v>1226</v>
      </c>
      <c r="F366" s="568"/>
      <c r="G366" s="568"/>
      <c r="H366" s="568"/>
      <c r="I366" s="568"/>
      <c r="J366" s="568"/>
      <c r="K366" s="568"/>
      <c r="L366" s="568"/>
      <c r="M366" s="568"/>
      <c r="N366" s="568">
        <v>1</v>
      </c>
      <c r="O366" s="568">
        <v>302</v>
      </c>
      <c r="P366" s="553"/>
      <c r="Q366" s="569">
        <v>302</v>
      </c>
    </row>
    <row r="367" spans="1:17" ht="14.4" customHeight="1" x14ac:dyDescent="0.3">
      <c r="A367" s="547" t="s">
        <v>1278</v>
      </c>
      <c r="B367" s="548" t="s">
        <v>1167</v>
      </c>
      <c r="C367" s="548" t="s">
        <v>1151</v>
      </c>
      <c r="D367" s="548" t="s">
        <v>1171</v>
      </c>
      <c r="E367" s="548" t="s">
        <v>1172</v>
      </c>
      <c r="F367" s="568">
        <v>6</v>
      </c>
      <c r="G367" s="568">
        <v>1236</v>
      </c>
      <c r="H367" s="568">
        <v>0.25468782196579437</v>
      </c>
      <c r="I367" s="568">
        <v>206</v>
      </c>
      <c r="J367" s="568">
        <v>23</v>
      </c>
      <c r="K367" s="568">
        <v>4853</v>
      </c>
      <c r="L367" s="568">
        <v>1</v>
      </c>
      <c r="M367" s="568">
        <v>211</v>
      </c>
      <c r="N367" s="568">
        <v>8</v>
      </c>
      <c r="O367" s="568">
        <v>1688</v>
      </c>
      <c r="P367" s="553">
        <v>0.34782608695652173</v>
      </c>
      <c r="Q367" s="569">
        <v>211</v>
      </c>
    </row>
    <row r="368" spans="1:17" ht="14.4" customHeight="1" x14ac:dyDescent="0.3">
      <c r="A368" s="547" t="s">
        <v>1278</v>
      </c>
      <c r="B368" s="548" t="s">
        <v>1167</v>
      </c>
      <c r="C368" s="548" t="s">
        <v>1151</v>
      </c>
      <c r="D368" s="548" t="s">
        <v>1174</v>
      </c>
      <c r="E368" s="548" t="s">
        <v>1175</v>
      </c>
      <c r="F368" s="568"/>
      <c r="G368" s="568"/>
      <c r="H368" s="568"/>
      <c r="I368" s="568"/>
      <c r="J368" s="568"/>
      <c r="K368" s="568"/>
      <c r="L368" s="568"/>
      <c r="M368" s="568"/>
      <c r="N368" s="568">
        <v>53</v>
      </c>
      <c r="O368" s="568">
        <v>15953</v>
      </c>
      <c r="P368" s="553"/>
      <c r="Q368" s="569">
        <v>301</v>
      </c>
    </row>
    <row r="369" spans="1:17" ht="14.4" customHeight="1" x14ac:dyDescent="0.3">
      <c r="A369" s="547" t="s">
        <v>1278</v>
      </c>
      <c r="B369" s="548" t="s">
        <v>1167</v>
      </c>
      <c r="C369" s="548" t="s">
        <v>1151</v>
      </c>
      <c r="D369" s="548" t="s">
        <v>1180</v>
      </c>
      <c r="E369" s="548" t="s">
        <v>1181</v>
      </c>
      <c r="F369" s="568">
        <v>8</v>
      </c>
      <c r="G369" s="568">
        <v>1080</v>
      </c>
      <c r="H369" s="568">
        <v>0.52554744525547448</v>
      </c>
      <c r="I369" s="568">
        <v>135</v>
      </c>
      <c r="J369" s="568">
        <v>15</v>
      </c>
      <c r="K369" s="568">
        <v>2055</v>
      </c>
      <c r="L369" s="568">
        <v>1</v>
      </c>
      <c r="M369" s="568">
        <v>137</v>
      </c>
      <c r="N369" s="568">
        <v>20</v>
      </c>
      <c r="O369" s="568">
        <v>2740</v>
      </c>
      <c r="P369" s="553">
        <v>1.3333333333333333</v>
      </c>
      <c r="Q369" s="569">
        <v>137</v>
      </c>
    </row>
    <row r="370" spans="1:17" ht="14.4" customHeight="1" x14ac:dyDescent="0.3">
      <c r="A370" s="547" t="s">
        <v>1278</v>
      </c>
      <c r="B370" s="548" t="s">
        <v>1167</v>
      </c>
      <c r="C370" s="548" t="s">
        <v>1151</v>
      </c>
      <c r="D370" s="548" t="s">
        <v>1187</v>
      </c>
      <c r="E370" s="548" t="s">
        <v>1188</v>
      </c>
      <c r="F370" s="568"/>
      <c r="G370" s="568"/>
      <c r="H370" s="568"/>
      <c r="I370" s="568"/>
      <c r="J370" s="568"/>
      <c r="K370" s="568"/>
      <c r="L370" s="568"/>
      <c r="M370" s="568"/>
      <c r="N370" s="568">
        <v>2</v>
      </c>
      <c r="O370" s="568">
        <v>346</v>
      </c>
      <c r="P370" s="553"/>
      <c r="Q370" s="569">
        <v>173</v>
      </c>
    </row>
    <row r="371" spans="1:17" ht="14.4" customHeight="1" x14ac:dyDescent="0.3">
      <c r="A371" s="547" t="s">
        <v>1278</v>
      </c>
      <c r="B371" s="548" t="s">
        <v>1167</v>
      </c>
      <c r="C371" s="548" t="s">
        <v>1151</v>
      </c>
      <c r="D371" s="548" t="s">
        <v>1191</v>
      </c>
      <c r="E371" s="548" t="s">
        <v>1192</v>
      </c>
      <c r="F371" s="568">
        <v>11</v>
      </c>
      <c r="G371" s="568">
        <v>176</v>
      </c>
      <c r="H371" s="568">
        <v>0.49299719887955185</v>
      </c>
      <c r="I371" s="568">
        <v>16</v>
      </c>
      <c r="J371" s="568">
        <v>21</v>
      </c>
      <c r="K371" s="568">
        <v>357</v>
      </c>
      <c r="L371" s="568">
        <v>1</v>
      </c>
      <c r="M371" s="568">
        <v>17</v>
      </c>
      <c r="N371" s="568">
        <v>4</v>
      </c>
      <c r="O371" s="568">
        <v>68</v>
      </c>
      <c r="P371" s="553">
        <v>0.19047619047619047</v>
      </c>
      <c r="Q371" s="569">
        <v>17</v>
      </c>
    </row>
    <row r="372" spans="1:17" ht="14.4" customHeight="1" x14ac:dyDescent="0.3">
      <c r="A372" s="547" t="s">
        <v>1278</v>
      </c>
      <c r="B372" s="548" t="s">
        <v>1167</v>
      </c>
      <c r="C372" s="548" t="s">
        <v>1151</v>
      </c>
      <c r="D372" s="548" t="s">
        <v>1193</v>
      </c>
      <c r="E372" s="548" t="s">
        <v>1194</v>
      </c>
      <c r="F372" s="568">
        <v>1</v>
      </c>
      <c r="G372" s="568">
        <v>266</v>
      </c>
      <c r="H372" s="568">
        <v>0.19487179487179487</v>
      </c>
      <c r="I372" s="568">
        <v>266</v>
      </c>
      <c r="J372" s="568">
        <v>5</v>
      </c>
      <c r="K372" s="568">
        <v>1365</v>
      </c>
      <c r="L372" s="568">
        <v>1</v>
      </c>
      <c r="M372" s="568">
        <v>273</v>
      </c>
      <c r="N372" s="568"/>
      <c r="O372" s="568"/>
      <c r="P372" s="553"/>
      <c r="Q372" s="569"/>
    </row>
    <row r="373" spans="1:17" ht="14.4" customHeight="1" x14ac:dyDescent="0.3">
      <c r="A373" s="547" t="s">
        <v>1278</v>
      </c>
      <c r="B373" s="548" t="s">
        <v>1167</v>
      </c>
      <c r="C373" s="548" t="s">
        <v>1151</v>
      </c>
      <c r="D373" s="548" t="s">
        <v>1195</v>
      </c>
      <c r="E373" s="548" t="s">
        <v>1196</v>
      </c>
      <c r="F373" s="568">
        <v>2</v>
      </c>
      <c r="G373" s="568">
        <v>282</v>
      </c>
      <c r="H373" s="568">
        <v>0.39718309859154932</v>
      </c>
      <c r="I373" s="568">
        <v>141</v>
      </c>
      <c r="J373" s="568">
        <v>5</v>
      </c>
      <c r="K373" s="568">
        <v>710</v>
      </c>
      <c r="L373" s="568">
        <v>1</v>
      </c>
      <c r="M373" s="568">
        <v>142</v>
      </c>
      <c r="N373" s="568">
        <v>2</v>
      </c>
      <c r="O373" s="568">
        <v>284</v>
      </c>
      <c r="P373" s="553">
        <v>0.4</v>
      </c>
      <c r="Q373" s="569">
        <v>142</v>
      </c>
    </row>
    <row r="374" spans="1:17" ht="14.4" customHeight="1" x14ac:dyDescent="0.3">
      <c r="A374" s="547" t="s">
        <v>1278</v>
      </c>
      <c r="B374" s="548" t="s">
        <v>1167</v>
      </c>
      <c r="C374" s="548" t="s">
        <v>1151</v>
      </c>
      <c r="D374" s="548" t="s">
        <v>1197</v>
      </c>
      <c r="E374" s="548" t="s">
        <v>1196</v>
      </c>
      <c r="F374" s="568">
        <v>8</v>
      </c>
      <c r="G374" s="568">
        <v>624</v>
      </c>
      <c r="H374" s="568">
        <v>0.53333333333333333</v>
      </c>
      <c r="I374" s="568">
        <v>78</v>
      </c>
      <c r="J374" s="568">
        <v>15</v>
      </c>
      <c r="K374" s="568">
        <v>1170</v>
      </c>
      <c r="L374" s="568">
        <v>1</v>
      </c>
      <c r="M374" s="568">
        <v>78</v>
      </c>
      <c r="N374" s="568">
        <v>20</v>
      </c>
      <c r="O374" s="568">
        <v>1560</v>
      </c>
      <c r="P374" s="553">
        <v>1.3333333333333333</v>
      </c>
      <c r="Q374" s="569">
        <v>78</v>
      </c>
    </row>
    <row r="375" spans="1:17" ht="14.4" customHeight="1" x14ac:dyDescent="0.3">
      <c r="A375" s="547" t="s">
        <v>1278</v>
      </c>
      <c r="B375" s="548" t="s">
        <v>1167</v>
      </c>
      <c r="C375" s="548" t="s">
        <v>1151</v>
      </c>
      <c r="D375" s="548" t="s">
        <v>1198</v>
      </c>
      <c r="E375" s="548" t="s">
        <v>1199</v>
      </c>
      <c r="F375" s="568">
        <v>2</v>
      </c>
      <c r="G375" s="568">
        <v>614</v>
      </c>
      <c r="H375" s="568">
        <v>0.39233226837060703</v>
      </c>
      <c r="I375" s="568">
        <v>307</v>
      </c>
      <c r="J375" s="568">
        <v>5</v>
      </c>
      <c r="K375" s="568">
        <v>1565</v>
      </c>
      <c r="L375" s="568">
        <v>1</v>
      </c>
      <c r="M375" s="568">
        <v>313</v>
      </c>
      <c r="N375" s="568">
        <v>2</v>
      </c>
      <c r="O375" s="568">
        <v>628</v>
      </c>
      <c r="P375" s="553">
        <v>0.40127795527156551</v>
      </c>
      <c r="Q375" s="569">
        <v>314</v>
      </c>
    </row>
    <row r="376" spans="1:17" ht="14.4" customHeight="1" x14ac:dyDescent="0.3">
      <c r="A376" s="547" t="s">
        <v>1278</v>
      </c>
      <c r="B376" s="548" t="s">
        <v>1167</v>
      </c>
      <c r="C376" s="548" t="s">
        <v>1151</v>
      </c>
      <c r="D376" s="548" t="s">
        <v>1202</v>
      </c>
      <c r="E376" s="548" t="s">
        <v>1203</v>
      </c>
      <c r="F376" s="568">
        <v>9</v>
      </c>
      <c r="G376" s="568">
        <v>1449</v>
      </c>
      <c r="H376" s="568">
        <v>0.59263803680981597</v>
      </c>
      <c r="I376" s="568">
        <v>161</v>
      </c>
      <c r="J376" s="568">
        <v>15</v>
      </c>
      <c r="K376" s="568">
        <v>2445</v>
      </c>
      <c r="L376" s="568">
        <v>1</v>
      </c>
      <c r="M376" s="568">
        <v>163</v>
      </c>
      <c r="N376" s="568">
        <v>25</v>
      </c>
      <c r="O376" s="568">
        <v>4075</v>
      </c>
      <c r="P376" s="553">
        <v>1.6666666666666667</v>
      </c>
      <c r="Q376" s="569">
        <v>163</v>
      </c>
    </row>
    <row r="377" spans="1:17" ht="14.4" customHeight="1" x14ac:dyDescent="0.3">
      <c r="A377" s="547" t="s">
        <v>1278</v>
      </c>
      <c r="B377" s="548" t="s">
        <v>1167</v>
      </c>
      <c r="C377" s="548" t="s">
        <v>1151</v>
      </c>
      <c r="D377" s="548" t="s">
        <v>1206</v>
      </c>
      <c r="E377" s="548" t="s">
        <v>1172</v>
      </c>
      <c r="F377" s="568">
        <v>17</v>
      </c>
      <c r="G377" s="568">
        <v>1207</v>
      </c>
      <c r="H377" s="568">
        <v>0.55879629629629635</v>
      </c>
      <c r="I377" s="568">
        <v>71</v>
      </c>
      <c r="J377" s="568">
        <v>30</v>
      </c>
      <c r="K377" s="568">
        <v>2160</v>
      </c>
      <c r="L377" s="568">
        <v>1</v>
      </c>
      <c r="M377" s="568">
        <v>72</v>
      </c>
      <c r="N377" s="568">
        <v>44</v>
      </c>
      <c r="O377" s="568">
        <v>3168</v>
      </c>
      <c r="P377" s="553">
        <v>1.4666666666666666</v>
      </c>
      <c r="Q377" s="569">
        <v>72</v>
      </c>
    </row>
    <row r="378" spans="1:17" ht="14.4" customHeight="1" x14ac:dyDescent="0.3">
      <c r="A378" s="547" t="s">
        <v>1278</v>
      </c>
      <c r="B378" s="548" t="s">
        <v>1167</v>
      </c>
      <c r="C378" s="548" t="s">
        <v>1151</v>
      </c>
      <c r="D378" s="548" t="s">
        <v>1213</v>
      </c>
      <c r="E378" s="548" t="s">
        <v>1214</v>
      </c>
      <c r="F378" s="568"/>
      <c r="G378" s="568"/>
      <c r="H378" s="568"/>
      <c r="I378" s="568"/>
      <c r="J378" s="568"/>
      <c r="K378" s="568"/>
      <c r="L378" s="568"/>
      <c r="M378" s="568"/>
      <c r="N378" s="568">
        <v>1</v>
      </c>
      <c r="O378" s="568">
        <v>1211</v>
      </c>
      <c r="P378" s="553"/>
      <c r="Q378" s="569">
        <v>1211</v>
      </c>
    </row>
    <row r="379" spans="1:17" ht="14.4" customHeight="1" x14ac:dyDescent="0.3">
      <c r="A379" s="547" t="s">
        <v>1278</v>
      </c>
      <c r="B379" s="548" t="s">
        <v>1167</v>
      </c>
      <c r="C379" s="548" t="s">
        <v>1151</v>
      </c>
      <c r="D379" s="548" t="s">
        <v>1215</v>
      </c>
      <c r="E379" s="548" t="s">
        <v>1216</v>
      </c>
      <c r="F379" s="568"/>
      <c r="G379" s="568"/>
      <c r="H379" s="568"/>
      <c r="I379" s="568"/>
      <c r="J379" s="568"/>
      <c r="K379" s="568"/>
      <c r="L379" s="568"/>
      <c r="M379" s="568"/>
      <c r="N379" s="568">
        <v>2</v>
      </c>
      <c r="O379" s="568">
        <v>228</v>
      </c>
      <c r="P379" s="553"/>
      <c r="Q379" s="569">
        <v>114</v>
      </c>
    </row>
    <row r="380" spans="1:17" ht="14.4" customHeight="1" x14ac:dyDescent="0.3">
      <c r="A380" s="547" t="s">
        <v>1279</v>
      </c>
      <c r="B380" s="548" t="s">
        <v>1167</v>
      </c>
      <c r="C380" s="548" t="s">
        <v>1151</v>
      </c>
      <c r="D380" s="548" t="s">
        <v>1171</v>
      </c>
      <c r="E380" s="548" t="s">
        <v>1172</v>
      </c>
      <c r="F380" s="568">
        <v>1</v>
      </c>
      <c r="G380" s="568">
        <v>206</v>
      </c>
      <c r="H380" s="568"/>
      <c r="I380" s="568">
        <v>206</v>
      </c>
      <c r="J380" s="568"/>
      <c r="K380" s="568"/>
      <c r="L380" s="568"/>
      <c r="M380" s="568"/>
      <c r="N380" s="568"/>
      <c r="O380" s="568"/>
      <c r="P380" s="553"/>
      <c r="Q380" s="569"/>
    </row>
    <row r="381" spans="1:17" ht="14.4" customHeight="1" x14ac:dyDescent="0.3">
      <c r="A381" s="547" t="s">
        <v>1279</v>
      </c>
      <c r="B381" s="548" t="s">
        <v>1167</v>
      </c>
      <c r="C381" s="548" t="s">
        <v>1151</v>
      </c>
      <c r="D381" s="548" t="s">
        <v>1189</v>
      </c>
      <c r="E381" s="548" t="s">
        <v>1190</v>
      </c>
      <c r="F381" s="568"/>
      <c r="G381" s="568"/>
      <c r="H381" s="568"/>
      <c r="I381" s="568"/>
      <c r="J381" s="568"/>
      <c r="K381" s="568"/>
      <c r="L381" s="568"/>
      <c r="M381" s="568"/>
      <c r="N381" s="568">
        <v>1</v>
      </c>
      <c r="O381" s="568">
        <v>347</v>
      </c>
      <c r="P381" s="553"/>
      <c r="Q381" s="569">
        <v>347</v>
      </c>
    </row>
    <row r="382" spans="1:17" ht="14.4" customHeight="1" x14ac:dyDescent="0.3">
      <c r="A382" s="547" t="s">
        <v>1279</v>
      </c>
      <c r="B382" s="548" t="s">
        <v>1167</v>
      </c>
      <c r="C382" s="548" t="s">
        <v>1151</v>
      </c>
      <c r="D382" s="548" t="s">
        <v>1191</v>
      </c>
      <c r="E382" s="548" t="s">
        <v>1192</v>
      </c>
      <c r="F382" s="568">
        <v>1</v>
      </c>
      <c r="G382" s="568">
        <v>16</v>
      </c>
      <c r="H382" s="568"/>
      <c r="I382" s="568">
        <v>16</v>
      </c>
      <c r="J382" s="568"/>
      <c r="K382" s="568"/>
      <c r="L382" s="568"/>
      <c r="M382" s="568"/>
      <c r="N382" s="568">
        <v>1</v>
      </c>
      <c r="O382" s="568">
        <v>17</v>
      </c>
      <c r="P382" s="553"/>
      <c r="Q382" s="569">
        <v>17</v>
      </c>
    </row>
    <row r="383" spans="1:17" ht="14.4" customHeight="1" x14ac:dyDescent="0.3">
      <c r="A383" s="547" t="s">
        <v>1279</v>
      </c>
      <c r="B383" s="548" t="s">
        <v>1167</v>
      </c>
      <c r="C383" s="548" t="s">
        <v>1151</v>
      </c>
      <c r="D383" s="548" t="s">
        <v>1195</v>
      </c>
      <c r="E383" s="548" t="s">
        <v>1196</v>
      </c>
      <c r="F383" s="568">
        <v>1</v>
      </c>
      <c r="G383" s="568">
        <v>141</v>
      </c>
      <c r="H383" s="568"/>
      <c r="I383" s="568">
        <v>141</v>
      </c>
      <c r="J383" s="568"/>
      <c r="K383" s="568"/>
      <c r="L383" s="568"/>
      <c r="M383" s="568"/>
      <c r="N383" s="568">
        <v>1</v>
      </c>
      <c r="O383" s="568">
        <v>142</v>
      </c>
      <c r="P383" s="553"/>
      <c r="Q383" s="569">
        <v>142</v>
      </c>
    </row>
    <row r="384" spans="1:17" ht="14.4" customHeight="1" x14ac:dyDescent="0.3">
      <c r="A384" s="547" t="s">
        <v>1279</v>
      </c>
      <c r="B384" s="548" t="s">
        <v>1167</v>
      </c>
      <c r="C384" s="548" t="s">
        <v>1151</v>
      </c>
      <c r="D384" s="548" t="s">
        <v>1198</v>
      </c>
      <c r="E384" s="548" t="s">
        <v>1199</v>
      </c>
      <c r="F384" s="568">
        <v>1</v>
      </c>
      <c r="G384" s="568">
        <v>307</v>
      </c>
      <c r="H384" s="568"/>
      <c r="I384" s="568">
        <v>307</v>
      </c>
      <c r="J384" s="568"/>
      <c r="K384" s="568"/>
      <c r="L384" s="568"/>
      <c r="M384" s="568"/>
      <c r="N384" s="568">
        <v>1</v>
      </c>
      <c r="O384" s="568">
        <v>314</v>
      </c>
      <c r="P384" s="553"/>
      <c r="Q384" s="569">
        <v>314</v>
      </c>
    </row>
    <row r="385" spans="1:17" ht="14.4" customHeight="1" x14ac:dyDescent="0.3">
      <c r="A385" s="547" t="s">
        <v>1279</v>
      </c>
      <c r="B385" s="548" t="s">
        <v>1167</v>
      </c>
      <c r="C385" s="548" t="s">
        <v>1151</v>
      </c>
      <c r="D385" s="548" t="s">
        <v>1200</v>
      </c>
      <c r="E385" s="548" t="s">
        <v>1201</v>
      </c>
      <c r="F385" s="568"/>
      <c r="G385" s="568"/>
      <c r="H385" s="568"/>
      <c r="I385" s="568"/>
      <c r="J385" s="568"/>
      <c r="K385" s="568"/>
      <c r="L385" s="568"/>
      <c r="M385" s="568"/>
      <c r="N385" s="568">
        <v>1</v>
      </c>
      <c r="O385" s="568">
        <v>328</v>
      </c>
      <c r="P385" s="553"/>
      <c r="Q385" s="569">
        <v>328</v>
      </c>
    </row>
    <row r="386" spans="1:17" ht="14.4" customHeight="1" x14ac:dyDescent="0.3">
      <c r="A386" s="547" t="s">
        <v>1279</v>
      </c>
      <c r="B386" s="548" t="s">
        <v>1167</v>
      </c>
      <c r="C386" s="548" t="s">
        <v>1151</v>
      </c>
      <c r="D386" s="548" t="s">
        <v>1202</v>
      </c>
      <c r="E386" s="548" t="s">
        <v>1203</v>
      </c>
      <c r="F386" s="568"/>
      <c r="G386" s="568"/>
      <c r="H386" s="568"/>
      <c r="I386" s="568"/>
      <c r="J386" s="568"/>
      <c r="K386" s="568"/>
      <c r="L386" s="568"/>
      <c r="M386" s="568"/>
      <c r="N386" s="568">
        <v>1</v>
      </c>
      <c r="O386" s="568">
        <v>163</v>
      </c>
      <c r="P386" s="553"/>
      <c r="Q386" s="569">
        <v>163</v>
      </c>
    </row>
    <row r="387" spans="1:17" ht="14.4" customHeight="1" x14ac:dyDescent="0.3">
      <c r="A387" s="547" t="s">
        <v>1280</v>
      </c>
      <c r="B387" s="548" t="s">
        <v>1167</v>
      </c>
      <c r="C387" s="548" t="s">
        <v>1151</v>
      </c>
      <c r="D387" s="548" t="s">
        <v>1171</v>
      </c>
      <c r="E387" s="548" t="s">
        <v>1172</v>
      </c>
      <c r="F387" s="568">
        <v>11</v>
      </c>
      <c r="G387" s="568">
        <v>2266</v>
      </c>
      <c r="H387" s="568"/>
      <c r="I387" s="568">
        <v>206</v>
      </c>
      <c r="J387" s="568"/>
      <c r="K387" s="568"/>
      <c r="L387" s="568"/>
      <c r="M387" s="568"/>
      <c r="N387" s="568">
        <v>3</v>
      </c>
      <c r="O387" s="568">
        <v>633</v>
      </c>
      <c r="P387" s="553"/>
      <c r="Q387" s="569">
        <v>211</v>
      </c>
    </row>
    <row r="388" spans="1:17" ht="14.4" customHeight="1" x14ac:dyDescent="0.3">
      <c r="A388" s="547" t="s">
        <v>1280</v>
      </c>
      <c r="B388" s="548" t="s">
        <v>1167</v>
      </c>
      <c r="C388" s="548" t="s">
        <v>1151</v>
      </c>
      <c r="D388" s="548" t="s">
        <v>1173</v>
      </c>
      <c r="E388" s="548" t="s">
        <v>1172</v>
      </c>
      <c r="F388" s="568">
        <v>1</v>
      </c>
      <c r="G388" s="568">
        <v>85</v>
      </c>
      <c r="H388" s="568">
        <v>0.97701149425287359</v>
      </c>
      <c r="I388" s="568">
        <v>85</v>
      </c>
      <c r="J388" s="568">
        <v>1</v>
      </c>
      <c r="K388" s="568">
        <v>87</v>
      </c>
      <c r="L388" s="568">
        <v>1</v>
      </c>
      <c r="M388" s="568">
        <v>87</v>
      </c>
      <c r="N388" s="568"/>
      <c r="O388" s="568"/>
      <c r="P388" s="553"/>
      <c r="Q388" s="569"/>
    </row>
    <row r="389" spans="1:17" ht="14.4" customHeight="1" x14ac:dyDescent="0.3">
      <c r="A389" s="547" t="s">
        <v>1280</v>
      </c>
      <c r="B389" s="548" t="s">
        <v>1167</v>
      </c>
      <c r="C389" s="548" t="s">
        <v>1151</v>
      </c>
      <c r="D389" s="548" t="s">
        <v>1174</v>
      </c>
      <c r="E389" s="548" t="s">
        <v>1175</v>
      </c>
      <c r="F389" s="568">
        <v>102</v>
      </c>
      <c r="G389" s="568">
        <v>30090</v>
      </c>
      <c r="H389" s="568">
        <v>2.1269527108220823</v>
      </c>
      <c r="I389" s="568">
        <v>295</v>
      </c>
      <c r="J389" s="568">
        <v>47</v>
      </c>
      <c r="K389" s="568">
        <v>14147</v>
      </c>
      <c r="L389" s="568">
        <v>1</v>
      </c>
      <c r="M389" s="568">
        <v>301</v>
      </c>
      <c r="N389" s="568"/>
      <c r="O389" s="568"/>
      <c r="P389" s="553"/>
      <c r="Q389" s="569"/>
    </row>
    <row r="390" spans="1:17" ht="14.4" customHeight="1" x14ac:dyDescent="0.3">
      <c r="A390" s="547" t="s">
        <v>1280</v>
      </c>
      <c r="B390" s="548" t="s">
        <v>1167</v>
      </c>
      <c r="C390" s="548" t="s">
        <v>1151</v>
      </c>
      <c r="D390" s="548" t="s">
        <v>1176</v>
      </c>
      <c r="E390" s="548" t="s">
        <v>1177</v>
      </c>
      <c r="F390" s="568">
        <v>7</v>
      </c>
      <c r="G390" s="568">
        <v>665</v>
      </c>
      <c r="H390" s="568">
        <v>2.2390572390572392</v>
      </c>
      <c r="I390" s="568">
        <v>95</v>
      </c>
      <c r="J390" s="568">
        <v>3</v>
      </c>
      <c r="K390" s="568">
        <v>297</v>
      </c>
      <c r="L390" s="568">
        <v>1</v>
      </c>
      <c r="M390" s="568">
        <v>99</v>
      </c>
      <c r="N390" s="568"/>
      <c r="O390" s="568"/>
      <c r="P390" s="553"/>
      <c r="Q390" s="569"/>
    </row>
    <row r="391" spans="1:17" ht="14.4" customHeight="1" x14ac:dyDescent="0.3">
      <c r="A391" s="547" t="s">
        <v>1280</v>
      </c>
      <c r="B391" s="548" t="s">
        <v>1167</v>
      </c>
      <c r="C391" s="548" t="s">
        <v>1151</v>
      </c>
      <c r="D391" s="548" t="s">
        <v>1178</v>
      </c>
      <c r="E391" s="548" t="s">
        <v>1179</v>
      </c>
      <c r="F391" s="568">
        <v>1</v>
      </c>
      <c r="G391" s="568">
        <v>224</v>
      </c>
      <c r="H391" s="568"/>
      <c r="I391" s="568">
        <v>224</v>
      </c>
      <c r="J391" s="568"/>
      <c r="K391" s="568"/>
      <c r="L391" s="568"/>
      <c r="M391" s="568"/>
      <c r="N391" s="568"/>
      <c r="O391" s="568"/>
      <c r="P391" s="553"/>
      <c r="Q391" s="569"/>
    </row>
    <row r="392" spans="1:17" ht="14.4" customHeight="1" x14ac:dyDescent="0.3">
      <c r="A392" s="547" t="s">
        <v>1280</v>
      </c>
      <c r="B392" s="548" t="s">
        <v>1167</v>
      </c>
      <c r="C392" s="548" t="s">
        <v>1151</v>
      </c>
      <c r="D392" s="548" t="s">
        <v>1180</v>
      </c>
      <c r="E392" s="548" t="s">
        <v>1181</v>
      </c>
      <c r="F392" s="568">
        <v>14</v>
      </c>
      <c r="G392" s="568">
        <v>1890</v>
      </c>
      <c r="H392" s="568">
        <v>0.91970802919708028</v>
      </c>
      <c r="I392" s="568">
        <v>135</v>
      </c>
      <c r="J392" s="568">
        <v>15</v>
      </c>
      <c r="K392" s="568">
        <v>2055</v>
      </c>
      <c r="L392" s="568">
        <v>1</v>
      </c>
      <c r="M392" s="568">
        <v>137</v>
      </c>
      <c r="N392" s="568">
        <v>7</v>
      </c>
      <c r="O392" s="568">
        <v>959</v>
      </c>
      <c r="P392" s="553">
        <v>0.46666666666666667</v>
      </c>
      <c r="Q392" s="569">
        <v>137</v>
      </c>
    </row>
    <row r="393" spans="1:17" ht="14.4" customHeight="1" x14ac:dyDescent="0.3">
      <c r="A393" s="547" t="s">
        <v>1280</v>
      </c>
      <c r="B393" s="548" t="s">
        <v>1167</v>
      </c>
      <c r="C393" s="548" t="s">
        <v>1151</v>
      </c>
      <c r="D393" s="548" t="s">
        <v>1182</v>
      </c>
      <c r="E393" s="548" t="s">
        <v>1181</v>
      </c>
      <c r="F393" s="568">
        <v>1</v>
      </c>
      <c r="G393" s="568">
        <v>178</v>
      </c>
      <c r="H393" s="568">
        <v>0.48633879781420764</v>
      </c>
      <c r="I393" s="568">
        <v>178</v>
      </c>
      <c r="J393" s="568">
        <v>2</v>
      </c>
      <c r="K393" s="568">
        <v>366</v>
      </c>
      <c r="L393" s="568">
        <v>1</v>
      </c>
      <c r="M393" s="568">
        <v>183</v>
      </c>
      <c r="N393" s="568"/>
      <c r="O393" s="568"/>
      <c r="P393" s="553"/>
      <c r="Q393" s="569"/>
    </row>
    <row r="394" spans="1:17" ht="14.4" customHeight="1" x14ac:dyDescent="0.3">
      <c r="A394" s="547" t="s">
        <v>1280</v>
      </c>
      <c r="B394" s="548" t="s">
        <v>1167</v>
      </c>
      <c r="C394" s="548" t="s">
        <v>1151</v>
      </c>
      <c r="D394" s="548" t="s">
        <v>1185</v>
      </c>
      <c r="E394" s="548" t="s">
        <v>1186</v>
      </c>
      <c r="F394" s="568">
        <v>1</v>
      </c>
      <c r="G394" s="568">
        <v>593</v>
      </c>
      <c r="H394" s="568"/>
      <c r="I394" s="568">
        <v>593</v>
      </c>
      <c r="J394" s="568"/>
      <c r="K394" s="568"/>
      <c r="L394" s="568"/>
      <c r="M394" s="568"/>
      <c r="N394" s="568"/>
      <c r="O394" s="568"/>
      <c r="P394" s="553"/>
      <c r="Q394" s="569"/>
    </row>
    <row r="395" spans="1:17" ht="14.4" customHeight="1" x14ac:dyDescent="0.3">
      <c r="A395" s="547" t="s">
        <v>1280</v>
      </c>
      <c r="B395" s="548" t="s">
        <v>1167</v>
      </c>
      <c r="C395" s="548" t="s">
        <v>1151</v>
      </c>
      <c r="D395" s="548" t="s">
        <v>1187</v>
      </c>
      <c r="E395" s="548" t="s">
        <v>1188</v>
      </c>
      <c r="F395" s="568">
        <v>5</v>
      </c>
      <c r="G395" s="568">
        <v>805</v>
      </c>
      <c r="H395" s="568">
        <v>2.3265895953757227</v>
      </c>
      <c r="I395" s="568">
        <v>161</v>
      </c>
      <c r="J395" s="568">
        <v>2</v>
      </c>
      <c r="K395" s="568">
        <v>346</v>
      </c>
      <c r="L395" s="568">
        <v>1</v>
      </c>
      <c r="M395" s="568">
        <v>173</v>
      </c>
      <c r="N395" s="568"/>
      <c r="O395" s="568"/>
      <c r="P395" s="553"/>
      <c r="Q395" s="569"/>
    </row>
    <row r="396" spans="1:17" ht="14.4" customHeight="1" x14ac:dyDescent="0.3">
      <c r="A396" s="547" t="s">
        <v>1280</v>
      </c>
      <c r="B396" s="548" t="s">
        <v>1167</v>
      </c>
      <c r="C396" s="548" t="s">
        <v>1151</v>
      </c>
      <c r="D396" s="548" t="s">
        <v>1191</v>
      </c>
      <c r="E396" s="548" t="s">
        <v>1192</v>
      </c>
      <c r="F396" s="568">
        <v>18</v>
      </c>
      <c r="G396" s="568">
        <v>288</v>
      </c>
      <c r="H396" s="568">
        <v>1.1294117647058823</v>
      </c>
      <c r="I396" s="568">
        <v>16</v>
      </c>
      <c r="J396" s="568">
        <v>15</v>
      </c>
      <c r="K396" s="568">
        <v>255</v>
      </c>
      <c r="L396" s="568">
        <v>1</v>
      </c>
      <c r="M396" s="568">
        <v>17</v>
      </c>
      <c r="N396" s="568"/>
      <c r="O396" s="568"/>
      <c r="P396" s="553"/>
      <c r="Q396" s="569"/>
    </row>
    <row r="397" spans="1:17" ht="14.4" customHeight="1" x14ac:dyDescent="0.3">
      <c r="A397" s="547" t="s">
        <v>1280</v>
      </c>
      <c r="B397" s="548" t="s">
        <v>1167</v>
      </c>
      <c r="C397" s="548" t="s">
        <v>1151</v>
      </c>
      <c r="D397" s="548" t="s">
        <v>1193</v>
      </c>
      <c r="E397" s="548" t="s">
        <v>1194</v>
      </c>
      <c r="F397" s="568">
        <v>3</v>
      </c>
      <c r="G397" s="568">
        <v>798</v>
      </c>
      <c r="H397" s="568"/>
      <c r="I397" s="568">
        <v>266</v>
      </c>
      <c r="J397" s="568"/>
      <c r="K397" s="568"/>
      <c r="L397" s="568"/>
      <c r="M397" s="568"/>
      <c r="N397" s="568"/>
      <c r="O397" s="568"/>
      <c r="P397" s="553"/>
      <c r="Q397" s="569"/>
    </row>
    <row r="398" spans="1:17" ht="14.4" customHeight="1" x14ac:dyDescent="0.3">
      <c r="A398" s="547" t="s">
        <v>1280</v>
      </c>
      <c r="B398" s="548" t="s">
        <v>1167</v>
      </c>
      <c r="C398" s="548" t="s">
        <v>1151</v>
      </c>
      <c r="D398" s="548" t="s">
        <v>1195</v>
      </c>
      <c r="E398" s="548" t="s">
        <v>1196</v>
      </c>
      <c r="F398" s="568">
        <v>4</v>
      </c>
      <c r="G398" s="568">
        <v>564</v>
      </c>
      <c r="H398" s="568"/>
      <c r="I398" s="568">
        <v>141</v>
      </c>
      <c r="J398" s="568"/>
      <c r="K398" s="568"/>
      <c r="L398" s="568"/>
      <c r="M398" s="568"/>
      <c r="N398" s="568">
        <v>1</v>
      </c>
      <c r="O398" s="568">
        <v>142</v>
      </c>
      <c r="P398" s="553"/>
      <c r="Q398" s="569">
        <v>142</v>
      </c>
    </row>
    <row r="399" spans="1:17" ht="14.4" customHeight="1" x14ac:dyDescent="0.3">
      <c r="A399" s="547" t="s">
        <v>1280</v>
      </c>
      <c r="B399" s="548" t="s">
        <v>1167</v>
      </c>
      <c r="C399" s="548" t="s">
        <v>1151</v>
      </c>
      <c r="D399" s="548" t="s">
        <v>1197</v>
      </c>
      <c r="E399" s="548" t="s">
        <v>1196</v>
      </c>
      <c r="F399" s="568">
        <v>14</v>
      </c>
      <c r="G399" s="568">
        <v>1092</v>
      </c>
      <c r="H399" s="568">
        <v>0.93333333333333335</v>
      </c>
      <c r="I399" s="568">
        <v>78</v>
      </c>
      <c r="J399" s="568">
        <v>15</v>
      </c>
      <c r="K399" s="568">
        <v>1170</v>
      </c>
      <c r="L399" s="568">
        <v>1</v>
      </c>
      <c r="M399" s="568">
        <v>78</v>
      </c>
      <c r="N399" s="568">
        <v>7</v>
      </c>
      <c r="O399" s="568">
        <v>546</v>
      </c>
      <c r="P399" s="553">
        <v>0.46666666666666667</v>
      </c>
      <c r="Q399" s="569">
        <v>78</v>
      </c>
    </row>
    <row r="400" spans="1:17" ht="14.4" customHeight="1" x14ac:dyDescent="0.3">
      <c r="A400" s="547" t="s">
        <v>1280</v>
      </c>
      <c r="B400" s="548" t="s">
        <v>1167</v>
      </c>
      <c r="C400" s="548" t="s">
        <v>1151</v>
      </c>
      <c r="D400" s="548" t="s">
        <v>1198</v>
      </c>
      <c r="E400" s="548" t="s">
        <v>1199</v>
      </c>
      <c r="F400" s="568">
        <v>4</v>
      </c>
      <c r="G400" s="568">
        <v>1228</v>
      </c>
      <c r="H400" s="568"/>
      <c r="I400" s="568">
        <v>307</v>
      </c>
      <c r="J400" s="568"/>
      <c r="K400" s="568"/>
      <c r="L400" s="568"/>
      <c r="M400" s="568"/>
      <c r="N400" s="568">
        <v>1</v>
      </c>
      <c r="O400" s="568">
        <v>314</v>
      </c>
      <c r="P400" s="553"/>
      <c r="Q400" s="569">
        <v>314</v>
      </c>
    </row>
    <row r="401" spans="1:17" ht="14.4" customHeight="1" x14ac:dyDescent="0.3">
      <c r="A401" s="547" t="s">
        <v>1280</v>
      </c>
      <c r="B401" s="548" t="s">
        <v>1167</v>
      </c>
      <c r="C401" s="548" t="s">
        <v>1151</v>
      </c>
      <c r="D401" s="548" t="s">
        <v>1202</v>
      </c>
      <c r="E401" s="548" t="s">
        <v>1203</v>
      </c>
      <c r="F401" s="568">
        <v>6</v>
      </c>
      <c r="G401" s="568">
        <v>966</v>
      </c>
      <c r="H401" s="568">
        <v>0.74079754601226999</v>
      </c>
      <c r="I401" s="568">
        <v>161</v>
      </c>
      <c r="J401" s="568">
        <v>8</v>
      </c>
      <c r="K401" s="568">
        <v>1304</v>
      </c>
      <c r="L401" s="568">
        <v>1</v>
      </c>
      <c r="M401" s="568">
        <v>163</v>
      </c>
      <c r="N401" s="568">
        <v>7</v>
      </c>
      <c r="O401" s="568">
        <v>1141</v>
      </c>
      <c r="P401" s="553">
        <v>0.875</v>
      </c>
      <c r="Q401" s="569">
        <v>163</v>
      </c>
    </row>
    <row r="402" spans="1:17" ht="14.4" customHeight="1" x14ac:dyDescent="0.3">
      <c r="A402" s="547" t="s">
        <v>1280</v>
      </c>
      <c r="B402" s="548" t="s">
        <v>1167</v>
      </c>
      <c r="C402" s="548" t="s">
        <v>1151</v>
      </c>
      <c r="D402" s="548" t="s">
        <v>1206</v>
      </c>
      <c r="E402" s="548" t="s">
        <v>1172</v>
      </c>
      <c r="F402" s="568">
        <v>22</v>
      </c>
      <c r="G402" s="568">
        <v>1562</v>
      </c>
      <c r="H402" s="568">
        <v>0.90393518518518523</v>
      </c>
      <c r="I402" s="568">
        <v>71</v>
      </c>
      <c r="J402" s="568">
        <v>24</v>
      </c>
      <c r="K402" s="568">
        <v>1728</v>
      </c>
      <c r="L402" s="568">
        <v>1</v>
      </c>
      <c r="M402" s="568">
        <v>72</v>
      </c>
      <c r="N402" s="568">
        <v>14</v>
      </c>
      <c r="O402" s="568">
        <v>1008</v>
      </c>
      <c r="P402" s="553">
        <v>0.58333333333333337</v>
      </c>
      <c r="Q402" s="569">
        <v>72</v>
      </c>
    </row>
    <row r="403" spans="1:17" ht="14.4" customHeight="1" x14ac:dyDescent="0.3">
      <c r="A403" s="547" t="s">
        <v>1280</v>
      </c>
      <c r="B403" s="548" t="s">
        <v>1167</v>
      </c>
      <c r="C403" s="548" t="s">
        <v>1151</v>
      </c>
      <c r="D403" s="548" t="s">
        <v>1211</v>
      </c>
      <c r="E403" s="548" t="s">
        <v>1212</v>
      </c>
      <c r="F403" s="568">
        <v>1</v>
      </c>
      <c r="G403" s="568">
        <v>220</v>
      </c>
      <c r="H403" s="568">
        <v>0.9606986899563319</v>
      </c>
      <c r="I403" s="568">
        <v>220</v>
      </c>
      <c r="J403" s="568">
        <v>1</v>
      </c>
      <c r="K403" s="568">
        <v>229</v>
      </c>
      <c r="L403" s="568">
        <v>1</v>
      </c>
      <c r="M403" s="568">
        <v>229</v>
      </c>
      <c r="N403" s="568"/>
      <c r="O403" s="568"/>
      <c r="P403" s="553"/>
      <c r="Q403" s="569"/>
    </row>
    <row r="404" spans="1:17" ht="14.4" customHeight="1" x14ac:dyDescent="0.3">
      <c r="A404" s="547" t="s">
        <v>1280</v>
      </c>
      <c r="B404" s="548" t="s">
        <v>1167</v>
      </c>
      <c r="C404" s="548" t="s">
        <v>1151</v>
      </c>
      <c r="D404" s="548" t="s">
        <v>1213</v>
      </c>
      <c r="E404" s="548" t="s">
        <v>1214</v>
      </c>
      <c r="F404" s="568">
        <v>4</v>
      </c>
      <c r="G404" s="568">
        <v>4780</v>
      </c>
      <c r="H404" s="568">
        <v>1.9735755573905862</v>
      </c>
      <c r="I404" s="568">
        <v>1195</v>
      </c>
      <c r="J404" s="568">
        <v>2</v>
      </c>
      <c r="K404" s="568">
        <v>2422</v>
      </c>
      <c r="L404" s="568">
        <v>1</v>
      </c>
      <c r="M404" s="568">
        <v>1211</v>
      </c>
      <c r="N404" s="568"/>
      <c r="O404" s="568"/>
      <c r="P404" s="553"/>
      <c r="Q404" s="569"/>
    </row>
    <row r="405" spans="1:17" ht="14.4" customHeight="1" x14ac:dyDescent="0.3">
      <c r="A405" s="547" t="s">
        <v>1280</v>
      </c>
      <c r="B405" s="548" t="s">
        <v>1167</v>
      </c>
      <c r="C405" s="548" t="s">
        <v>1151</v>
      </c>
      <c r="D405" s="548" t="s">
        <v>1215</v>
      </c>
      <c r="E405" s="548" t="s">
        <v>1216</v>
      </c>
      <c r="F405" s="568">
        <v>4</v>
      </c>
      <c r="G405" s="568">
        <v>440</v>
      </c>
      <c r="H405" s="568">
        <v>1.2865497076023391</v>
      </c>
      <c r="I405" s="568">
        <v>110</v>
      </c>
      <c r="J405" s="568">
        <v>3</v>
      </c>
      <c r="K405" s="568">
        <v>342</v>
      </c>
      <c r="L405" s="568">
        <v>1</v>
      </c>
      <c r="M405" s="568">
        <v>114</v>
      </c>
      <c r="N405" s="568"/>
      <c r="O405" s="568"/>
      <c r="P405" s="553"/>
      <c r="Q405" s="569"/>
    </row>
    <row r="406" spans="1:17" ht="14.4" customHeight="1" x14ac:dyDescent="0.3">
      <c r="A406" s="547" t="s">
        <v>1280</v>
      </c>
      <c r="B406" s="548" t="s">
        <v>1167</v>
      </c>
      <c r="C406" s="548" t="s">
        <v>1151</v>
      </c>
      <c r="D406" s="548" t="s">
        <v>1217</v>
      </c>
      <c r="E406" s="548" t="s">
        <v>1218</v>
      </c>
      <c r="F406" s="568">
        <v>1</v>
      </c>
      <c r="G406" s="568">
        <v>323</v>
      </c>
      <c r="H406" s="568"/>
      <c r="I406" s="568">
        <v>323</v>
      </c>
      <c r="J406" s="568"/>
      <c r="K406" s="568"/>
      <c r="L406" s="568"/>
      <c r="M406" s="568"/>
      <c r="N406" s="568"/>
      <c r="O406" s="568"/>
      <c r="P406" s="553"/>
      <c r="Q406" s="569"/>
    </row>
    <row r="407" spans="1:17" ht="14.4" customHeight="1" x14ac:dyDescent="0.3">
      <c r="A407" s="547" t="s">
        <v>1280</v>
      </c>
      <c r="B407" s="548" t="s">
        <v>1167</v>
      </c>
      <c r="C407" s="548" t="s">
        <v>1151</v>
      </c>
      <c r="D407" s="548" t="s">
        <v>1223</v>
      </c>
      <c r="E407" s="548" t="s">
        <v>1224</v>
      </c>
      <c r="F407" s="568">
        <v>1</v>
      </c>
      <c r="G407" s="568">
        <v>1033</v>
      </c>
      <c r="H407" s="568"/>
      <c r="I407" s="568">
        <v>1033</v>
      </c>
      <c r="J407" s="568"/>
      <c r="K407" s="568"/>
      <c r="L407" s="568"/>
      <c r="M407" s="568"/>
      <c r="N407" s="568"/>
      <c r="O407" s="568"/>
      <c r="P407" s="553"/>
      <c r="Q407" s="569"/>
    </row>
    <row r="408" spans="1:17" ht="14.4" customHeight="1" x14ac:dyDescent="0.3">
      <c r="A408" s="547" t="s">
        <v>1280</v>
      </c>
      <c r="B408" s="548" t="s">
        <v>1167</v>
      </c>
      <c r="C408" s="548" t="s">
        <v>1151</v>
      </c>
      <c r="D408" s="548" t="s">
        <v>1225</v>
      </c>
      <c r="E408" s="548" t="s">
        <v>1226</v>
      </c>
      <c r="F408" s="568">
        <v>1</v>
      </c>
      <c r="G408" s="568">
        <v>294</v>
      </c>
      <c r="H408" s="568"/>
      <c r="I408" s="568">
        <v>294</v>
      </c>
      <c r="J408" s="568"/>
      <c r="K408" s="568"/>
      <c r="L408" s="568"/>
      <c r="M408" s="568"/>
      <c r="N408" s="568"/>
      <c r="O408" s="568"/>
      <c r="P408" s="553"/>
      <c r="Q408" s="569"/>
    </row>
    <row r="409" spans="1:17" ht="14.4" customHeight="1" x14ac:dyDescent="0.3">
      <c r="A409" s="547" t="s">
        <v>1281</v>
      </c>
      <c r="B409" s="548" t="s">
        <v>1167</v>
      </c>
      <c r="C409" s="548" t="s">
        <v>1151</v>
      </c>
      <c r="D409" s="548" t="s">
        <v>1171</v>
      </c>
      <c r="E409" s="548" t="s">
        <v>1172</v>
      </c>
      <c r="F409" s="568">
        <v>259</v>
      </c>
      <c r="G409" s="568">
        <v>53354</v>
      </c>
      <c r="H409" s="568">
        <v>0.9725483047757929</v>
      </c>
      <c r="I409" s="568">
        <v>206</v>
      </c>
      <c r="J409" s="568">
        <v>260</v>
      </c>
      <c r="K409" s="568">
        <v>54860</v>
      </c>
      <c r="L409" s="568">
        <v>1</v>
      </c>
      <c r="M409" s="568">
        <v>211</v>
      </c>
      <c r="N409" s="568">
        <v>293</v>
      </c>
      <c r="O409" s="568">
        <v>61823</v>
      </c>
      <c r="P409" s="553">
        <v>1.1269230769230769</v>
      </c>
      <c r="Q409" s="569">
        <v>211</v>
      </c>
    </row>
    <row r="410" spans="1:17" ht="14.4" customHeight="1" x14ac:dyDescent="0.3">
      <c r="A410" s="547" t="s">
        <v>1281</v>
      </c>
      <c r="B410" s="548" t="s">
        <v>1167</v>
      </c>
      <c r="C410" s="548" t="s">
        <v>1151</v>
      </c>
      <c r="D410" s="548" t="s">
        <v>1174</v>
      </c>
      <c r="E410" s="548" t="s">
        <v>1175</v>
      </c>
      <c r="F410" s="568">
        <v>17</v>
      </c>
      <c r="G410" s="568">
        <v>5015</v>
      </c>
      <c r="H410" s="568">
        <v>0.18933101781938991</v>
      </c>
      <c r="I410" s="568">
        <v>295</v>
      </c>
      <c r="J410" s="568">
        <v>88</v>
      </c>
      <c r="K410" s="568">
        <v>26488</v>
      </c>
      <c r="L410" s="568">
        <v>1</v>
      </c>
      <c r="M410" s="568">
        <v>301</v>
      </c>
      <c r="N410" s="568">
        <v>75</v>
      </c>
      <c r="O410" s="568">
        <v>22575</v>
      </c>
      <c r="P410" s="553">
        <v>0.85227272727272729</v>
      </c>
      <c r="Q410" s="569">
        <v>301</v>
      </c>
    </row>
    <row r="411" spans="1:17" ht="14.4" customHeight="1" x14ac:dyDescent="0.3">
      <c r="A411" s="547" t="s">
        <v>1281</v>
      </c>
      <c r="B411" s="548" t="s">
        <v>1167</v>
      </c>
      <c r="C411" s="548" t="s">
        <v>1151</v>
      </c>
      <c r="D411" s="548" t="s">
        <v>1180</v>
      </c>
      <c r="E411" s="548" t="s">
        <v>1181</v>
      </c>
      <c r="F411" s="568">
        <v>13</v>
      </c>
      <c r="G411" s="568">
        <v>1755</v>
      </c>
      <c r="H411" s="568">
        <v>1.0675182481751824</v>
      </c>
      <c r="I411" s="568">
        <v>135</v>
      </c>
      <c r="J411" s="568">
        <v>12</v>
      </c>
      <c r="K411" s="568">
        <v>1644</v>
      </c>
      <c r="L411" s="568">
        <v>1</v>
      </c>
      <c r="M411" s="568">
        <v>137</v>
      </c>
      <c r="N411" s="568">
        <v>18</v>
      </c>
      <c r="O411" s="568">
        <v>2466</v>
      </c>
      <c r="P411" s="553">
        <v>1.5</v>
      </c>
      <c r="Q411" s="569">
        <v>137</v>
      </c>
    </row>
    <row r="412" spans="1:17" ht="14.4" customHeight="1" x14ac:dyDescent="0.3">
      <c r="A412" s="547" t="s">
        <v>1281</v>
      </c>
      <c r="B412" s="548" t="s">
        <v>1167</v>
      </c>
      <c r="C412" s="548" t="s">
        <v>1151</v>
      </c>
      <c r="D412" s="548" t="s">
        <v>1182</v>
      </c>
      <c r="E412" s="548" t="s">
        <v>1181</v>
      </c>
      <c r="F412" s="568">
        <v>1</v>
      </c>
      <c r="G412" s="568">
        <v>178</v>
      </c>
      <c r="H412" s="568"/>
      <c r="I412" s="568">
        <v>178</v>
      </c>
      <c r="J412" s="568"/>
      <c r="K412" s="568"/>
      <c r="L412" s="568"/>
      <c r="M412" s="568"/>
      <c r="N412" s="568"/>
      <c r="O412" s="568"/>
      <c r="P412" s="553"/>
      <c r="Q412" s="569"/>
    </row>
    <row r="413" spans="1:17" ht="14.4" customHeight="1" x14ac:dyDescent="0.3">
      <c r="A413" s="547" t="s">
        <v>1281</v>
      </c>
      <c r="B413" s="548" t="s">
        <v>1167</v>
      </c>
      <c r="C413" s="548" t="s">
        <v>1151</v>
      </c>
      <c r="D413" s="548" t="s">
        <v>1187</v>
      </c>
      <c r="E413" s="548" t="s">
        <v>1188</v>
      </c>
      <c r="F413" s="568">
        <v>2</v>
      </c>
      <c r="G413" s="568">
        <v>322</v>
      </c>
      <c r="H413" s="568">
        <v>0.62042389210019266</v>
      </c>
      <c r="I413" s="568">
        <v>161</v>
      </c>
      <c r="J413" s="568">
        <v>3</v>
      </c>
      <c r="K413" s="568">
        <v>519</v>
      </c>
      <c r="L413" s="568">
        <v>1</v>
      </c>
      <c r="M413" s="568">
        <v>173</v>
      </c>
      <c r="N413" s="568">
        <v>6</v>
      </c>
      <c r="O413" s="568">
        <v>1038</v>
      </c>
      <c r="P413" s="553">
        <v>2</v>
      </c>
      <c r="Q413" s="569">
        <v>173</v>
      </c>
    </row>
    <row r="414" spans="1:17" ht="14.4" customHeight="1" x14ac:dyDescent="0.3">
      <c r="A414" s="547" t="s">
        <v>1281</v>
      </c>
      <c r="B414" s="548" t="s">
        <v>1167</v>
      </c>
      <c r="C414" s="548" t="s">
        <v>1151</v>
      </c>
      <c r="D414" s="548" t="s">
        <v>1191</v>
      </c>
      <c r="E414" s="548" t="s">
        <v>1192</v>
      </c>
      <c r="F414" s="568">
        <v>115</v>
      </c>
      <c r="G414" s="568">
        <v>1840</v>
      </c>
      <c r="H414" s="568">
        <v>1.0407239819004526</v>
      </c>
      <c r="I414" s="568">
        <v>16</v>
      </c>
      <c r="J414" s="568">
        <v>104</v>
      </c>
      <c r="K414" s="568">
        <v>1768</v>
      </c>
      <c r="L414" s="568">
        <v>1</v>
      </c>
      <c r="M414" s="568">
        <v>17</v>
      </c>
      <c r="N414" s="568"/>
      <c r="O414" s="568"/>
      <c r="P414" s="553"/>
      <c r="Q414" s="569"/>
    </row>
    <row r="415" spans="1:17" ht="14.4" customHeight="1" x14ac:dyDescent="0.3">
      <c r="A415" s="547" t="s">
        <v>1281</v>
      </c>
      <c r="B415" s="548" t="s">
        <v>1167</v>
      </c>
      <c r="C415" s="548" t="s">
        <v>1151</v>
      </c>
      <c r="D415" s="548" t="s">
        <v>1193</v>
      </c>
      <c r="E415" s="548" t="s">
        <v>1194</v>
      </c>
      <c r="F415" s="568">
        <v>75</v>
      </c>
      <c r="G415" s="568">
        <v>19950</v>
      </c>
      <c r="H415" s="568">
        <v>1.1242603550295858</v>
      </c>
      <c r="I415" s="568">
        <v>266</v>
      </c>
      <c r="J415" s="568">
        <v>65</v>
      </c>
      <c r="K415" s="568">
        <v>17745</v>
      </c>
      <c r="L415" s="568">
        <v>1</v>
      </c>
      <c r="M415" s="568">
        <v>273</v>
      </c>
      <c r="N415" s="568"/>
      <c r="O415" s="568"/>
      <c r="P415" s="553"/>
      <c r="Q415" s="569"/>
    </row>
    <row r="416" spans="1:17" ht="14.4" customHeight="1" x14ac:dyDescent="0.3">
      <c r="A416" s="547" t="s">
        <v>1281</v>
      </c>
      <c r="B416" s="548" t="s">
        <v>1167</v>
      </c>
      <c r="C416" s="548" t="s">
        <v>1151</v>
      </c>
      <c r="D416" s="548" t="s">
        <v>1195</v>
      </c>
      <c r="E416" s="548" t="s">
        <v>1196</v>
      </c>
      <c r="F416" s="568">
        <v>100</v>
      </c>
      <c r="G416" s="568">
        <v>14100</v>
      </c>
      <c r="H416" s="568">
        <v>1.0911623587679926</v>
      </c>
      <c r="I416" s="568">
        <v>141</v>
      </c>
      <c r="J416" s="568">
        <v>91</v>
      </c>
      <c r="K416" s="568">
        <v>12922</v>
      </c>
      <c r="L416" s="568">
        <v>1</v>
      </c>
      <c r="M416" s="568">
        <v>142</v>
      </c>
      <c r="N416" s="568">
        <v>112</v>
      </c>
      <c r="O416" s="568">
        <v>15904</v>
      </c>
      <c r="P416" s="553">
        <v>1.2307692307692308</v>
      </c>
      <c r="Q416" s="569">
        <v>142</v>
      </c>
    </row>
    <row r="417" spans="1:17" ht="14.4" customHeight="1" x14ac:dyDescent="0.3">
      <c r="A417" s="547" t="s">
        <v>1281</v>
      </c>
      <c r="B417" s="548" t="s">
        <v>1167</v>
      </c>
      <c r="C417" s="548" t="s">
        <v>1151</v>
      </c>
      <c r="D417" s="548" t="s">
        <v>1197</v>
      </c>
      <c r="E417" s="548" t="s">
        <v>1196</v>
      </c>
      <c r="F417" s="568">
        <v>13</v>
      </c>
      <c r="G417" s="568">
        <v>1014</v>
      </c>
      <c r="H417" s="568">
        <v>1.0833333333333333</v>
      </c>
      <c r="I417" s="568">
        <v>78</v>
      </c>
      <c r="J417" s="568">
        <v>12</v>
      </c>
      <c r="K417" s="568">
        <v>936</v>
      </c>
      <c r="L417" s="568">
        <v>1</v>
      </c>
      <c r="M417" s="568">
        <v>78</v>
      </c>
      <c r="N417" s="568">
        <v>18</v>
      </c>
      <c r="O417" s="568">
        <v>1404</v>
      </c>
      <c r="P417" s="553">
        <v>1.5</v>
      </c>
      <c r="Q417" s="569">
        <v>78</v>
      </c>
    </row>
    <row r="418" spans="1:17" ht="14.4" customHeight="1" x14ac:dyDescent="0.3">
      <c r="A418" s="547" t="s">
        <v>1281</v>
      </c>
      <c r="B418" s="548" t="s">
        <v>1167</v>
      </c>
      <c r="C418" s="548" t="s">
        <v>1151</v>
      </c>
      <c r="D418" s="548" t="s">
        <v>1198</v>
      </c>
      <c r="E418" s="548" t="s">
        <v>1199</v>
      </c>
      <c r="F418" s="568">
        <v>100</v>
      </c>
      <c r="G418" s="568">
        <v>30700</v>
      </c>
      <c r="H418" s="568">
        <v>1.0778359021170523</v>
      </c>
      <c r="I418" s="568">
        <v>307</v>
      </c>
      <c r="J418" s="568">
        <v>91</v>
      </c>
      <c r="K418" s="568">
        <v>28483</v>
      </c>
      <c r="L418" s="568">
        <v>1</v>
      </c>
      <c r="M418" s="568">
        <v>313</v>
      </c>
      <c r="N418" s="568">
        <v>111</v>
      </c>
      <c r="O418" s="568">
        <v>34854</v>
      </c>
      <c r="P418" s="553">
        <v>1.2236772811852683</v>
      </c>
      <c r="Q418" s="569">
        <v>314</v>
      </c>
    </row>
    <row r="419" spans="1:17" ht="14.4" customHeight="1" x14ac:dyDescent="0.3">
      <c r="A419" s="547" t="s">
        <v>1281</v>
      </c>
      <c r="B419" s="548" t="s">
        <v>1167</v>
      </c>
      <c r="C419" s="548" t="s">
        <v>1151</v>
      </c>
      <c r="D419" s="548" t="s">
        <v>1202</v>
      </c>
      <c r="E419" s="548" t="s">
        <v>1203</v>
      </c>
      <c r="F419" s="568">
        <v>13</v>
      </c>
      <c r="G419" s="568">
        <v>2093</v>
      </c>
      <c r="H419" s="568">
        <v>2.5680981595092023</v>
      </c>
      <c r="I419" s="568">
        <v>161</v>
      </c>
      <c r="J419" s="568">
        <v>5</v>
      </c>
      <c r="K419" s="568">
        <v>815</v>
      </c>
      <c r="L419" s="568">
        <v>1</v>
      </c>
      <c r="M419" s="568">
        <v>163</v>
      </c>
      <c r="N419" s="568">
        <v>105</v>
      </c>
      <c r="O419" s="568">
        <v>17115</v>
      </c>
      <c r="P419" s="553">
        <v>21</v>
      </c>
      <c r="Q419" s="569">
        <v>163</v>
      </c>
    </row>
    <row r="420" spans="1:17" ht="14.4" customHeight="1" x14ac:dyDescent="0.3">
      <c r="A420" s="547" t="s">
        <v>1281</v>
      </c>
      <c r="B420" s="548" t="s">
        <v>1167</v>
      </c>
      <c r="C420" s="548" t="s">
        <v>1151</v>
      </c>
      <c r="D420" s="548" t="s">
        <v>1206</v>
      </c>
      <c r="E420" s="548" t="s">
        <v>1172</v>
      </c>
      <c r="F420" s="568">
        <v>45</v>
      </c>
      <c r="G420" s="568">
        <v>3195</v>
      </c>
      <c r="H420" s="568">
        <v>0.94414893617021278</v>
      </c>
      <c r="I420" s="568">
        <v>71</v>
      </c>
      <c r="J420" s="568">
        <v>47</v>
      </c>
      <c r="K420" s="568">
        <v>3384</v>
      </c>
      <c r="L420" s="568">
        <v>1</v>
      </c>
      <c r="M420" s="568">
        <v>72</v>
      </c>
      <c r="N420" s="568">
        <v>71</v>
      </c>
      <c r="O420" s="568">
        <v>5112</v>
      </c>
      <c r="P420" s="553">
        <v>1.5106382978723405</v>
      </c>
      <c r="Q420" s="569">
        <v>72</v>
      </c>
    </row>
    <row r="421" spans="1:17" ht="14.4" customHeight="1" x14ac:dyDescent="0.3">
      <c r="A421" s="547" t="s">
        <v>1281</v>
      </c>
      <c r="B421" s="548" t="s">
        <v>1167</v>
      </c>
      <c r="C421" s="548" t="s">
        <v>1151</v>
      </c>
      <c r="D421" s="548" t="s">
        <v>1213</v>
      </c>
      <c r="E421" s="548" t="s">
        <v>1214</v>
      </c>
      <c r="F421" s="568">
        <v>2</v>
      </c>
      <c r="G421" s="568">
        <v>2390</v>
      </c>
      <c r="H421" s="568">
        <v>1.9735755573905862</v>
      </c>
      <c r="I421" s="568">
        <v>1195</v>
      </c>
      <c r="J421" s="568">
        <v>1</v>
      </c>
      <c r="K421" s="568">
        <v>1211</v>
      </c>
      <c r="L421" s="568">
        <v>1</v>
      </c>
      <c r="M421" s="568">
        <v>1211</v>
      </c>
      <c r="N421" s="568">
        <v>4</v>
      </c>
      <c r="O421" s="568">
        <v>4844</v>
      </c>
      <c r="P421" s="553">
        <v>4</v>
      </c>
      <c r="Q421" s="569">
        <v>1211</v>
      </c>
    </row>
    <row r="422" spans="1:17" ht="14.4" customHeight="1" x14ac:dyDescent="0.3">
      <c r="A422" s="547" t="s">
        <v>1281</v>
      </c>
      <c r="B422" s="548" t="s">
        <v>1167</v>
      </c>
      <c r="C422" s="548" t="s">
        <v>1151</v>
      </c>
      <c r="D422" s="548" t="s">
        <v>1215</v>
      </c>
      <c r="E422" s="548" t="s">
        <v>1216</v>
      </c>
      <c r="F422" s="568">
        <v>2</v>
      </c>
      <c r="G422" s="568">
        <v>220</v>
      </c>
      <c r="H422" s="568">
        <v>0.96491228070175439</v>
      </c>
      <c r="I422" s="568">
        <v>110</v>
      </c>
      <c r="J422" s="568">
        <v>2</v>
      </c>
      <c r="K422" s="568">
        <v>228</v>
      </c>
      <c r="L422" s="568">
        <v>1</v>
      </c>
      <c r="M422" s="568">
        <v>114</v>
      </c>
      <c r="N422" s="568">
        <v>4</v>
      </c>
      <c r="O422" s="568">
        <v>456</v>
      </c>
      <c r="P422" s="553">
        <v>2</v>
      </c>
      <c r="Q422" s="569">
        <v>114</v>
      </c>
    </row>
    <row r="423" spans="1:17" ht="14.4" customHeight="1" x14ac:dyDescent="0.3">
      <c r="A423" s="547" t="s">
        <v>1282</v>
      </c>
      <c r="B423" s="548" t="s">
        <v>1167</v>
      </c>
      <c r="C423" s="548" t="s">
        <v>1151</v>
      </c>
      <c r="D423" s="548" t="s">
        <v>1171</v>
      </c>
      <c r="E423" s="548" t="s">
        <v>1172</v>
      </c>
      <c r="F423" s="568">
        <v>96</v>
      </c>
      <c r="G423" s="568">
        <v>19776</v>
      </c>
      <c r="H423" s="568">
        <v>1.2839057326494838</v>
      </c>
      <c r="I423" s="568">
        <v>206</v>
      </c>
      <c r="J423" s="568">
        <v>73</v>
      </c>
      <c r="K423" s="568">
        <v>15403</v>
      </c>
      <c r="L423" s="568">
        <v>1</v>
      </c>
      <c r="M423" s="568">
        <v>211</v>
      </c>
      <c r="N423" s="568">
        <v>72</v>
      </c>
      <c r="O423" s="568">
        <v>15192</v>
      </c>
      <c r="P423" s="553">
        <v>0.98630136986301364</v>
      </c>
      <c r="Q423" s="569">
        <v>211</v>
      </c>
    </row>
    <row r="424" spans="1:17" ht="14.4" customHeight="1" x14ac:dyDescent="0.3">
      <c r="A424" s="547" t="s">
        <v>1282</v>
      </c>
      <c r="B424" s="548" t="s">
        <v>1167</v>
      </c>
      <c r="C424" s="548" t="s">
        <v>1151</v>
      </c>
      <c r="D424" s="548" t="s">
        <v>1173</v>
      </c>
      <c r="E424" s="548" t="s">
        <v>1172</v>
      </c>
      <c r="F424" s="568">
        <v>49</v>
      </c>
      <c r="G424" s="568">
        <v>4165</v>
      </c>
      <c r="H424" s="568">
        <v>1.4507140369209335</v>
      </c>
      <c r="I424" s="568">
        <v>85</v>
      </c>
      <c r="J424" s="568">
        <v>33</v>
      </c>
      <c r="K424" s="568">
        <v>2871</v>
      </c>
      <c r="L424" s="568">
        <v>1</v>
      </c>
      <c r="M424" s="568">
        <v>87</v>
      </c>
      <c r="N424" s="568">
        <v>47</v>
      </c>
      <c r="O424" s="568">
        <v>4089</v>
      </c>
      <c r="P424" s="553">
        <v>1.4242424242424243</v>
      </c>
      <c r="Q424" s="569">
        <v>87</v>
      </c>
    </row>
    <row r="425" spans="1:17" ht="14.4" customHeight="1" x14ac:dyDescent="0.3">
      <c r="A425" s="547" t="s">
        <v>1282</v>
      </c>
      <c r="B425" s="548" t="s">
        <v>1167</v>
      </c>
      <c r="C425" s="548" t="s">
        <v>1151</v>
      </c>
      <c r="D425" s="548" t="s">
        <v>1174</v>
      </c>
      <c r="E425" s="548" t="s">
        <v>1175</v>
      </c>
      <c r="F425" s="568">
        <v>1079</v>
      </c>
      <c r="G425" s="568">
        <v>318305</v>
      </c>
      <c r="H425" s="568">
        <v>0.79391268344756716</v>
      </c>
      <c r="I425" s="568">
        <v>295</v>
      </c>
      <c r="J425" s="568">
        <v>1332</v>
      </c>
      <c r="K425" s="568">
        <v>400932</v>
      </c>
      <c r="L425" s="568">
        <v>1</v>
      </c>
      <c r="M425" s="568">
        <v>301</v>
      </c>
      <c r="N425" s="568">
        <v>1250</v>
      </c>
      <c r="O425" s="568">
        <v>376250</v>
      </c>
      <c r="P425" s="553">
        <v>0.93843843843843844</v>
      </c>
      <c r="Q425" s="569">
        <v>301</v>
      </c>
    </row>
    <row r="426" spans="1:17" ht="14.4" customHeight="1" x14ac:dyDescent="0.3">
      <c r="A426" s="547" t="s">
        <v>1282</v>
      </c>
      <c r="B426" s="548" t="s">
        <v>1167</v>
      </c>
      <c r="C426" s="548" t="s">
        <v>1151</v>
      </c>
      <c r="D426" s="548" t="s">
        <v>1176</v>
      </c>
      <c r="E426" s="548" t="s">
        <v>1177</v>
      </c>
      <c r="F426" s="568">
        <v>31</v>
      </c>
      <c r="G426" s="568">
        <v>2945</v>
      </c>
      <c r="H426" s="568">
        <v>1.1017583239805462</v>
      </c>
      <c r="I426" s="568">
        <v>95</v>
      </c>
      <c r="J426" s="568">
        <v>27</v>
      </c>
      <c r="K426" s="568">
        <v>2673</v>
      </c>
      <c r="L426" s="568">
        <v>1</v>
      </c>
      <c r="M426" s="568">
        <v>99</v>
      </c>
      <c r="N426" s="568">
        <v>48</v>
      </c>
      <c r="O426" s="568">
        <v>4752</v>
      </c>
      <c r="P426" s="553">
        <v>1.7777777777777777</v>
      </c>
      <c r="Q426" s="569">
        <v>99</v>
      </c>
    </row>
    <row r="427" spans="1:17" ht="14.4" customHeight="1" x14ac:dyDescent="0.3">
      <c r="A427" s="547" t="s">
        <v>1282</v>
      </c>
      <c r="B427" s="548" t="s">
        <v>1167</v>
      </c>
      <c r="C427" s="548" t="s">
        <v>1151</v>
      </c>
      <c r="D427" s="548" t="s">
        <v>1178</v>
      </c>
      <c r="E427" s="548" t="s">
        <v>1179</v>
      </c>
      <c r="F427" s="568">
        <v>4</v>
      </c>
      <c r="G427" s="568">
        <v>896</v>
      </c>
      <c r="H427" s="568">
        <v>3.8787878787878789</v>
      </c>
      <c r="I427" s="568">
        <v>224</v>
      </c>
      <c r="J427" s="568">
        <v>1</v>
      </c>
      <c r="K427" s="568">
        <v>231</v>
      </c>
      <c r="L427" s="568">
        <v>1</v>
      </c>
      <c r="M427" s="568">
        <v>231</v>
      </c>
      <c r="N427" s="568">
        <v>5</v>
      </c>
      <c r="O427" s="568">
        <v>1160</v>
      </c>
      <c r="P427" s="553">
        <v>5.0216450216450212</v>
      </c>
      <c r="Q427" s="569">
        <v>232</v>
      </c>
    </row>
    <row r="428" spans="1:17" ht="14.4" customHeight="1" x14ac:dyDescent="0.3">
      <c r="A428" s="547" t="s">
        <v>1282</v>
      </c>
      <c r="B428" s="548" t="s">
        <v>1167</v>
      </c>
      <c r="C428" s="548" t="s">
        <v>1151</v>
      </c>
      <c r="D428" s="548" t="s">
        <v>1180</v>
      </c>
      <c r="E428" s="548" t="s">
        <v>1181</v>
      </c>
      <c r="F428" s="568">
        <v>368</v>
      </c>
      <c r="G428" s="568">
        <v>49680</v>
      </c>
      <c r="H428" s="568">
        <v>0.8355477816273672</v>
      </c>
      <c r="I428" s="568">
        <v>135</v>
      </c>
      <c r="J428" s="568">
        <v>434</v>
      </c>
      <c r="K428" s="568">
        <v>59458</v>
      </c>
      <c r="L428" s="568">
        <v>1</v>
      </c>
      <c r="M428" s="568">
        <v>137</v>
      </c>
      <c r="N428" s="568">
        <v>393</v>
      </c>
      <c r="O428" s="568">
        <v>53841</v>
      </c>
      <c r="P428" s="553">
        <v>0.90552995391705071</v>
      </c>
      <c r="Q428" s="569">
        <v>137</v>
      </c>
    </row>
    <row r="429" spans="1:17" ht="14.4" customHeight="1" x14ac:dyDescent="0.3">
      <c r="A429" s="547" t="s">
        <v>1282</v>
      </c>
      <c r="B429" s="548" t="s">
        <v>1167</v>
      </c>
      <c r="C429" s="548" t="s">
        <v>1151</v>
      </c>
      <c r="D429" s="548" t="s">
        <v>1182</v>
      </c>
      <c r="E429" s="548" t="s">
        <v>1181</v>
      </c>
      <c r="F429" s="568">
        <v>48</v>
      </c>
      <c r="G429" s="568">
        <v>8544</v>
      </c>
      <c r="H429" s="568">
        <v>1.5060814383923851</v>
      </c>
      <c r="I429" s="568">
        <v>178</v>
      </c>
      <c r="J429" s="568">
        <v>31</v>
      </c>
      <c r="K429" s="568">
        <v>5673</v>
      </c>
      <c r="L429" s="568">
        <v>1</v>
      </c>
      <c r="M429" s="568">
        <v>183</v>
      </c>
      <c r="N429" s="568">
        <v>48</v>
      </c>
      <c r="O429" s="568">
        <v>8784</v>
      </c>
      <c r="P429" s="553">
        <v>1.5483870967741935</v>
      </c>
      <c r="Q429" s="569">
        <v>183</v>
      </c>
    </row>
    <row r="430" spans="1:17" ht="14.4" customHeight="1" x14ac:dyDescent="0.3">
      <c r="A430" s="547" t="s">
        <v>1282</v>
      </c>
      <c r="B430" s="548" t="s">
        <v>1167</v>
      </c>
      <c r="C430" s="548" t="s">
        <v>1151</v>
      </c>
      <c r="D430" s="548" t="s">
        <v>1183</v>
      </c>
      <c r="E430" s="548" t="s">
        <v>1184</v>
      </c>
      <c r="F430" s="568">
        <v>8</v>
      </c>
      <c r="G430" s="568">
        <v>4960</v>
      </c>
      <c r="H430" s="568">
        <v>7.7621283255086073</v>
      </c>
      <c r="I430" s="568">
        <v>620</v>
      </c>
      <c r="J430" s="568">
        <v>1</v>
      </c>
      <c r="K430" s="568">
        <v>639</v>
      </c>
      <c r="L430" s="568">
        <v>1</v>
      </c>
      <c r="M430" s="568">
        <v>639</v>
      </c>
      <c r="N430" s="568">
        <v>2</v>
      </c>
      <c r="O430" s="568">
        <v>1278</v>
      </c>
      <c r="P430" s="553">
        <v>2</v>
      </c>
      <c r="Q430" s="569">
        <v>639</v>
      </c>
    </row>
    <row r="431" spans="1:17" ht="14.4" customHeight="1" x14ac:dyDescent="0.3">
      <c r="A431" s="547" t="s">
        <v>1282</v>
      </c>
      <c r="B431" s="548" t="s">
        <v>1167</v>
      </c>
      <c r="C431" s="548" t="s">
        <v>1151</v>
      </c>
      <c r="D431" s="548" t="s">
        <v>1185</v>
      </c>
      <c r="E431" s="548" t="s">
        <v>1186</v>
      </c>
      <c r="F431" s="568">
        <v>7</v>
      </c>
      <c r="G431" s="568">
        <v>4151</v>
      </c>
      <c r="H431" s="568">
        <v>2.275767543859649</v>
      </c>
      <c r="I431" s="568">
        <v>593</v>
      </c>
      <c r="J431" s="568">
        <v>3</v>
      </c>
      <c r="K431" s="568">
        <v>1824</v>
      </c>
      <c r="L431" s="568">
        <v>1</v>
      </c>
      <c r="M431" s="568">
        <v>608</v>
      </c>
      <c r="N431" s="568">
        <v>10</v>
      </c>
      <c r="O431" s="568">
        <v>6080</v>
      </c>
      <c r="P431" s="553">
        <v>3.3333333333333335</v>
      </c>
      <c r="Q431" s="569">
        <v>608</v>
      </c>
    </row>
    <row r="432" spans="1:17" ht="14.4" customHeight="1" x14ac:dyDescent="0.3">
      <c r="A432" s="547" t="s">
        <v>1282</v>
      </c>
      <c r="B432" s="548" t="s">
        <v>1167</v>
      </c>
      <c r="C432" s="548" t="s">
        <v>1151</v>
      </c>
      <c r="D432" s="548" t="s">
        <v>1187</v>
      </c>
      <c r="E432" s="548" t="s">
        <v>1188</v>
      </c>
      <c r="F432" s="568">
        <v>71</v>
      </c>
      <c r="G432" s="568">
        <v>11431</v>
      </c>
      <c r="H432" s="568">
        <v>1.1012524084778419</v>
      </c>
      <c r="I432" s="568">
        <v>161</v>
      </c>
      <c r="J432" s="568">
        <v>60</v>
      </c>
      <c r="K432" s="568">
        <v>10380</v>
      </c>
      <c r="L432" s="568">
        <v>1</v>
      </c>
      <c r="M432" s="568">
        <v>173</v>
      </c>
      <c r="N432" s="568">
        <v>90</v>
      </c>
      <c r="O432" s="568">
        <v>15570</v>
      </c>
      <c r="P432" s="553">
        <v>1.5</v>
      </c>
      <c r="Q432" s="569">
        <v>173</v>
      </c>
    </row>
    <row r="433" spans="1:17" ht="14.4" customHeight="1" x14ac:dyDescent="0.3">
      <c r="A433" s="547" t="s">
        <v>1282</v>
      </c>
      <c r="B433" s="548" t="s">
        <v>1167</v>
      </c>
      <c r="C433" s="548" t="s">
        <v>1151</v>
      </c>
      <c r="D433" s="548" t="s">
        <v>1189</v>
      </c>
      <c r="E433" s="548" t="s">
        <v>1190</v>
      </c>
      <c r="F433" s="568">
        <v>16</v>
      </c>
      <c r="G433" s="568">
        <v>6128</v>
      </c>
      <c r="H433" s="568">
        <v>0.83991228070175439</v>
      </c>
      <c r="I433" s="568">
        <v>383</v>
      </c>
      <c r="J433" s="568">
        <v>19</v>
      </c>
      <c r="K433" s="568">
        <v>7296</v>
      </c>
      <c r="L433" s="568">
        <v>1</v>
      </c>
      <c r="M433" s="568">
        <v>384</v>
      </c>
      <c r="N433" s="568">
        <v>36</v>
      </c>
      <c r="O433" s="568">
        <v>12492</v>
      </c>
      <c r="P433" s="553">
        <v>1.712171052631579</v>
      </c>
      <c r="Q433" s="569">
        <v>347</v>
      </c>
    </row>
    <row r="434" spans="1:17" ht="14.4" customHeight="1" x14ac:dyDescent="0.3">
      <c r="A434" s="547" t="s">
        <v>1282</v>
      </c>
      <c r="B434" s="548" t="s">
        <v>1167</v>
      </c>
      <c r="C434" s="548" t="s">
        <v>1151</v>
      </c>
      <c r="D434" s="548" t="s">
        <v>1191</v>
      </c>
      <c r="E434" s="548" t="s">
        <v>1192</v>
      </c>
      <c r="F434" s="568">
        <v>529</v>
      </c>
      <c r="G434" s="568">
        <v>8464</v>
      </c>
      <c r="H434" s="568">
        <v>0.87809938790330944</v>
      </c>
      <c r="I434" s="568">
        <v>16</v>
      </c>
      <c r="J434" s="568">
        <v>567</v>
      </c>
      <c r="K434" s="568">
        <v>9639</v>
      </c>
      <c r="L434" s="568">
        <v>1</v>
      </c>
      <c r="M434" s="568">
        <v>17</v>
      </c>
      <c r="N434" s="568">
        <v>165</v>
      </c>
      <c r="O434" s="568">
        <v>2805</v>
      </c>
      <c r="P434" s="553">
        <v>0.29100529100529099</v>
      </c>
      <c r="Q434" s="569">
        <v>17</v>
      </c>
    </row>
    <row r="435" spans="1:17" ht="14.4" customHeight="1" x14ac:dyDescent="0.3">
      <c r="A435" s="547" t="s">
        <v>1282</v>
      </c>
      <c r="B435" s="548" t="s">
        <v>1167</v>
      </c>
      <c r="C435" s="548" t="s">
        <v>1151</v>
      </c>
      <c r="D435" s="548" t="s">
        <v>1193</v>
      </c>
      <c r="E435" s="548" t="s">
        <v>1194</v>
      </c>
      <c r="F435" s="568">
        <v>41</v>
      </c>
      <c r="G435" s="568">
        <v>10906</v>
      </c>
      <c r="H435" s="568">
        <v>2.8534798534798536</v>
      </c>
      <c r="I435" s="568">
        <v>266</v>
      </c>
      <c r="J435" s="568">
        <v>14</v>
      </c>
      <c r="K435" s="568">
        <v>3822</v>
      </c>
      <c r="L435" s="568">
        <v>1</v>
      </c>
      <c r="M435" s="568">
        <v>273</v>
      </c>
      <c r="N435" s="568"/>
      <c r="O435" s="568"/>
      <c r="P435" s="553"/>
      <c r="Q435" s="569"/>
    </row>
    <row r="436" spans="1:17" ht="14.4" customHeight="1" x14ac:dyDescent="0.3">
      <c r="A436" s="547" t="s">
        <v>1282</v>
      </c>
      <c r="B436" s="548" t="s">
        <v>1167</v>
      </c>
      <c r="C436" s="548" t="s">
        <v>1151</v>
      </c>
      <c r="D436" s="548" t="s">
        <v>1195</v>
      </c>
      <c r="E436" s="548" t="s">
        <v>1196</v>
      </c>
      <c r="F436" s="568">
        <v>45</v>
      </c>
      <c r="G436" s="568">
        <v>6345</v>
      </c>
      <c r="H436" s="568">
        <v>0.97137170851194121</v>
      </c>
      <c r="I436" s="568">
        <v>141</v>
      </c>
      <c r="J436" s="568">
        <v>46</v>
      </c>
      <c r="K436" s="568">
        <v>6532</v>
      </c>
      <c r="L436" s="568">
        <v>1</v>
      </c>
      <c r="M436" s="568">
        <v>142</v>
      </c>
      <c r="N436" s="568">
        <v>51</v>
      </c>
      <c r="O436" s="568">
        <v>7242</v>
      </c>
      <c r="P436" s="553">
        <v>1.1086956521739131</v>
      </c>
      <c r="Q436" s="569">
        <v>142</v>
      </c>
    </row>
    <row r="437" spans="1:17" ht="14.4" customHeight="1" x14ac:dyDescent="0.3">
      <c r="A437" s="547" t="s">
        <v>1282</v>
      </c>
      <c r="B437" s="548" t="s">
        <v>1167</v>
      </c>
      <c r="C437" s="548" t="s">
        <v>1151</v>
      </c>
      <c r="D437" s="548" t="s">
        <v>1197</v>
      </c>
      <c r="E437" s="548" t="s">
        <v>1196</v>
      </c>
      <c r="F437" s="568">
        <v>369</v>
      </c>
      <c r="G437" s="568">
        <v>28782</v>
      </c>
      <c r="H437" s="568">
        <v>0.85023041474654382</v>
      </c>
      <c r="I437" s="568">
        <v>78</v>
      </c>
      <c r="J437" s="568">
        <v>434</v>
      </c>
      <c r="K437" s="568">
        <v>33852</v>
      </c>
      <c r="L437" s="568">
        <v>1</v>
      </c>
      <c r="M437" s="568">
        <v>78</v>
      </c>
      <c r="N437" s="568">
        <v>392</v>
      </c>
      <c r="O437" s="568">
        <v>30576</v>
      </c>
      <c r="P437" s="553">
        <v>0.90322580645161288</v>
      </c>
      <c r="Q437" s="569">
        <v>78</v>
      </c>
    </row>
    <row r="438" spans="1:17" ht="14.4" customHeight="1" x14ac:dyDescent="0.3">
      <c r="A438" s="547" t="s">
        <v>1282</v>
      </c>
      <c r="B438" s="548" t="s">
        <v>1167</v>
      </c>
      <c r="C438" s="548" t="s">
        <v>1151</v>
      </c>
      <c r="D438" s="548" t="s">
        <v>1198</v>
      </c>
      <c r="E438" s="548" t="s">
        <v>1199</v>
      </c>
      <c r="F438" s="568">
        <v>45</v>
      </c>
      <c r="G438" s="568">
        <v>13815</v>
      </c>
      <c r="H438" s="568">
        <v>0.95950826503681064</v>
      </c>
      <c r="I438" s="568">
        <v>307</v>
      </c>
      <c r="J438" s="568">
        <v>46</v>
      </c>
      <c r="K438" s="568">
        <v>14398</v>
      </c>
      <c r="L438" s="568">
        <v>1</v>
      </c>
      <c r="M438" s="568">
        <v>313</v>
      </c>
      <c r="N438" s="568">
        <v>51</v>
      </c>
      <c r="O438" s="568">
        <v>16014</v>
      </c>
      <c r="P438" s="553">
        <v>1.1122378108070565</v>
      </c>
      <c r="Q438" s="569">
        <v>314</v>
      </c>
    </row>
    <row r="439" spans="1:17" ht="14.4" customHeight="1" x14ac:dyDescent="0.3">
      <c r="A439" s="547" t="s">
        <v>1282</v>
      </c>
      <c r="B439" s="548" t="s">
        <v>1167</v>
      </c>
      <c r="C439" s="548" t="s">
        <v>1151</v>
      </c>
      <c r="D439" s="548" t="s">
        <v>1200</v>
      </c>
      <c r="E439" s="548" t="s">
        <v>1201</v>
      </c>
      <c r="F439" s="568">
        <v>16</v>
      </c>
      <c r="G439" s="568">
        <v>7792</v>
      </c>
      <c r="H439" s="568">
        <v>0.93924783027965286</v>
      </c>
      <c r="I439" s="568">
        <v>487</v>
      </c>
      <c r="J439" s="568">
        <v>17</v>
      </c>
      <c r="K439" s="568">
        <v>8296</v>
      </c>
      <c r="L439" s="568">
        <v>1</v>
      </c>
      <c r="M439" s="568">
        <v>488</v>
      </c>
      <c r="N439" s="568">
        <v>36</v>
      </c>
      <c r="O439" s="568">
        <v>11808</v>
      </c>
      <c r="P439" s="553">
        <v>1.4233365477338475</v>
      </c>
      <c r="Q439" s="569">
        <v>328</v>
      </c>
    </row>
    <row r="440" spans="1:17" ht="14.4" customHeight="1" x14ac:dyDescent="0.3">
      <c r="A440" s="547" t="s">
        <v>1282</v>
      </c>
      <c r="B440" s="548" t="s">
        <v>1167</v>
      </c>
      <c r="C440" s="548" t="s">
        <v>1151</v>
      </c>
      <c r="D440" s="548" t="s">
        <v>1202</v>
      </c>
      <c r="E440" s="548" t="s">
        <v>1203</v>
      </c>
      <c r="F440" s="568">
        <v>103</v>
      </c>
      <c r="G440" s="568">
        <v>16583</v>
      </c>
      <c r="H440" s="568">
        <v>0.78258612553091078</v>
      </c>
      <c r="I440" s="568">
        <v>161</v>
      </c>
      <c r="J440" s="568">
        <v>130</v>
      </c>
      <c r="K440" s="568">
        <v>21190</v>
      </c>
      <c r="L440" s="568">
        <v>1</v>
      </c>
      <c r="M440" s="568">
        <v>163</v>
      </c>
      <c r="N440" s="568">
        <v>358</v>
      </c>
      <c r="O440" s="568">
        <v>58354</v>
      </c>
      <c r="P440" s="553">
        <v>2.7538461538461538</v>
      </c>
      <c r="Q440" s="569">
        <v>163</v>
      </c>
    </row>
    <row r="441" spans="1:17" ht="14.4" customHeight="1" x14ac:dyDescent="0.3">
      <c r="A441" s="547" t="s">
        <v>1282</v>
      </c>
      <c r="B441" s="548" t="s">
        <v>1167</v>
      </c>
      <c r="C441" s="548" t="s">
        <v>1151</v>
      </c>
      <c r="D441" s="548" t="s">
        <v>1206</v>
      </c>
      <c r="E441" s="548" t="s">
        <v>1172</v>
      </c>
      <c r="F441" s="568">
        <v>565</v>
      </c>
      <c r="G441" s="568">
        <v>40115</v>
      </c>
      <c r="H441" s="568">
        <v>0.90593947606142733</v>
      </c>
      <c r="I441" s="568">
        <v>71</v>
      </c>
      <c r="J441" s="568">
        <v>615</v>
      </c>
      <c r="K441" s="568">
        <v>44280</v>
      </c>
      <c r="L441" s="568">
        <v>1</v>
      </c>
      <c r="M441" s="568">
        <v>72</v>
      </c>
      <c r="N441" s="568">
        <v>565</v>
      </c>
      <c r="O441" s="568">
        <v>40680</v>
      </c>
      <c r="P441" s="553">
        <v>0.91869918699186992</v>
      </c>
      <c r="Q441" s="569">
        <v>72</v>
      </c>
    </row>
    <row r="442" spans="1:17" ht="14.4" customHeight="1" x14ac:dyDescent="0.3">
      <c r="A442" s="547" t="s">
        <v>1282</v>
      </c>
      <c r="B442" s="548" t="s">
        <v>1167</v>
      </c>
      <c r="C442" s="548" t="s">
        <v>1151</v>
      </c>
      <c r="D442" s="548" t="s">
        <v>1211</v>
      </c>
      <c r="E442" s="548" t="s">
        <v>1212</v>
      </c>
      <c r="F442" s="568">
        <v>48</v>
      </c>
      <c r="G442" s="568">
        <v>10560</v>
      </c>
      <c r="H442" s="568">
        <v>1.3562805034677627</v>
      </c>
      <c r="I442" s="568">
        <v>220</v>
      </c>
      <c r="J442" s="568">
        <v>34</v>
      </c>
      <c r="K442" s="568">
        <v>7786</v>
      </c>
      <c r="L442" s="568">
        <v>1</v>
      </c>
      <c r="M442" s="568">
        <v>229</v>
      </c>
      <c r="N442" s="568">
        <v>7</v>
      </c>
      <c r="O442" s="568">
        <v>1610</v>
      </c>
      <c r="P442" s="553">
        <v>0.20678140251733881</v>
      </c>
      <c r="Q442" s="569">
        <v>230</v>
      </c>
    </row>
    <row r="443" spans="1:17" ht="14.4" customHeight="1" x14ac:dyDescent="0.3">
      <c r="A443" s="547" t="s">
        <v>1282</v>
      </c>
      <c r="B443" s="548" t="s">
        <v>1167</v>
      </c>
      <c r="C443" s="548" t="s">
        <v>1151</v>
      </c>
      <c r="D443" s="548" t="s">
        <v>1213</v>
      </c>
      <c r="E443" s="548" t="s">
        <v>1214</v>
      </c>
      <c r="F443" s="568">
        <v>27</v>
      </c>
      <c r="G443" s="568">
        <v>32265</v>
      </c>
      <c r="H443" s="568">
        <v>1.1101362510322048</v>
      </c>
      <c r="I443" s="568">
        <v>1195</v>
      </c>
      <c r="J443" s="568">
        <v>24</v>
      </c>
      <c r="K443" s="568">
        <v>29064</v>
      </c>
      <c r="L443" s="568">
        <v>1</v>
      </c>
      <c r="M443" s="568">
        <v>1211</v>
      </c>
      <c r="N443" s="568">
        <v>31</v>
      </c>
      <c r="O443" s="568">
        <v>37541</v>
      </c>
      <c r="P443" s="553">
        <v>1.2916666666666667</v>
      </c>
      <c r="Q443" s="569">
        <v>1211</v>
      </c>
    </row>
    <row r="444" spans="1:17" ht="14.4" customHeight="1" x14ac:dyDescent="0.3">
      <c r="A444" s="547" t="s">
        <v>1282</v>
      </c>
      <c r="B444" s="548" t="s">
        <v>1167</v>
      </c>
      <c r="C444" s="548" t="s">
        <v>1151</v>
      </c>
      <c r="D444" s="548" t="s">
        <v>1215</v>
      </c>
      <c r="E444" s="548" t="s">
        <v>1216</v>
      </c>
      <c r="F444" s="568">
        <v>62</v>
      </c>
      <c r="G444" s="568">
        <v>6820</v>
      </c>
      <c r="H444" s="568">
        <v>1.3294346978557505</v>
      </c>
      <c r="I444" s="568">
        <v>110</v>
      </c>
      <c r="J444" s="568">
        <v>45</v>
      </c>
      <c r="K444" s="568">
        <v>5130</v>
      </c>
      <c r="L444" s="568">
        <v>1</v>
      </c>
      <c r="M444" s="568">
        <v>114</v>
      </c>
      <c r="N444" s="568">
        <v>59</v>
      </c>
      <c r="O444" s="568">
        <v>6726</v>
      </c>
      <c r="P444" s="553">
        <v>1.3111111111111111</v>
      </c>
      <c r="Q444" s="569">
        <v>114</v>
      </c>
    </row>
    <row r="445" spans="1:17" ht="14.4" customHeight="1" x14ac:dyDescent="0.3">
      <c r="A445" s="547" t="s">
        <v>1282</v>
      </c>
      <c r="B445" s="548" t="s">
        <v>1167</v>
      </c>
      <c r="C445" s="548" t="s">
        <v>1151</v>
      </c>
      <c r="D445" s="548" t="s">
        <v>1217</v>
      </c>
      <c r="E445" s="548" t="s">
        <v>1218</v>
      </c>
      <c r="F445" s="568">
        <v>6</v>
      </c>
      <c r="G445" s="568">
        <v>1938</v>
      </c>
      <c r="H445" s="568">
        <v>1.4002890173410405</v>
      </c>
      <c r="I445" s="568">
        <v>323</v>
      </c>
      <c r="J445" s="568">
        <v>4</v>
      </c>
      <c r="K445" s="568">
        <v>1384</v>
      </c>
      <c r="L445" s="568">
        <v>1</v>
      </c>
      <c r="M445" s="568">
        <v>346</v>
      </c>
      <c r="N445" s="568">
        <v>1</v>
      </c>
      <c r="O445" s="568">
        <v>347</v>
      </c>
      <c r="P445" s="553">
        <v>0.25072254335260113</v>
      </c>
      <c r="Q445" s="569">
        <v>347</v>
      </c>
    </row>
    <row r="446" spans="1:17" ht="14.4" customHeight="1" x14ac:dyDescent="0.3">
      <c r="A446" s="547" t="s">
        <v>1282</v>
      </c>
      <c r="B446" s="548" t="s">
        <v>1167</v>
      </c>
      <c r="C446" s="548" t="s">
        <v>1151</v>
      </c>
      <c r="D446" s="548" t="s">
        <v>1223</v>
      </c>
      <c r="E446" s="548" t="s">
        <v>1224</v>
      </c>
      <c r="F446" s="568">
        <v>6</v>
      </c>
      <c r="G446" s="568">
        <v>6198</v>
      </c>
      <c r="H446" s="568">
        <v>0.83216970998925888</v>
      </c>
      <c r="I446" s="568">
        <v>1033</v>
      </c>
      <c r="J446" s="568">
        <v>7</v>
      </c>
      <c r="K446" s="568">
        <v>7448</v>
      </c>
      <c r="L446" s="568">
        <v>1</v>
      </c>
      <c r="M446" s="568">
        <v>1064</v>
      </c>
      <c r="N446" s="568">
        <v>8</v>
      </c>
      <c r="O446" s="568">
        <v>8520</v>
      </c>
      <c r="P446" s="553">
        <v>1.1439312567132116</v>
      </c>
      <c r="Q446" s="569">
        <v>1065</v>
      </c>
    </row>
    <row r="447" spans="1:17" ht="14.4" customHeight="1" x14ac:dyDescent="0.3">
      <c r="A447" s="547" t="s">
        <v>1282</v>
      </c>
      <c r="B447" s="548" t="s">
        <v>1167</v>
      </c>
      <c r="C447" s="548" t="s">
        <v>1151</v>
      </c>
      <c r="D447" s="548" t="s">
        <v>1225</v>
      </c>
      <c r="E447" s="548" t="s">
        <v>1226</v>
      </c>
      <c r="F447" s="568">
        <v>4</v>
      </c>
      <c r="G447" s="568">
        <v>1176</v>
      </c>
      <c r="H447" s="568">
        <v>1.3023255813953489</v>
      </c>
      <c r="I447" s="568">
        <v>294</v>
      </c>
      <c r="J447" s="568">
        <v>3</v>
      </c>
      <c r="K447" s="568">
        <v>903</v>
      </c>
      <c r="L447" s="568">
        <v>1</v>
      </c>
      <c r="M447" s="568">
        <v>301</v>
      </c>
      <c r="N447" s="568">
        <v>3</v>
      </c>
      <c r="O447" s="568">
        <v>906</v>
      </c>
      <c r="P447" s="553">
        <v>1.0033222591362125</v>
      </c>
      <c r="Q447" s="569">
        <v>302</v>
      </c>
    </row>
    <row r="448" spans="1:17" ht="14.4" customHeight="1" x14ac:dyDescent="0.3">
      <c r="A448" s="547" t="s">
        <v>1282</v>
      </c>
      <c r="B448" s="548" t="s">
        <v>1167</v>
      </c>
      <c r="C448" s="548" t="s">
        <v>1151</v>
      </c>
      <c r="D448" s="548" t="s">
        <v>1229</v>
      </c>
      <c r="E448" s="548" t="s">
        <v>1230</v>
      </c>
      <c r="F448" s="568"/>
      <c r="G448" s="568"/>
      <c r="H448" s="568"/>
      <c r="I448" s="568"/>
      <c r="J448" s="568"/>
      <c r="K448" s="568"/>
      <c r="L448" s="568"/>
      <c r="M448" s="568"/>
      <c r="N448" s="568">
        <v>1</v>
      </c>
      <c r="O448" s="568">
        <v>751</v>
      </c>
      <c r="P448" s="553"/>
      <c r="Q448" s="569">
        <v>751</v>
      </c>
    </row>
    <row r="449" spans="1:17" ht="14.4" customHeight="1" x14ac:dyDescent="0.3">
      <c r="A449" s="547" t="s">
        <v>1282</v>
      </c>
      <c r="B449" s="548" t="s">
        <v>1167</v>
      </c>
      <c r="C449" s="548" t="s">
        <v>1151</v>
      </c>
      <c r="D449" s="548" t="s">
        <v>1283</v>
      </c>
      <c r="E449" s="548" t="s">
        <v>1284</v>
      </c>
      <c r="F449" s="568">
        <v>1</v>
      </c>
      <c r="G449" s="568">
        <v>27</v>
      </c>
      <c r="H449" s="568"/>
      <c r="I449" s="568">
        <v>27</v>
      </c>
      <c r="J449" s="568"/>
      <c r="K449" s="568"/>
      <c r="L449" s="568"/>
      <c r="M449" s="568"/>
      <c r="N449" s="568"/>
      <c r="O449" s="568"/>
      <c r="P449" s="553"/>
      <c r="Q449" s="569"/>
    </row>
    <row r="450" spans="1:17" ht="14.4" customHeight="1" x14ac:dyDescent="0.3">
      <c r="A450" s="547" t="s">
        <v>1285</v>
      </c>
      <c r="B450" s="548" t="s">
        <v>1167</v>
      </c>
      <c r="C450" s="548" t="s">
        <v>1151</v>
      </c>
      <c r="D450" s="548" t="s">
        <v>1171</v>
      </c>
      <c r="E450" s="548" t="s">
        <v>1172</v>
      </c>
      <c r="F450" s="568">
        <v>257</v>
      </c>
      <c r="G450" s="568">
        <v>52942</v>
      </c>
      <c r="H450" s="568">
        <v>0.87730752659662614</v>
      </c>
      <c r="I450" s="568">
        <v>206</v>
      </c>
      <c r="J450" s="568">
        <v>286</v>
      </c>
      <c r="K450" s="568">
        <v>60346</v>
      </c>
      <c r="L450" s="568">
        <v>1</v>
      </c>
      <c r="M450" s="568">
        <v>211</v>
      </c>
      <c r="N450" s="568">
        <v>280</v>
      </c>
      <c r="O450" s="568">
        <v>59080</v>
      </c>
      <c r="P450" s="553">
        <v>0.97902097902097907</v>
      </c>
      <c r="Q450" s="569">
        <v>211</v>
      </c>
    </row>
    <row r="451" spans="1:17" ht="14.4" customHeight="1" x14ac:dyDescent="0.3">
      <c r="A451" s="547" t="s">
        <v>1285</v>
      </c>
      <c r="B451" s="548" t="s">
        <v>1167</v>
      </c>
      <c r="C451" s="548" t="s">
        <v>1151</v>
      </c>
      <c r="D451" s="548" t="s">
        <v>1174</v>
      </c>
      <c r="E451" s="548" t="s">
        <v>1175</v>
      </c>
      <c r="F451" s="568">
        <v>184</v>
      </c>
      <c r="G451" s="568">
        <v>54280</v>
      </c>
      <c r="H451" s="568">
        <v>0.70996939336071363</v>
      </c>
      <c r="I451" s="568">
        <v>295</v>
      </c>
      <c r="J451" s="568">
        <v>254</v>
      </c>
      <c r="K451" s="568">
        <v>76454</v>
      </c>
      <c r="L451" s="568">
        <v>1</v>
      </c>
      <c r="M451" s="568">
        <v>301</v>
      </c>
      <c r="N451" s="568">
        <v>222</v>
      </c>
      <c r="O451" s="568">
        <v>66822</v>
      </c>
      <c r="P451" s="553">
        <v>0.87401574803149606</v>
      </c>
      <c r="Q451" s="569">
        <v>301</v>
      </c>
    </row>
    <row r="452" spans="1:17" ht="14.4" customHeight="1" x14ac:dyDescent="0.3">
      <c r="A452" s="547" t="s">
        <v>1285</v>
      </c>
      <c r="B452" s="548" t="s">
        <v>1167</v>
      </c>
      <c r="C452" s="548" t="s">
        <v>1151</v>
      </c>
      <c r="D452" s="548" t="s">
        <v>1176</v>
      </c>
      <c r="E452" s="548" t="s">
        <v>1177</v>
      </c>
      <c r="F452" s="568">
        <v>6</v>
      </c>
      <c r="G452" s="568">
        <v>570</v>
      </c>
      <c r="H452" s="568">
        <v>1.9191919191919191</v>
      </c>
      <c r="I452" s="568">
        <v>95</v>
      </c>
      <c r="J452" s="568">
        <v>3</v>
      </c>
      <c r="K452" s="568">
        <v>297</v>
      </c>
      <c r="L452" s="568">
        <v>1</v>
      </c>
      <c r="M452" s="568">
        <v>99</v>
      </c>
      <c r="N452" s="568">
        <v>3</v>
      </c>
      <c r="O452" s="568">
        <v>297</v>
      </c>
      <c r="P452" s="553">
        <v>1</v>
      </c>
      <c r="Q452" s="569">
        <v>99</v>
      </c>
    </row>
    <row r="453" spans="1:17" ht="14.4" customHeight="1" x14ac:dyDescent="0.3">
      <c r="A453" s="547" t="s">
        <v>1285</v>
      </c>
      <c r="B453" s="548" t="s">
        <v>1167</v>
      </c>
      <c r="C453" s="548" t="s">
        <v>1151</v>
      </c>
      <c r="D453" s="548" t="s">
        <v>1180</v>
      </c>
      <c r="E453" s="548" t="s">
        <v>1181</v>
      </c>
      <c r="F453" s="568">
        <v>280</v>
      </c>
      <c r="G453" s="568">
        <v>37800</v>
      </c>
      <c r="H453" s="568">
        <v>1.0571356657437705</v>
      </c>
      <c r="I453" s="568">
        <v>135</v>
      </c>
      <c r="J453" s="568">
        <v>261</v>
      </c>
      <c r="K453" s="568">
        <v>35757</v>
      </c>
      <c r="L453" s="568">
        <v>1</v>
      </c>
      <c r="M453" s="568">
        <v>137</v>
      </c>
      <c r="N453" s="568">
        <v>247</v>
      </c>
      <c r="O453" s="568">
        <v>33839</v>
      </c>
      <c r="P453" s="553">
        <v>0.94636015325670497</v>
      </c>
      <c r="Q453" s="569">
        <v>137</v>
      </c>
    </row>
    <row r="454" spans="1:17" ht="14.4" customHeight="1" x14ac:dyDescent="0.3">
      <c r="A454" s="547" t="s">
        <v>1285</v>
      </c>
      <c r="B454" s="548" t="s">
        <v>1167</v>
      </c>
      <c r="C454" s="548" t="s">
        <v>1151</v>
      </c>
      <c r="D454" s="548" t="s">
        <v>1183</v>
      </c>
      <c r="E454" s="548" t="s">
        <v>1184</v>
      </c>
      <c r="F454" s="568">
        <v>1</v>
      </c>
      <c r="G454" s="568">
        <v>620</v>
      </c>
      <c r="H454" s="568">
        <v>0.48513302034428796</v>
      </c>
      <c r="I454" s="568">
        <v>620</v>
      </c>
      <c r="J454" s="568">
        <v>2</v>
      </c>
      <c r="K454" s="568">
        <v>1278</v>
      </c>
      <c r="L454" s="568">
        <v>1</v>
      </c>
      <c r="M454" s="568">
        <v>639</v>
      </c>
      <c r="N454" s="568"/>
      <c r="O454" s="568"/>
      <c r="P454" s="553"/>
      <c r="Q454" s="569"/>
    </row>
    <row r="455" spans="1:17" ht="14.4" customHeight="1" x14ac:dyDescent="0.3">
      <c r="A455" s="547" t="s">
        <v>1285</v>
      </c>
      <c r="B455" s="548" t="s">
        <v>1167</v>
      </c>
      <c r="C455" s="548" t="s">
        <v>1151</v>
      </c>
      <c r="D455" s="548" t="s">
        <v>1187</v>
      </c>
      <c r="E455" s="548" t="s">
        <v>1188</v>
      </c>
      <c r="F455" s="568">
        <v>5</v>
      </c>
      <c r="G455" s="568">
        <v>805</v>
      </c>
      <c r="H455" s="568">
        <v>0.3877649325626204</v>
      </c>
      <c r="I455" s="568">
        <v>161</v>
      </c>
      <c r="J455" s="568">
        <v>12</v>
      </c>
      <c r="K455" s="568">
        <v>2076</v>
      </c>
      <c r="L455" s="568">
        <v>1</v>
      </c>
      <c r="M455" s="568">
        <v>173</v>
      </c>
      <c r="N455" s="568">
        <v>8</v>
      </c>
      <c r="O455" s="568">
        <v>1384</v>
      </c>
      <c r="P455" s="553">
        <v>0.66666666666666663</v>
      </c>
      <c r="Q455" s="569">
        <v>173</v>
      </c>
    </row>
    <row r="456" spans="1:17" ht="14.4" customHeight="1" x14ac:dyDescent="0.3">
      <c r="A456" s="547" t="s">
        <v>1285</v>
      </c>
      <c r="B456" s="548" t="s">
        <v>1167</v>
      </c>
      <c r="C456" s="548" t="s">
        <v>1151</v>
      </c>
      <c r="D456" s="548" t="s">
        <v>1189</v>
      </c>
      <c r="E456" s="548" t="s">
        <v>1190</v>
      </c>
      <c r="F456" s="568">
        <v>2</v>
      </c>
      <c r="G456" s="568">
        <v>766</v>
      </c>
      <c r="H456" s="568">
        <v>0.18134469696969696</v>
      </c>
      <c r="I456" s="568">
        <v>383</v>
      </c>
      <c r="J456" s="568">
        <v>11</v>
      </c>
      <c r="K456" s="568">
        <v>4224</v>
      </c>
      <c r="L456" s="568">
        <v>1</v>
      </c>
      <c r="M456" s="568">
        <v>384</v>
      </c>
      <c r="N456" s="568">
        <v>13</v>
      </c>
      <c r="O456" s="568">
        <v>4511</v>
      </c>
      <c r="P456" s="553">
        <v>1.0679450757575757</v>
      </c>
      <c r="Q456" s="569">
        <v>347</v>
      </c>
    </row>
    <row r="457" spans="1:17" ht="14.4" customHeight="1" x14ac:dyDescent="0.3">
      <c r="A457" s="547" t="s">
        <v>1285</v>
      </c>
      <c r="B457" s="548" t="s">
        <v>1167</v>
      </c>
      <c r="C457" s="548" t="s">
        <v>1151</v>
      </c>
      <c r="D457" s="548" t="s">
        <v>1191</v>
      </c>
      <c r="E457" s="548" t="s">
        <v>1192</v>
      </c>
      <c r="F457" s="568">
        <v>368</v>
      </c>
      <c r="G457" s="568">
        <v>5888</v>
      </c>
      <c r="H457" s="568">
        <v>1.033889376646181</v>
      </c>
      <c r="I457" s="568">
        <v>16</v>
      </c>
      <c r="J457" s="568">
        <v>335</v>
      </c>
      <c r="K457" s="568">
        <v>5695</v>
      </c>
      <c r="L457" s="568">
        <v>1</v>
      </c>
      <c r="M457" s="568">
        <v>17</v>
      </c>
      <c r="N457" s="568">
        <v>64</v>
      </c>
      <c r="O457" s="568">
        <v>1088</v>
      </c>
      <c r="P457" s="553">
        <v>0.19104477611940299</v>
      </c>
      <c r="Q457" s="569">
        <v>17</v>
      </c>
    </row>
    <row r="458" spans="1:17" ht="14.4" customHeight="1" x14ac:dyDescent="0.3">
      <c r="A458" s="547" t="s">
        <v>1285</v>
      </c>
      <c r="B458" s="548" t="s">
        <v>1167</v>
      </c>
      <c r="C458" s="548" t="s">
        <v>1151</v>
      </c>
      <c r="D458" s="548" t="s">
        <v>1193</v>
      </c>
      <c r="E458" s="548" t="s">
        <v>1194</v>
      </c>
      <c r="F458" s="568">
        <v>30</v>
      </c>
      <c r="G458" s="568">
        <v>7980</v>
      </c>
      <c r="H458" s="568">
        <v>1.5384615384615385</v>
      </c>
      <c r="I458" s="568">
        <v>266</v>
      </c>
      <c r="J458" s="568">
        <v>19</v>
      </c>
      <c r="K458" s="568">
        <v>5187</v>
      </c>
      <c r="L458" s="568">
        <v>1</v>
      </c>
      <c r="M458" s="568">
        <v>273</v>
      </c>
      <c r="N458" s="568"/>
      <c r="O458" s="568"/>
      <c r="P458" s="553"/>
      <c r="Q458" s="569"/>
    </row>
    <row r="459" spans="1:17" ht="14.4" customHeight="1" x14ac:dyDescent="0.3">
      <c r="A459" s="547" t="s">
        <v>1285</v>
      </c>
      <c r="B459" s="548" t="s">
        <v>1167</v>
      </c>
      <c r="C459" s="548" t="s">
        <v>1151</v>
      </c>
      <c r="D459" s="548" t="s">
        <v>1195</v>
      </c>
      <c r="E459" s="548" t="s">
        <v>1196</v>
      </c>
      <c r="F459" s="568">
        <v>61</v>
      </c>
      <c r="G459" s="568">
        <v>8601</v>
      </c>
      <c r="H459" s="568">
        <v>1.164815817984832</v>
      </c>
      <c r="I459" s="568">
        <v>141</v>
      </c>
      <c r="J459" s="568">
        <v>52</v>
      </c>
      <c r="K459" s="568">
        <v>7384</v>
      </c>
      <c r="L459" s="568">
        <v>1</v>
      </c>
      <c r="M459" s="568">
        <v>142</v>
      </c>
      <c r="N459" s="568">
        <v>57</v>
      </c>
      <c r="O459" s="568">
        <v>8094</v>
      </c>
      <c r="P459" s="553">
        <v>1.0961538461538463</v>
      </c>
      <c r="Q459" s="569">
        <v>142</v>
      </c>
    </row>
    <row r="460" spans="1:17" ht="14.4" customHeight="1" x14ac:dyDescent="0.3">
      <c r="A460" s="547" t="s">
        <v>1285</v>
      </c>
      <c r="B460" s="548" t="s">
        <v>1167</v>
      </c>
      <c r="C460" s="548" t="s">
        <v>1151</v>
      </c>
      <c r="D460" s="548" t="s">
        <v>1197</v>
      </c>
      <c r="E460" s="548" t="s">
        <v>1196</v>
      </c>
      <c r="F460" s="568">
        <v>280</v>
      </c>
      <c r="G460" s="568">
        <v>21840</v>
      </c>
      <c r="H460" s="568">
        <v>1.0727969348659003</v>
      </c>
      <c r="I460" s="568">
        <v>78</v>
      </c>
      <c r="J460" s="568">
        <v>261</v>
      </c>
      <c r="K460" s="568">
        <v>20358</v>
      </c>
      <c r="L460" s="568">
        <v>1</v>
      </c>
      <c r="M460" s="568">
        <v>78</v>
      </c>
      <c r="N460" s="568">
        <v>247</v>
      </c>
      <c r="O460" s="568">
        <v>19266</v>
      </c>
      <c r="P460" s="553">
        <v>0.94636015325670497</v>
      </c>
      <c r="Q460" s="569">
        <v>78</v>
      </c>
    </row>
    <row r="461" spans="1:17" ht="14.4" customHeight="1" x14ac:dyDescent="0.3">
      <c r="A461" s="547" t="s">
        <v>1285</v>
      </c>
      <c r="B461" s="548" t="s">
        <v>1167</v>
      </c>
      <c r="C461" s="548" t="s">
        <v>1151</v>
      </c>
      <c r="D461" s="548" t="s">
        <v>1198</v>
      </c>
      <c r="E461" s="548" t="s">
        <v>1199</v>
      </c>
      <c r="F461" s="568">
        <v>61</v>
      </c>
      <c r="G461" s="568">
        <v>18727</v>
      </c>
      <c r="H461" s="568">
        <v>1.1505898255099534</v>
      </c>
      <c r="I461" s="568">
        <v>307</v>
      </c>
      <c r="J461" s="568">
        <v>52</v>
      </c>
      <c r="K461" s="568">
        <v>16276</v>
      </c>
      <c r="L461" s="568">
        <v>1</v>
      </c>
      <c r="M461" s="568">
        <v>313</v>
      </c>
      <c r="N461" s="568">
        <v>57</v>
      </c>
      <c r="O461" s="568">
        <v>17898</v>
      </c>
      <c r="P461" s="553">
        <v>1.0996559351191939</v>
      </c>
      <c r="Q461" s="569">
        <v>314</v>
      </c>
    </row>
    <row r="462" spans="1:17" ht="14.4" customHeight="1" x14ac:dyDescent="0.3">
      <c r="A462" s="547" t="s">
        <v>1285</v>
      </c>
      <c r="B462" s="548" t="s">
        <v>1167</v>
      </c>
      <c r="C462" s="548" t="s">
        <v>1151</v>
      </c>
      <c r="D462" s="548" t="s">
        <v>1200</v>
      </c>
      <c r="E462" s="548" t="s">
        <v>1201</v>
      </c>
      <c r="F462" s="568">
        <v>22</v>
      </c>
      <c r="G462" s="568">
        <v>10714</v>
      </c>
      <c r="H462" s="568">
        <v>0.99795081967213117</v>
      </c>
      <c r="I462" s="568">
        <v>487</v>
      </c>
      <c r="J462" s="568">
        <v>22</v>
      </c>
      <c r="K462" s="568">
        <v>10736</v>
      </c>
      <c r="L462" s="568">
        <v>1</v>
      </c>
      <c r="M462" s="568">
        <v>488</v>
      </c>
      <c r="N462" s="568">
        <v>52</v>
      </c>
      <c r="O462" s="568">
        <v>17056</v>
      </c>
      <c r="P462" s="553">
        <v>1.5886736214605066</v>
      </c>
      <c r="Q462" s="569">
        <v>328</v>
      </c>
    </row>
    <row r="463" spans="1:17" ht="14.4" customHeight="1" x14ac:dyDescent="0.3">
      <c r="A463" s="547" t="s">
        <v>1285</v>
      </c>
      <c r="B463" s="548" t="s">
        <v>1167</v>
      </c>
      <c r="C463" s="548" t="s">
        <v>1151</v>
      </c>
      <c r="D463" s="548" t="s">
        <v>1202</v>
      </c>
      <c r="E463" s="548" t="s">
        <v>1203</v>
      </c>
      <c r="F463" s="568">
        <v>165</v>
      </c>
      <c r="G463" s="568">
        <v>26565</v>
      </c>
      <c r="H463" s="568">
        <v>1.189601898705835</v>
      </c>
      <c r="I463" s="568">
        <v>161</v>
      </c>
      <c r="J463" s="568">
        <v>137</v>
      </c>
      <c r="K463" s="568">
        <v>22331</v>
      </c>
      <c r="L463" s="568">
        <v>1</v>
      </c>
      <c r="M463" s="568">
        <v>163</v>
      </c>
      <c r="N463" s="568">
        <v>265</v>
      </c>
      <c r="O463" s="568">
        <v>43195</v>
      </c>
      <c r="P463" s="553">
        <v>1.9343065693430657</v>
      </c>
      <c r="Q463" s="569">
        <v>163</v>
      </c>
    </row>
    <row r="464" spans="1:17" ht="14.4" customHeight="1" x14ac:dyDescent="0.3">
      <c r="A464" s="547" t="s">
        <v>1285</v>
      </c>
      <c r="B464" s="548" t="s">
        <v>1167</v>
      </c>
      <c r="C464" s="548" t="s">
        <v>1151</v>
      </c>
      <c r="D464" s="548" t="s">
        <v>1206</v>
      </c>
      <c r="E464" s="548" t="s">
        <v>1172</v>
      </c>
      <c r="F464" s="568">
        <v>683</v>
      </c>
      <c r="G464" s="568">
        <v>48493</v>
      </c>
      <c r="H464" s="568">
        <v>0.94861111111111107</v>
      </c>
      <c r="I464" s="568">
        <v>71</v>
      </c>
      <c r="J464" s="568">
        <v>710</v>
      </c>
      <c r="K464" s="568">
        <v>51120</v>
      </c>
      <c r="L464" s="568">
        <v>1</v>
      </c>
      <c r="M464" s="568">
        <v>72</v>
      </c>
      <c r="N464" s="568">
        <v>693</v>
      </c>
      <c r="O464" s="568">
        <v>49896</v>
      </c>
      <c r="P464" s="553">
        <v>0.97605633802816905</v>
      </c>
      <c r="Q464" s="569">
        <v>72</v>
      </c>
    </row>
    <row r="465" spans="1:17" ht="14.4" customHeight="1" x14ac:dyDescent="0.3">
      <c r="A465" s="547" t="s">
        <v>1285</v>
      </c>
      <c r="B465" s="548" t="s">
        <v>1167</v>
      </c>
      <c r="C465" s="548" t="s">
        <v>1151</v>
      </c>
      <c r="D465" s="548" t="s">
        <v>1213</v>
      </c>
      <c r="E465" s="548" t="s">
        <v>1214</v>
      </c>
      <c r="F465" s="568">
        <v>5</v>
      </c>
      <c r="G465" s="568">
        <v>5975</v>
      </c>
      <c r="H465" s="568">
        <v>0.54821543260849614</v>
      </c>
      <c r="I465" s="568">
        <v>1195</v>
      </c>
      <c r="J465" s="568">
        <v>9</v>
      </c>
      <c r="K465" s="568">
        <v>10899</v>
      </c>
      <c r="L465" s="568">
        <v>1</v>
      </c>
      <c r="M465" s="568">
        <v>1211</v>
      </c>
      <c r="N465" s="568">
        <v>11</v>
      </c>
      <c r="O465" s="568">
        <v>13321</v>
      </c>
      <c r="P465" s="553">
        <v>1.2222222222222223</v>
      </c>
      <c r="Q465" s="569">
        <v>1211</v>
      </c>
    </row>
    <row r="466" spans="1:17" ht="14.4" customHeight="1" x14ac:dyDescent="0.3">
      <c r="A466" s="547" t="s">
        <v>1285</v>
      </c>
      <c r="B466" s="548" t="s">
        <v>1167</v>
      </c>
      <c r="C466" s="548" t="s">
        <v>1151</v>
      </c>
      <c r="D466" s="548" t="s">
        <v>1215</v>
      </c>
      <c r="E466" s="548" t="s">
        <v>1216</v>
      </c>
      <c r="F466" s="568">
        <v>4</v>
      </c>
      <c r="G466" s="568">
        <v>440</v>
      </c>
      <c r="H466" s="568">
        <v>0.64327485380116955</v>
      </c>
      <c r="I466" s="568">
        <v>110</v>
      </c>
      <c r="J466" s="568">
        <v>6</v>
      </c>
      <c r="K466" s="568">
        <v>684</v>
      </c>
      <c r="L466" s="568">
        <v>1</v>
      </c>
      <c r="M466" s="568">
        <v>114</v>
      </c>
      <c r="N466" s="568">
        <v>8</v>
      </c>
      <c r="O466" s="568">
        <v>912</v>
      </c>
      <c r="P466" s="553">
        <v>1.3333333333333333</v>
      </c>
      <c r="Q466" s="569">
        <v>114</v>
      </c>
    </row>
    <row r="467" spans="1:17" ht="14.4" customHeight="1" x14ac:dyDescent="0.3">
      <c r="A467" s="547" t="s">
        <v>1285</v>
      </c>
      <c r="B467" s="548" t="s">
        <v>1167</v>
      </c>
      <c r="C467" s="548" t="s">
        <v>1151</v>
      </c>
      <c r="D467" s="548" t="s">
        <v>1217</v>
      </c>
      <c r="E467" s="548" t="s">
        <v>1218</v>
      </c>
      <c r="F467" s="568"/>
      <c r="G467" s="568"/>
      <c r="H467" s="568"/>
      <c r="I467" s="568"/>
      <c r="J467" s="568">
        <v>1</v>
      </c>
      <c r="K467" s="568">
        <v>346</v>
      </c>
      <c r="L467" s="568">
        <v>1</v>
      </c>
      <c r="M467" s="568">
        <v>346</v>
      </c>
      <c r="N467" s="568"/>
      <c r="O467" s="568"/>
      <c r="P467" s="553"/>
      <c r="Q467" s="569"/>
    </row>
    <row r="468" spans="1:17" ht="14.4" customHeight="1" x14ac:dyDescent="0.3">
      <c r="A468" s="547" t="s">
        <v>1285</v>
      </c>
      <c r="B468" s="548" t="s">
        <v>1167</v>
      </c>
      <c r="C468" s="548" t="s">
        <v>1151</v>
      </c>
      <c r="D468" s="548" t="s">
        <v>1225</v>
      </c>
      <c r="E468" s="548" t="s">
        <v>1226</v>
      </c>
      <c r="F468" s="568"/>
      <c r="G468" s="568"/>
      <c r="H468" s="568"/>
      <c r="I468" s="568"/>
      <c r="J468" s="568">
        <v>1</v>
      </c>
      <c r="K468" s="568">
        <v>301</v>
      </c>
      <c r="L468" s="568">
        <v>1</v>
      </c>
      <c r="M468" s="568">
        <v>301</v>
      </c>
      <c r="N468" s="568"/>
      <c r="O468" s="568"/>
      <c r="P468" s="553"/>
      <c r="Q468" s="569"/>
    </row>
    <row r="469" spans="1:17" ht="14.4" customHeight="1" x14ac:dyDescent="0.3">
      <c r="A469" s="547" t="s">
        <v>1286</v>
      </c>
      <c r="B469" s="548" t="s">
        <v>1167</v>
      </c>
      <c r="C469" s="548" t="s">
        <v>1151</v>
      </c>
      <c r="D469" s="548" t="s">
        <v>1171</v>
      </c>
      <c r="E469" s="548" t="s">
        <v>1172</v>
      </c>
      <c r="F469" s="568">
        <v>399</v>
      </c>
      <c r="G469" s="568">
        <v>82194</v>
      </c>
      <c r="H469" s="568">
        <v>1.0387867298578199</v>
      </c>
      <c r="I469" s="568">
        <v>206</v>
      </c>
      <c r="J469" s="568">
        <v>375</v>
      </c>
      <c r="K469" s="568">
        <v>79125</v>
      </c>
      <c r="L469" s="568">
        <v>1</v>
      </c>
      <c r="M469" s="568">
        <v>211</v>
      </c>
      <c r="N469" s="568">
        <v>417</v>
      </c>
      <c r="O469" s="568">
        <v>87987</v>
      </c>
      <c r="P469" s="553">
        <v>1.1120000000000001</v>
      </c>
      <c r="Q469" s="569">
        <v>211</v>
      </c>
    </row>
    <row r="470" spans="1:17" ht="14.4" customHeight="1" x14ac:dyDescent="0.3">
      <c r="A470" s="547" t="s">
        <v>1286</v>
      </c>
      <c r="B470" s="548" t="s">
        <v>1167</v>
      </c>
      <c r="C470" s="548" t="s">
        <v>1151</v>
      </c>
      <c r="D470" s="548" t="s">
        <v>1173</v>
      </c>
      <c r="E470" s="548" t="s">
        <v>1172</v>
      </c>
      <c r="F470" s="568"/>
      <c r="G470" s="568"/>
      <c r="H470" s="568"/>
      <c r="I470" s="568"/>
      <c r="J470" s="568">
        <v>1</v>
      </c>
      <c r="K470" s="568">
        <v>87</v>
      </c>
      <c r="L470" s="568">
        <v>1</v>
      </c>
      <c r="M470" s="568">
        <v>87</v>
      </c>
      <c r="N470" s="568"/>
      <c r="O470" s="568"/>
      <c r="P470" s="553"/>
      <c r="Q470" s="569"/>
    </row>
    <row r="471" spans="1:17" ht="14.4" customHeight="1" x14ac:dyDescent="0.3">
      <c r="A471" s="547" t="s">
        <v>1286</v>
      </c>
      <c r="B471" s="548" t="s">
        <v>1167</v>
      </c>
      <c r="C471" s="548" t="s">
        <v>1151</v>
      </c>
      <c r="D471" s="548" t="s">
        <v>1174</v>
      </c>
      <c r="E471" s="548" t="s">
        <v>1175</v>
      </c>
      <c r="F471" s="568">
        <v>117</v>
      </c>
      <c r="G471" s="568">
        <v>34515</v>
      </c>
      <c r="H471" s="568">
        <v>0.49639729041722397</v>
      </c>
      <c r="I471" s="568">
        <v>295</v>
      </c>
      <c r="J471" s="568">
        <v>231</v>
      </c>
      <c r="K471" s="568">
        <v>69531</v>
      </c>
      <c r="L471" s="568">
        <v>1</v>
      </c>
      <c r="M471" s="568">
        <v>301</v>
      </c>
      <c r="N471" s="568">
        <v>291</v>
      </c>
      <c r="O471" s="568">
        <v>87591</v>
      </c>
      <c r="P471" s="553">
        <v>1.2597402597402598</v>
      </c>
      <c r="Q471" s="569">
        <v>301</v>
      </c>
    </row>
    <row r="472" spans="1:17" ht="14.4" customHeight="1" x14ac:dyDescent="0.3">
      <c r="A472" s="547" t="s">
        <v>1286</v>
      </c>
      <c r="B472" s="548" t="s">
        <v>1167</v>
      </c>
      <c r="C472" s="548" t="s">
        <v>1151</v>
      </c>
      <c r="D472" s="548" t="s">
        <v>1176</v>
      </c>
      <c r="E472" s="548" t="s">
        <v>1177</v>
      </c>
      <c r="F472" s="568">
        <v>3</v>
      </c>
      <c r="G472" s="568">
        <v>285</v>
      </c>
      <c r="H472" s="568">
        <v>0.95959595959595956</v>
      </c>
      <c r="I472" s="568">
        <v>95</v>
      </c>
      <c r="J472" s="568">
        <v>3</v>
      </c>
      <c r="K472" s="568">
        <v>297</v>
      </c>
      <c r="L472" s="568">
        <v>1</v>
      </c>
      <c r="M472" s="568">
        <v>99</v>
      </c>
      <c r="N472" s="568"/>
      <c r="O472" s="568"/>
      <c r="P472" s="553"/>
      <c r="Q472" s="569"/>
    </row>
    <row r="473" spans="1:17" ht="14.4" customHeight="1" x14ac:dyDescent="0.3">
      <c r="A473" s="547" t="s">
        <v>1286</v>
      </c>
      <c r="B473" s="548" t="s">
        <v>1167</v>
      </c>
      <c r="C473" s="548" t="s">
        <v>1151</v>
      </c>
      <c r="D473" s="548" t="s">
        <v>1180</v>
      </c>
      <c r="E473" s="548" t="s">
        <v>1181</v>
      </c>
      <c r="F473" s="568">
        <v>62</v>
      </c>
      <c r="G473" s="568">
        <v>8370</v>
      </c>
      <c r="H473" s="568">
        <v>1.2468345002234471</v>
      </c>
      <c r="I473" s="568">
        <v>135</v>
      </c>
      <c r="J473" s="568">
        <v>49</v>
      </c>
      <c r="K473" s="568">
        <v>6713</v>
      </c>
      <c r="L473" s="568">
        <v>1</v>
      </c>
      <c r="M473" s="568">
        <v>137</v>
      </c>
      <c r="N473" s="568">
        <v>72</v>
      </c>
      <c r="O473" s="568">
        <v>9864</v>
      </c>
      <c r="P473" s="553">
        <v>1.4693877551020409</v>
      </c>
      <c r="Q473" s="569">
        <v>137</v>
      </c>
    </row>
    <row r="474" spans="1:17" ht="14.4" customHeight="1" x14ac:dyDescent="0.3">
      <c r="A474" s="547" t="s">
        <v>1286</v>
      </c>
      <c r="B474" s="548" t="s">
        <v>1167</v>
      </c>
      <c r="C474" s="548" t="s">
        <v>1151</v>
      </c>
      <c r="D474" s="548" t="s">
        <v>1182</v>
      </c>
      <c r="E474" s="548" t="s">
        <v>1181</v>
      </c>
      <c r="F474" s="568"/>
      <c r="G474" s="568"/>
      <c r="H474" s="568"/>
      <c r="I474" s="568"/>
      <c r="J474" s="568">
        <v>1</v>
      </c>
      <c r="K474" s="568">
        <v>183</v>
      </c>
      <c r="L474" s="568">
        <v>1</v>
      </c>
      <c r="M474" s="568">
        <v>183</v>
      </c>
      <c r="N474" s="568"/>
      <c r="O474" s="568"/>
      <c r="P474" s="553"/>
      <c r="Q474" s="569"/>
    </row>
    <row r="475" spans="1:17" ht="14.4" customHeight="1" x14ac:dyDescent="0.3">
      <c r="A475" s="547" t="s">
        <v>1286</v>
      </c>
      <c r="B475" s="548" t="s">
        <v>1167</v>
      </c>
      <c r="C475" s="548" t="s">
        <v>1151</v>
      </c>
      <c r="D475" s="548" t="s">
        <v>1185</v>
      </c>
      <c r="E475" s="548" t="s">
        <v>1186</v>
      </c>
      <c r="F475" s="568"/>
      <c r="G475" s="568"/>
      <c r="H475" s="568"/>
      <c r="I475" s="568"/>
      <c r="J475" s="568">
        <v>1</v>
      </c>
      <c r="K475" s="568">
        <v>608</v>
      </c>
      <c r="L475" s="568">
        <v>1</v>
      </c>
      <c r="M475" s="568">
        <v>608</v>
      </c>
      <c r="N475" s="568"/>
      <c r="O475" s="568"/>
      <c r="P475" s="553"/>
      <c r="Q475" s="569"/>
    </row>
    <row r="476" spans="1:17" ht="14.4" customHeight="1" x14ac:dyDescent="0.3">
      <c r="A476" s="547" t="s">
        <v>1286</v>
      </c>
      <c r="B476" s="548" t="s">
        <v>1167</v>
      </c>
      <c r="C476" s="548" t="s">
        <v>1151</v>
      </c>
      <c r="D476" s="548" t="s">
        <v>1187</v>
      </c>
      <c r="E476" s="548" t="s">
        <v>1188</v>
      </c>
      <c r="F476" s="568">
        <v>5</v>
      </c>
      <c r="G476" s="568">
        <v>805</v>
      </c>
      <c r="H476" s="568">
        <v>0.58164739884393069</v>
      </c>
      <c r="I476" s="568">
        <v>161</v>
      </c>
      <c r="J476" s="568">
        <v>8</v>
      </c>
      <c r="K476" s="568">
        <v>1384</v>
      </c>
      <c r="L476" s="568">
        <v>1</v>
      </c>
      <c r="M476" s="568">
        <v>173</v>
      </c>
      <c r="N476" s="568">
        <v>10</v>
      </c>
      <c r="O476" s="568">
        <v>1730</v>
      </c>
      <c r="P476" s="553">
        <v>1.25</v>
      </c>
      <c r="Q476" s="569">
        <v>173</v>
      </c>
    </row>
    <row r="477" spans="1:17" ht="14.4" customHeight="1" x14ac:dyDescent="0.3">
      <c r="A477" s="547" t="s">
        <v>1286</v>
      </c>
      <c r="B477" s="548" t="s">
        <v>1167</v>
      </c>
      <c r="C477" s="548" t="s">
        <v>1151</v>
      </c>
      <c r="D477" s="548" t="s">
        <v>1189</v>
      </c>
      <c r="E477" s="548" t="s">
        <v>1190</v>
      </c>
      <c r="F477" s="568">
        <v>1</v>
      </c>
      <c r="G477" s="568">
        <v>383</v>
      </c>
      <c r="H477" s="568"/>
      <c r="I477" s="568">
        <v>383</v>
      </c>
      <c r="J477" s="568"/>
      <c r="K477" s="568"/>
      <c r="L477" s="568"/>
      <c r="M477" s="568"/>
      <c r="N477" s="568"/>
      <c r="O477" s="568"/>
      <c r="P477" s="553"/>
      <c r="Q477" s="569"/>
    </row>
    <row r="478" spans="1:17" ht="14.4" customHeight="1" x14ac:dyDescent="0.3">
      <c r="A478" s="547" t="s">
        <v>1286</v>
      </c>
      <c r="B478" s="548" t="s">
        <v>1167</v>
      </c>
      <c r="C478" s="548" t="s">
        <v>1151</v>
      </c>
      <c r="D478" s="548" t="s">
        <v>1191</v>
      </c>
      <c r="E478" s="548" t="s">
        <v>1192</v>
      </c>
      <c r="F478" s="568">
        <v>166</v>
      </c>
      <c r="G478" s="568">
        <v>2656</v>
      </c>
      <c r="H478" s="568">
        <v>1.0774847870182556</v>
      </c>
      <c r="I478" s="568">
        <v>16</v>
      </c>
      <c r="J478" s="568">
        <v>145</v>
      </c>
      <c r="K478" s="568">
        <v>2465</v>
      </c>
      <c r="L478" s="568">
        <v>1</v>
      </c>
      <c r="M478" s="568">
        <v>17</v>
      </c>
      <c r="N478" s="568"/>
      <c r="O478" s="568"/>
      <c r="P478" s="553"/>
      <c r="Q478" s="569"/>
    </row>
    <row r="479" spans="1:17" ht="14.4" customHeight="1" x14ac:dyDescent="0.3">
      <c r="A479" s="547" t="s">
        <v>1286</v>
      </c>
      <c r="B479" s="548" t="s">
        <v>1167</v>
      </c>
      <c r="C479" s="548" t="s">
        <v>1151</v>
      </c>
      <c r="D479" s="548" t="s">
        <v>1193</v>
      </c>
      <c r="E479" s="548" t="s">
        <v>1194</v>
      </c>
      <c r="F479" s="568">
        <v>56</v>
      </c>
      <c r="G479" s="568">
        <v>14896</v>
      </c>
      <c r="H479" s="568">
        <v>1.2125356125356126</v>
      </c>
      <c r="I479" s="568">
        <v>266</v>
      </c>
      <c r="J479" s="568">
        <v>45</v>
      </c>
      <c r="K479" s="568">
        <v>12285</v>
      </c>
      <c r="L479" s="568">
        <v>1</v>
      </c>
      <c r="M479" s="568">
        <v>273</v>
      </c>
      <c r="N479" s="568"/>
      <c r="O479" s="568"/>
      <c r="P479" s="553"/>
      <c r="Q479" s="569"/>
    </row>
    <row r="480" spans="1:17" ht="14.4" customHeight="1" x14ac:dyDescent="0.3">
      <c r="A480" s="547" t="s">
        <v>1286</v>
      </c>
      <c r="B480" s="548" t="s">
        <v>1167</v>
      </c>
      <c r="C480" s="548" t="s">
        <v>1151</v>
      </c>
      <c r="D480" s="548" t="s">
        <v>1195</v>
      </c>
      <c r="E480" s="548" t="s">
        <v>1196</v>
      </c>
      <c r="F480" s="568">
        <v>101</v>
      </c>
      <c r="G480" s="568">
        <v>14241</v>
      </c>
      <c r="H480" s="568">
        <v>1.0900949173300674</v>
      </c>
      <c r="I480" s="568">
        <v>141</v>
      </c>
      <c r="J480" s="568">
        <v>92</v>
      </c>
      <c r="K480" s="568">
        <v>13064</v>
      </c>
      <c r="L480" s="568">
        <v>1</v>
      </c>
      <c r="M480" s="568">
        <v>142</v>
      </c>
      <c r="N480" s="568">
        <v>115</v>
      </c>
      <c r="O480" s="568">
        <v>16330</v>
      </c>
      <c r="P480" s="553">
        <v>1.25</v>
      </c>
      <c r="Q480" s="569">
        <v>142</v>
      </c>
    </row>
    <row r="481" spans="1:17" ht="14.4" customHeight="1" x14ac:dyDescent="0.3">
      <c r="A481" s="547" t="s">
        <v>1286</v>
      </c>
      <c r="B481" s="548" t="s">
        <v>1167</v>
      </c>
      <c r="C481" s="548" t="s">
        <v>1151</v>
      </c>
      <c r="D481" s="548" t="s">
        <v>1197</v>
      </c>
      <c r="E481" s="548" t="s">
        <v>1196</v>
      </c>
      <c r="F481" s="568">
        <v>62</v>
      </c>
      <c r="G481" s="568">
        <v>4836</v>
      </c>
      <c r="H481" s="568">
        <v>1.2653061224489797</v>
      </c>
      <c r="I481" s="568">
        <v>78</v>
      </c>
      <c r="J481" s="568">
        <v>49</v>
      </c>
      <c r="K481" s="568">
        <v>3822</v>
      </c>
      <c r="L481" s="568">
        <v>1</v>
      </c>
      <c r="M481" s="568">
        <v>78</v>
      </c>
      <c r="N481" s="568">
        <v>72</v>
      </c>
      <c r="O481" s="568">
        <v>5616</v>
      </c>
      <c r="P481" s="553">
        <v>1.4693877551020409</v>
      </c>
      <c r="Q481" s="569">
        <v>78</v>
      </c>
    </row>
    <row r="482" spans="1:17" ht="14.4" customHeight="1" x14ac:dyDescent="0.3">
      <c r="A482" s="547" t="s">
        <v>1286</v>
      </c>
      <c r="B482" s="548" t="s">
        <v>1167</v>
      </c>
      <c r="C482" s="548" t="s">
        <v>1151</v>
      </c>
      <c r="D482" s="548" t="s">
        <v>1198</v>
      </c>
      <c r="E482" s="548" t="s">
        <v>1199</v>
      </c>
      <c r="F482" s="568">
        <v>101</v>
      </c>
      <c r="G482" s="568">
        <v>31007</v>
      </c>
      <c r="H482" s="568">
        <v>1.0767814974301986</v>
      </c>
      <c r="I482" s="568">
        <v>307</v>
      </c>
      <c r="J482" s="568">
        <v>92</v>
      </c>
      <c r="K482" s="568">
        <v>28796</v>
      </c>
      <c r="L482" s="568">
        <v>1</v>
      </c>
      <c r="M482" s="568">
        <v>313</v>
      </c>
      <c r="N482" s="568">
        <v>114</v>
      </c>
      <c r="O482" s="568">
        <v>35796</v>
      </c>
      <c r="P482" s="553">
        <v>1.243089317960828</v>
      </c>
      <c r="Q482" s="569">
        <v>314</v>
      </c>
    </row>
    <row r="483" spans="1:17" ht="14.4" customHeight="1" x14ac:dyDescent="0.3">
      <c r="A483" s="547" t="s">
        <v>1286</v>
      </c>
      <c r="B483" s="548" t="s">
        <v>1167</v>
      </c>
      <c r="C483" s="548" t="s">
        <v>1151</v>
      </c>
      <c r="D483" s="548" t="s">
        <v>1200</v>
      </c>
      <c r="E483" s="548" t="s">
        <v>1201</v>
      </c>
      <c r="F483" s="568">
        <v>1</v>
      </c>
      <c r="G483" s="568">
        <v>487</v>
      </c>
      <c r="H483" s="568"/>
      <c r="I483" s="568">
        <v>487</v>
      </c>
      <c r="J483" s="568"/>
      <c r="K483" s="568"/>
      <c r="L483" s="568"/>
      <c r="M483" s="568"/>
      <c r="N483" s="568"/>
      <c r="O483" s="568"/>
      <c r="P483" s="553"/>
      <c r="Q483" s="569"/>
    </row>
    <row r="484" spans="1:17" ht="14.4" customHeight="1" x14ac:dyDescent="0.3">
      <c r="A484" s="547" t="s">
        <v>1286</v>
      </c>
      <c r="B484" s="548" t="s">
        <v>1167</v>
      </c>
      <c r="C484" s="548" t="s">
        <v>1151</v>
      </c>
      <c r="D484" s="548" t="s">
        <v>1202</v>
      </c>
      <c r="E484" s="548" t="s">
        <v>1203</v>
      </c>
      <c r="F484" s="568">
        <v>21</v>
      </c>
      <c r="G484" s="568">
        <v>3381</v>
      </c>
      <c r="H484" s="568">
        <v>1.7285276073619631</v>
      </c>
      <c r="I484" s="568">
        <v>161</v>
      </c>
      <c r="J484" s="568">
        <v>12</v>
      </c>
      <c r="K484" s="568">
        <v>1956</v>
      </c>
      <c r="L484" s="568">
        <v>1</v>
      </c>
      <c r="M484" s="568">
        <v>163</v>
      </c>
      <c r="N484" s="568">
        <v>119</v>
      </c>
      <c r="O484" s="568">
        <v>19397</v>
      </c>
      <c r="P484" s="553">
        <v>9.9166666666666661</v>
      </c>
      <c r="Q484" s="569">
        <v>163</v>
      </c>
    </row>
    <row r="485" spans="1:17" ht="14.4" customHeight="1" x14ac:dyDescent="0.3">
      <c r="A485" s="547" t="s">
        <v>1286</v>
      </c>
      <c r="B485" s="548" t="s">
        <v>1167</v>
      </c>
      <c r="C485" s="548" t="s">
        <v>1151</v>
      </c>
      <c r="D485" s="548" t="s">
        <v>1206</v>
      </c>
      <c r="E485" s="548" t="s">
        <v>1172</v>
      </c>
      <c r="F485" s="568">
        <v>170</v>
      </c>
      <c r="G485" s="568">
        <v>12070</v>
      </c>
      <c r="H485" s="568">
        <v>1.2604427736006683</v>
      </c>
      <c r="I485" s="568">
        <v>71</v>
      </c>
      <c r="J485" s="568">
        <v>133</v>
      </c>
      <c r="K485" s="568">
        <v>9576</v>
      </c>
      <c r="L485" s="568">
        <v>1</v>
      </c>
      <c r="M485" s="568">
        <v>72</v>
      </c>
      <c r="N485" s="568">
        <v>237</v>
      </c>
      <c r="O485" s="568">
        <v>17064</v>
      </c>
      <c r="P485" s="553">
        <v>1.7819548872180451</v>
      </c>
      <c r="Q485" s="569">
        <v>72</v>
      </c>
    </row>
    <row r="486" spans="1:17" ht="14.4" customHeight="1" x14ac:dyDescent="0.3">
      <c r="A486" s="547" t="s">
        <v>1286</v>
      </c>
      <c r="B486" s="548" t="s">
        <v>1167</v>
      </c>
      <c r="C486" s="548" t="s">
        <v>1151</v>
      </c>
      <c r="D486" s="548" t="s">
        <v>1211</v>
      </c>
      <c r="E486" s="548" t="s">
        <v>1212</v>
      </c>
      <c r="F486" s="568"/>
      <c r="G486" s="568"/>
      <c r="H486" s="568"/>
      <c r="I486" s="568"/>
      <c r="J486" s="568">
        <v>1</v>
      </c>
      <c r="K486" s="568">
        <v>229</v>
      </c>
      <c r="L486" s="568">
        <v>1</v>
      </c>
      <c r="M486" s="568">
        <v>229</v>
      </c>
      <c r="N486" s="568"/>
      <c r="O486" s="568"/>
      <c r="P486" s="553"/>
      <c r="Q486" s="569"/>
    </row>
    <row r="487" spans="1:17" ht="14.4" customHeight="1" x14ac:dyDescent="0.3">
      <c r="A487" s="547" t="s">
        <v>1286</v>
      </c>
      <c r="B487" s="548" t="s">
        <v>1167</v>
      </c>
      <c r="C487" s="548" t="s">
        <v>1151</v>
      </c>
      <c r="D487" s="548" t="s">
        <v>1213</v>
      </c>
      <c r="E487" s="548" t="s">
        <v>1214</v>
      </c>
      <c r="F487" s="568">
        <v>5</v>
      </c>
      <c r="G487" s="568">
        <v>5975</v>
      </c>
      <c r="H487" s="568">
        <v>0.98678777869529311</v>
      </c>
      <c r="I487" s="568">
        <v>1195</v>
      </c>
      <c r="J487" s="568">
        <v>5</v>
      </c>
      <c r="K487" s="568">
        <v>6055</v>
      </c>
      <c r="L487" s="568">
        <v>1</v>
      </c>
      <c r="M487" s="568">
        <v>1211</v>
      </c>
      <c r="N487" s="568">
        <v>5</v>
      </c>
      <c r="O487" s="568">
        <v>6055</v>
      </c>
      <c r="P487" s="553">
        <v>1</v>
      </c>
      <c r="Q487" s="569">
        <v>1211</v>
      </c>
    </row>
    <row r="488" spans="1:17" ht="14.4" customHeight="1" x14ac:dyDescent="0.3">
      <c r="A488" s="547" t="s">
        <v>1286</v>
      </c>
      <c r="B488" s="548" t="s">
        <v>1167</v>
      </c>
      <c r="C488" s="548" t="s">
        <v>1151</v>
      </c>
      <c r="D488" s="548" t="s">
        <v>1215</v>
      </c>
      <c r="E488" s="548" t="s">
        <v>1216</v>
      </c>
      <c r="F488" s="568">
        <v>5</v>
      </c>
      <c r="G488" s="568">
        <v>550</v>
      </c>
      <c r="H488" s="568">
        <v>1.6081871345029239</v>
      </c>
      <c r="I488" s="568">
        <v>110</v>
      </c>
      <c r="J488" s="568">
        <v>3</v>
      </c>
      <c r="K488" s="568">
        <v>342</v>
      </c>
      <c r="L488" s="568">
        <v>1</v>
      </c>
      <c r="M488" s="568">
        <v>114</v>
      </c>
      <c r="N488" s="568">
        <v>3</v>
      </c>
      <c r="O488" s="568">
        <v>342</v>
      </c>
      <c r="P488" s="553">
        <v>1</v>
      </c>
      <c r="Q488" s="569">
        <v>114</v>
      </c>
    </row>
    <row r="489" spans="1:17" ht="14.4" customHeight="1" x14ac:dyDescent="0.3">
      <c r="A489" s="547" t="s">
        <v>1286</v>
      </c>
      <c r="B489" s="548" t="s">
        <v>1167</v>
      </c>
      <c r="C489" s="548" t="s">
        <v>1151</v>
      </c>
      <c r="D489" s="548" t="s">
        <v>1223</v>
      </c>
      <c r="E489" s="548" t="s">
        <v>1224</v>
      </c>
      <c r="F489" s="568"/>
      <c r="G489" s="568"/>
      <c r="H489" s="568"/>
      <c r="I489" s="568"/>
      <c r="J489" s="568">
        <v>1</v>
      </c>
      <c r="K489" s="568">
        <v>1064</v>
      </c>
      <c r="L489" s="568">
        <v>1</v>
      </c>
      <c r="M489" s="568">
        <v>1064</v>
      </c>
      <c r="N489" s="568"/>
      <c r="O489" s="568"/>
      <c r="P489" s="553"/>
      <c r="Q489" s="569"/>
    </row>
    <row r="490" spans="1:17" ht="14.4" customHeight="1" thickBot="1" x14ac:dyDescent="0.35">
      <c r="A490" s="555" t="s">
        <v>1286</v>
      </c>
      <c r="B490" s="556" t="s">
        <v>1167</v>
      </c>
      <c r="C490" s="556" t="s">
        <v>1151</v>
      </c>
      <c r="D490" s="556" t="s">
        <v>1225</v>
      </c>
      <c r="E490" s="556" t="s">
        <v>1226</v>
      </c>
      <c r="F490" s="570"/>
      <c r="G490" s="570"/>
      <c r="H490" s="570"/>
      <c r="I490" s="570"/>
      <c r="J490" s="570">
        <v>1</v>
      </c>
      <c r="K490" s="570">
        <v>301</v>
      </c>
      <c r="L490" s="570">
        <v>1</v>
      </c>
      <c r="M490" s="570">
        <v>301</v>
      </c>
      <c r="N490" s="570"/>
      <c r="O490" s="570"/>
      <c r="P490" s="561"/>
      <c r="Q490" s="5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4" t="s">
        <v>136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4" customHeight="1" thickBot="1" x14ac:dyDescent="0.35">
      <c r="A2" s="235" t="s">
        <v>260</v>
      </c>
      <c r="B2" s="111"/>
      <c r="C2" s="111"/>
      <c r="D2" s="111"/>
      <c r="E2" s="111"/>
      <c r="F2" s="111"/>
    </row>
    <row r="3" spans="1:10" ht="14.4" customHeight="1" x14ac:dyDescent="0.3">
      <c r="A3" s="345"/>
      <c r="B3" s="107">
        <v>2015</v>
      </c>
      <c r="C3" s="40">
        <v>2016</v>
      </c>
      <c r="D3" s="7"/>
      <c r="E3" s="349">
        <v>2017</v>
      </c>
      <c r="F3" s="350"/>
      <c r="G3" s="350"/>
      <c r="H3" s="351"/>
      <c r="I3" s="352">
        <v>2017</v>
      </c>
      <c r="J3" s="353"/>
    </row>
    <row r="4" spans="1:10" ht="14.4" customHeight="1" thickBot="1" x14ac:dyDescent="0.35">
      <c r="A4" s="346"/>
      <c r="B4" s="347" t="s">
        <v>73</v>
      </c>
      <c r="C4" s="348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251</v>
      </c>
      <c r="J4" s="311" t="s">
        <v>252</v>
      </c>
    </row>
    <row r="5" spans="1:10" ht="14.4" customHeight="1" x14ac:dyDescent="0.3">
      <c r="A5" s="112" t="str">
        <f>HYPERLINK("#'Léky Žádanky'!A1","Léky (Kč)")</f>
        <v>Léky (Kč)</v>
      </c>
      <c r="B5" s="27">
        <v>19.793429999999997</v>
      </c>
      <c r="C5" s="29">
        <v>0.64842000000000288</v>
      </c>
      <c r="D5" s="8"/>
      <c r="E5" s="117">
        <v>16.670490000000001</v>
      </c>
      <c r="F5" s="28">
        <v>35.003470336914063</v>
      </c>
      <c r="G5" s="116">
        <f>E5-F5</f>
        <v>-18.332980336914062</v>
      </c>
      <c r="H5" s="122">
        <f>IF(F5&lt;0.00000001,"",E5/F5)</f>
        <v>0.47625249266840797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11919.215529999999</v>
      </c>
      <c r="C6" s="31">
        <v>12791.222169999999</v>
      </c>
      <c r="D6" s="8"/>
      <c r="E6" s="118">
        <v>12100.953320000001</v>
      </c>
      <c r="F6" s="30">
        <v>13819.999660583497</v>
      </c>
      <c r="G6" s="119">
        <f>E6-F6</f>
        <v>-1719.0463405834962</v>
      </c>
      <c r="H6" s="123">
        <f>IF(F6&lt;0.00000001,"",E6/F6)</f>
        <v>0.87561169444262377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10735.31625</v>
      </c>
      <c r="C7" s="31">
        <v>11560.294940000002</v>
      </c>
      <c r="D7" s="8"/>
      <c r="E7" s="118">
        <v>12347.468190000001</v>
      </c>
      <c r="F7" s="30">
        <v>12476.666704681395</v>
      </c>
      <c r="G7" s="119">
        <f>E7-F7</f>
        <v>-129.19851468139314</v>
      </c>
      <c r="H7" s="123">
        <f>IF(F7&lt;0.00000001,"",E7/F7)</f>
        <v>0.98964478913002329</v>
      </c>
    </row>
    <row r="8" spans="1:10" ht="14.4" customHeight="1" thickBot="1" x14ac:dyDescent="0.35">
      <c r="A8" s="1" t="s">
        <v>76</v>
      </c>
      <c r="B8" s="11">
        <v>-19013.972659999999</v>
      </c>
      <c r="C8" s="33">
        <v>-20517.247999999996</v>
      </c>
      <c r="D8" s="8"/>
      <c r="E8" s="120">
        <v>-19975.739920000004</v>
      </c>
      <c r="F8" s="32">
        <v>-18944.68645524454</v>
      </c>
      <c r="G8" s="121">
        <f>E8-F8</f>
        <v>-1031.0534647554632</v>
      </c>
      <c r="H8" s="124" t="str">
        <f>IF(F8&lt;0.00000001,"",E8/F8)</f>
        <v/>
      </c>
    </row>
    <row r="9" spans="1:10" ht="14.4" customHeight="1" thickBot="1" x14ac:dyDescent="0.35">
      <c r="A9" s="2" t="s">
        <v>77</v>
      </c>
      <c r="B9" s="3">
        <v>3660.3525499999996</v>
      </c>
      <c r="C9" s="35">
        <v>3834.9175300000024</v>
      </c>
      <c r="D9" s="8"/>
      <c r="E9" s="3">
        <v>4489.3520800000006</v>
      </c>
      <c r="F9" s="34">
        <v>7386.9833803572656</v>
      </c>
      <c r="G9" s="34">
        <f>E9-F9</f>
        <v>-2897.631300357265</v>
      </c>
      <c r="H9" s="125">
        <f>IF(F9&lt;0.00000001,"",E9/F9)</f>
        <v>0.60773821313009058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5318.4736600000006</v>
      </c>
      <c r="C11" s="29">
        <f>IF(ISERROR(VLOOKUP("Celkem:",'ZV Vykáz.-A'!A:H,5,0)),0,VLOOKUP("Celkem:",'ZV Vykáz.-A'!A:H,5,0)/1000)</f>
        <v>6033.0996599999999</v>
      </c>
      <c r="D11" s="8"/>
      <c r="E11" s="117">
        <f>IF(ISERROR(VLOOKUP("Celkem:",'ZV Vykáz.-A'!A:H,8,0)),0,VLOOKUP("Celkem:",'ZV Vykáz.-A'!A:H,8,0)/1000)</f>
        <v>4892.5843299999997</v>
      </c>
      <c r="F11" s="28">
        <f>C11</f>
        <v>6033.0996599999999</v>
      </c>
      <c r="G11" s="116">
        <f>E11-F11</f>
        <v>-1140.5153300000002</v>
      </c>
      <c r="H11" s="122">
        <f>IF(F11&lt;0.00000001,"",E11/F11)</f>
        <v>0.81095698823579521</v>
      </c>
      <c r="I11" s="116">
        <f>E11-B11</f>
        <v>-425.88933000000088</v>
      </c>
      <c r="J11" s="122">
        <f>IF(B11&lt;0.00000001,"",E11/B11)</f>
        <v>0.91992263998539747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5318.4736600000006</v>
      </c>
      <c r="C13" s="37">
        <f>SUM(C11:C12)</f>
        <v>6033.0996599999999</v>
      </c>
      <c r="D13" s="8"/>
      <c r="E13" s="5">
        <f>SUM(E11:E12)</f>
        <v>4892.5843299999997</v>
      </c>
      <c r="F13" s="36">
        <f>SUM(F11:F12)</f>
        <v>6033.0996599999999</v>
      </c>
      <c r="G13" s="36">
        <f>E13-F13</f>
        <v>-1140.5153300000002</v>
      </c>
      <c r="H13" s="126">
        <f>IF(F13&lt;0.00000001,"",E13/F13)</f>
        <v>0.81095698823579521</v>
      </c>
      <c r="I13" s="36">
        <f>SUM(I11:I12)</f>
        <v>-425.88933000000088</v>
      </c>
      <c r="J13" s="126">
        <f>IF(B13&lt;0.00000001,"",E13/B13)</f>
        <v>0.91992263998539747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1.4529949198472702</v>
      </c>
      <c r="C15" s="39">
        <f>IF(C9=0,"",C13/C9)</f>
        <v>1.5732019301077371</v>
      </c>
      <c r="D15" s="8"/>
      <c r="E15" s="6">
        <f>IF(E9=0,"",E13/E9)</f>
        <v>1.0898196984363051</v>
      </c>
      <c r="F15" s="38">
        <f>IF(F9=0,"",F13/F9)</f>
        <v>0.81672035110335039</v>
      </c>
      <c r="G15" s="38">
        <f>IF(ISERROR(F15-E15),"",E15-F15)</f>
        <v>0.27309934733295471</v>
      </c>
      <c r="H15" s="127">
        <f>IF(ISERROR(F15-E15),"",IF(F15&lt;0.00000001,"",E15/F15))</f>
        <v>1.3343853829086179</v>
      </c>
    </row>
    <row r="17" spans="1:8" ht="14.4" customHeight="1" x14ac:dyDescent="0.3">
      <c r="A17" s="113" t="s">
        <v>157</v>
      </c>
    </row>
    <row r="18" spans="1:8" ht="14.4" customHeight="1" x14ac:dyDescent="0.3">
      <c r="A18" s="274" t="s">
        <v>191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190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218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250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3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35" t="s">
        <v>260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-1.1296686260008399</v>
      </c>
      <c r="C4" s="201">
        <f t="shared" ref="C4:M4" si="0">(C10+C8)/C6</f>
        <v>1.1637048032939876</v>
      </c>
      <c r="D4" s="201">
        <f t="shared" si="0"/>
        <v>0.9126608427179641</v>
      </c>
      <c r="E4" s="201">
        <f t="shared" si="0"/>
        <v>1.0898196917538272</v>
      </c>
      <c r="F4" s="201">
        <f t="shared" si="0"/>
        <v>1.0898196917538272</v>
      </c>
      <c r="G4" s="201">
        <f t="shared" si="0"/>
        <v>1.0898196917538272</v>
      </c>
      <c r="H4" s="201">
        <f t="shared" si="0"/>
        <v>1.0898196917538272</v>
      </c>
      <c r="I4" s="201">
        <f t="shared" si="0"/>
        <v>1.0898196917538272</v>
      </c>
      <c r="J4" s="201">
        <f t="shared" si="0"/>
        <v>1.0898196917538272</v>
      </c>
      <c r="K4" s="201">
        <f t="shared" si="0"/>
        <v>1.0898196917538272</v>
      </c>
      <c r="L4" s="201">
        <f t="shared" si="0"/>
        <v>1.0898196917538272</v>
      </c>
      <c r="M4" s="201">
        <f t="shared" si="0"/>
        <v>1.0898196917538272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2102.8005800000001</v>
      </c>
      <c r="E5" s="201">
        <f>IF(ISERROR(VLOOKUP($A5,'Man Tab'!$A:$Q,COLUMN()+2,0)),0,VLOOKUP($A5,'Man Tab'!$A:$Q,COLUMN()+2,0))</f>
        <v>102.421269999998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4386.9308099999998</v>
      </c>
      <c r="E6" s="203">
        <f t="shared" si="1"/>
        <v>4489.3520799999978</v>
      </c>
      <c r="F6" s="203">
        <f t="shared" si="1"/>
        <v>4489.3520799999978</v>
      </c>
      <c r="G6" s="203">
        <f t="shared" si="1"/>
        <v>4489.3520799999978</v>
      </c>
      <c r="H6" s="203">
        <f t="shared" si="1"/>
        <v>4489.3520799999978</v>
      </c>
      <c r="I6" s="203">
        <f t="shared" si="1"/>
        <v>4489.3520799999978</v>
      </c>
      <c r="J6" s="203">
        <f t="shared" si="1"/>
        <v>4489.3520799999978</v>
      </c>
      <c r="K6" s="203">
        <f t="shared" si="1"/>
        <v>4489.3520799999978</v>
      </c>
      <c r="L6" s="203">
        <f t="shared" si="1"/>
        <v>4489.3520799999978</v>
      </c>
      <c r="M6" s="203">
        <f t="shared" si="1"/>
        <v>4489.3520799999978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1325853.33</v>
      </c>
      <c r="C9" s="202">
        <v>1332199.9900000002</v>
      </c>
      <c r="D9" s="202">
        <v>1345726.6500000001</v>
      </c>
      <c r="E9" s="202">
        <v>888804.33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1325.8533300000001</v>
      </c>
      <c r="C10" s="203">
        <f t="shared" ref="C10:M10" si="3">C9/1000+B10</f>
        <v>2658.0533200000004</v>
      </c>
      <c r="D10" s="203">
        <f t="shared" si="3"/>
        <v>4003.7799700000005</v>
      </c>
      <c r="E10" s="203">
        <f t="shared" si="3"/>
        <v>4892.5843000000004</v>
      </c>
      <c r="F10" s="203">
        <f t="shared" si="3"/>
        <v>4892.5843000000004</v>
      </c>
      <c r="G10" s="203">
        <f t="shared" si="3"/>
        <v>4892.5843000000004</v>
      </c>
      <c r="H10" s="203">
        <f t="shared" si="3"/>
        <v>4892.5843000000004</v>
      </c>
      <c r="I10" s="203">
        <f t="shared" si="3"/>
        <v>4892.5843000000004</v>
      </c>
      <c r="J10" s="203">
        <f t="shared" si="3"/>
        <v>4892.5843000000004</v>
      </c>
      <c r="K10" s="203">
        <f t="shared" si="3"/>
        <v>4892.5843000000004</v>
      </c>
      <c r="L10" s="203">
        <f t="shared" si="3"/>
        <v>4892.5843000000004</v>
      </c>
      <c r="M10" s="203">
        <f t="shared" si="3"/>
        <v>4892.5843000000004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4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0.81672035110335039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0.81672035110335039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5" t="s">
        <v>262</v>
      </c>
      <c r="B1" s="355"/>
      <c r="C1" s="355"/>
      <c r="D1" s="355"/>
      <c r="E1" s="355"/>
      <c r="F1" s="355"/>
      <c r="G1" s="355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04" customFormat="1" ht="14.4" customHeight="1" thickBot="1" x14ac:dyDescent="0.3">
      <c r="A2" s="235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6" t="s">
        <v>29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226</v>
      </c>
      <c r="E4" s="304" t="s">
        <v>227</v>
      </c>
      <c r="F4" s="304" t="s">
        <v>228</v>
      </c>
      <c r="G4" s="304" t="s">
        <v>229</v>
      </c>
      <c r="H4" s="304" t="s">
        <v>230</v>
      </c>
      <c r="I4" s="304" t="s">
        <v>231</v>
      </c>
      <c r="J4" s="304" t="s">
        <v>232</v>
      </c>
      <c r="K4" s="304" t="s">
        <v>233</v>
      </c>
      <c r="L4" s="304" t="s">
        <v>234</v>
      </c>
      <c r="M4" s="304" t="s">
        <v>235</v>
      </c>
      <c r="N4" s="304" t="s">
        <v>236</v>
      </c>
      <c r="O4" s="304" t="s">
        <v>237</v>
      </c>
      <c r="P4" s="358" t="s">
        <v>3</v>
      </c>
      <c r="Q4" s="35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2.9647199999999998</v>
      </c>
      <c r="G7" s="52">
        <v>8.0036699999999996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16.670490000000001</v>
      </c>
      <c r="Q7" s="95">
        <v>0.47625249440900003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226.54599999999999</v>
      </c>
      <c r="G8" s="52">
        <v>157.93799999999999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711.17899999999997</v>
      </c>
      <c r="Q8" s="95">
        <v>1.373267198253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3643.0321600000102</v>
      </c>
      <c r="G9" s="52">
        <v>2634.2184200000002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12100.953320000001</v>
      </c>
      <c r="Q9" s="95">
        <v>0.87561167293700004</v>
      </c>
    </row>
    <row r="10" spans="1:17" ht="14.4" customHeight="1" x14ac:dyDescent="0.3">
      <c r="A10" s="15" t="s">
        <v>38</v>
      </c>
      <c r="B10" s="51">
        <v>1900</v>
      </c>
      <c r="C10" s="52">
        <v>158.333333333333</v>
      </c>
      <c r="D10" s="52">
        <v>151.42403999999999</v>
      </c>
      <c r="E10" s="52">
        <v>141.31131999999999</v>
      </c>
      <c r="F10" s="52">
        <v>157.4417</v>
      </c>
      <c r="G10" s="52">
        <v>120.43167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570.60873000000004</v>
      </c>
      <c r="Q10" s="95">
        <v>0.90096115263099996</v>
      </c>
    </row>
    <row r="11" spans="1:17" ht="14.4" customHeight="1" x14ac:dyDescent="0.3">
      <c r="A11" s="15" t="s">
        <v>39</v>
      </c>
      <c r="B11" s="51">
        <v>754.235888705967</v>
      </c>
      <c r="C11" s="52">
        <v>62.852990725497001</v>
      </c>
      <c r="D11" s="52">
        <v>37.918909999999997</v>
      </c>
      <c r="E11" s="52">
        <v>55.739660000000001</v>
      </c>
      <c r="F11" s="52">
        <v>63.843850000000003</v>
      </c>
      <c r="G11" s="52">
        <v>66.323480000000004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223.82589999999999</v>
      </c>
      <c r="Q11" s="95">
        <v>0.890275456332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64.615539999999996</v>
      </c>
      <c r="G12" s="52">
        <v>67.282550000000001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263.39463000000001</v>
      </c>
      <c r="Q12" s="95">
        <v>29.416291615542001</v>
      </c>
    </row>
    <row r="13" spans="1:17" ht="14.4" customHeight="1" x14ac:dyDescent="0.3">
      <c r="A13" s="15" t="s">
        <v>41</v>
      </c>
      <c r="B13" s="51">
        <v>165</v>
      </c>
      <c r="C13" s="52">
        <v>13.75</v>
      </c>
      <c r="D13" s="52">
        <v>2.7443</v>
      </c>
      <c r="E13" s="52">
        <v>23.967649999999999</v>
      </c>
      <c r="F13" s="52">
        <v>11.815659999999999</v>
      </c>
      <c r="G13" s="52">
        <v>13.871460000000001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52.399070000000002</v>
      </c>
      <c r="Q13" s="95">
        <v>0.95271036363600003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121.76</v>
      </c>
      <c r="G14" s="52">
        <v>99.376000000000005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499.58300000000003</v>
      </c>
      <c r="Q14" s="95">
        <v>1.0890853279079999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-9425.3885800000207</v>
      </c>
      <c r="G16" s="52">
        <v>-7630.1421700000001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-34241.290139999997</v>
      </c>
      <c r="Q16" s="95">
        <v>0.90148196946000003</v>
      </c>
    </row>
    <row r="17" spans="1:17" ht="14.4" customHeight="1" x14ac:dyDescent="0.3">
      <c r="A17" s="15" t="s">
        <v>45</v>
      </c>
      <c r="B17" s="51">
        <v>922.96732237038395</v>
      </c>
      <c r="C17" s="52">
        <v>76.913943530864998</v>
      </c>
      <c r="D17" s="52">
        <v>50.569929999999999</v>
      </c>
      <c r="E17" s="52">
        <v>21.73207</v>
      </c>
      <c r="F17" s="52">
        <v>80.226560000000006</v>
      </c>
      <c r="G17" s="52">
        <v>38.702269999999999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191.23083</v>
      </c>
      <c r="Q17" s="95">
        <v>0.62157399952799997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65.070999999999998</v>
      </c>
      <c r="G18" s="52">
        <v>54.567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231.203</v>
      </c>
      <c r="Q18" s="95">
        <v>1.075362790697</v>
      </c>
    </row>
    <row r="19" spans="1:17" ht="14.4" customHeight="1" x14ac:dyDescent="0.3">
      <c r="A19" s="15" t="s">
        <v>47</v>
      </c>
      <c r="B19" s="51">
        <v>1510.1504705201601</v>
      </c>
      <c r="C19" s="52">
        <v>125.845872543346</v>
      </c>
      <c r="D19" s="52">
        <v>112.3451</v>
      </c>
      <c r="E19" s="52">
        <v>164.24768</v>
      </c>
      <c r="F19" s="52">
        <v>141.52052</v>
      </c>
      <c r="G19" s="52">
        <v>97.542010000000005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515.65530999999999</v>
      </c>
      <c r="Q19" s="95">
        <v>1.024378669674</v>
      </c>
    </row>
    <row r="20" spans="1:17" ht="14.4" customHeight="1" x14ac:dyDescent="0.3">
      <c r="A20" s="15" t="s">
        <v>48</v>
      </c>
      <c r="B20" s="51">
        <v>37430</v>
      </c>
      <c r="C20" s="52">
        <v>3119.1666666666702</v>
      </c>
      <c r="D20" s="52">
        <v>3089.4821400000001</v>
      </c>
      <c r="E20" s="52">
        <v>3021.53584</v>
      </c>
      <c r="F20" s="52">
        <v>3079.1134999999999</v>
      </c>
      <c r="G20" s="52">
        <v>3157.33671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12347.46819</v>
      </c>
      <c r="Q20" s="95">
        <v>0.98964479214500001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317.62500000000102</v>
      </c>
      <c r="G21" s="52">
        <v>317.62400000000002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1269.9100000000001</v>
      </c>
      <c r="Q21" s="95">
        <v>1.0260517102069999</v>
      </c>
    </row>
    <row r="22" spans="1:17" ht="14.4" customHeight="1" x14ac:dyDescent="0.3">
      <c r="A22" s="15" t="s">
        <v>50</v>
      </c>
      <c r="B22" s="51">
        <v>15</v>
      </c>
      <c r="C22" s="52">
        <v>1.25</v>
      </c>
      <c r="D22" s="52">
        <v>40.459980000000002</v>
      </c>
      <c r="E22" s="52">
        <v>19.4175</v>
      </c>
      <c r="F22" s="52">
        <v>0</v>
      </c>
      <c r="G22" s="52">
        <v>206.57477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266.45224999999999</v>
      </c>
      <c r="Q22" s="95">
        <v>53.29045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3487.6352000000102</v>
      </c>
      <c r="G23" s="52">
        <v>641.673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9262.7712000000101</v>
      </c>
      <c r="Q23" s="95">
        <v>0.630835723041</v>
      </c>
    </row>
    <row r="24" spans="1:17" ht="14.4" customHeight="1" x14ac:dyDescent="0.3">
      <c r="A24" s="16" t="s">
        <v>52</v>
      </c>
      <c r="B24" s="51">
        <v>483.77957982134802</v>
      </c>
      <c r="C24" s="52">
        <v>40.314964985110997</v>
      </c>
      <c r="D24" s="52">
        <v>54.758050000000999</v>
      </c>
      <c r="E24" s="52">
        <v>36.503070000000001</v>
      </c>
      <c r="F24" s="52">
        <v>64.977749999997997</v>
      </c>
      <c r="G24" s="52">
        <v>51.098429999997997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207.33729999999801</v>
      </c>
      <c r="Q24" s="95"/>
    </row>
    <row r="25" spans="1:17" ht="14.4" customHeight="1" x14ac:dyDescent="0.3">
      <c r="A25" s="17" t="s">
        <v>53</v>
      </c>
      <c r="B25" s="54">
        <v>22160.949312331501</v>
      </c>
      <c r="C25" s="55">
        <v>1846.74577602763</v>
      </c>
      <c r="D25" s="55">
        <v>-1173.66571</v>
      </c>
      <c r="E25" s="55">
        <v>3457.79594</v>
      </c>
      <c r="F25" s="55">
        <v>2102.8005800000001</v>
      </c>
      <c r="G25" s="55">
        <v>102.421269999998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4489.3520799999997</v>
      </c>
      <c r="Q25" s="96">
        <v>0.60773823585700004</v>
      </c>
    </row>
    <row r="26" spans="1:17" ht="14.4" customHeight="1" x14ac:dyDescent="0.3">
      <c r="A26" s="15" t="s">
        <v>54</v>
      </c>
      <c r="B26" s="51">
        <v>5906.7225019821899</v>
      </c>
      <c r="C26" s="52">
        <v>492.226875165183</v>
      </c>
      <c r="D26" s="52">
        <v>440.56279000000001</v>
      </c>
      <c r="E26" s="52">
        <v>420.01271000000003</v>
      </c>
      <c r="F26" s="52">
        <v>543.80059000000006</v>
      </c>
      <c r="G26" s="52">
        <v>498.48471999999998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1902.8608099999999</v>
      </c>
      <c r="Q26" s="95">
        <v>0.96645515818299998</v>
      </c>
    </row>
    <row r="27" spans="1:17" ht="14.4" customHeight="1" x14ac:dyDescent="0.3">
      <c r="A27" s="18" t="s">
        <v>55</v>
      </c>
      <c r="B27" s="54">
        <v>28067.6718143137</v>
      </c>
      <c r="C27" s="55">
        <v>2338.9726511928102</v>
      </c>
      <c r="D27" s="55">
        <v>-733.10292000000004</v>
      </c>
      <c r="E27" s="55">
        <v>3877.8086499999999</v>
      </c>
      <c r="F27" s="55">
        <v>2646.6011699999999</v>
      </c>
      <c r="G27" s="55">
        <v>600.90598999999804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6392.2128899999998</v>
      </c>
      <c r="Q27" s="96">
        <v>0.68322869088899996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44.689689999999999</v>
      </c>
      <c r="G28" s="52">
        <v>55.006500000000003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144.82019</v>
      </c>
      <c r="Q28" s="95">
        <v>1.794888798626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4216.2209000000003</v>
      </c>
      <c r="G30" s="52">
        <v>969.06949999999995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11299.21745</v>
      </c>
      <c r="Q30" s="95">
        <v>0.58393685877531132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0.5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14.215999999999999</v>
      </c>
      <c r="Q31" s="97" t="s">
        <v>261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5" t="s">
        <v>61</v>
      </c>
      <c r="B1" s="355"/>
      <c r="C1" s="355"/>
      <c r="D1" s="355"/>
      <c r="E1" s="355"/>
      <c r="F1" s="355"/>
      <c r="G1" s="355"/>
      <c r="H1" s="360"/>
      <c r="I1" s="360"/>
      <c r="J1" s="360"/>
      <c r="K1" s="360"/>
    </row>
    <row r="2" spans="1:11" s="60" customFormat="1" ht="14.4" customHeight="1" thickBot="1" x14ac:dyDescent="0.35">
      <c r="A2" s="235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6" t="s">
        <v>62</v>
      </c>
      <c r="C3" s="357"/>
      <c r="D3" s="357"/>
      <c r="E3" s="357"/>
      <c r="F3" s="363" t="s">
        <v>63</v>
      </c>
      <c r="G3" s="357"/>
      <c r="H3" s="357"/>
      <c r="I3" s="357"/>
      <c r="J3" s="357"/>
      <c r="K3" s="364"/>
    </row>
    <row r="4" spans="1:11" ht="14.4" customHeight="1" x14ac:dyDescent="0.3">
      <c r="A4" s="77"/>
      <c r="B4" s="361"/>
      <c r="C4" s="362"/>
      <c r="D4" s="362"/>
      <c r="E4" s="362"/>
      <c r="F4" s="365" t="s">
        <v>239</v>
      </c>
      <c r="G4" s="367" t="s">
        <v>64</v>
      </c>
      <c r="H4" s="140" t="s">
        <v>141</v>
      </c>
      <c r="I4" s="365" t="s">
        <v>65</v>
      </c>
      <c r="J4" s="367" t="s">
        <v>246</v>
      </c>
      <c r="K4" s="368" t="s">
        <v>240</v>
      </c>
    </row>
    <row r="5" spans="1:11" ht="42" thickBot="1" x14ac:dyDescent="0.35">
      <c r="A5" s="78"/>
      <c r="B5" s="24" t="s">
        <v>242</v>
      </c>
      <c r="C5" s="25" t="s">
        <v>243</v>
      </c>
      <c r="D5" s="26" t="s">
        <v>244</v>
      </c>
      <c r="E5" s="26" t="s">
        <v>245</v>
      </c>
      <c r="F5" s="366"/>
      <c r="G5" s="366"/>
      <c r="H5" s="25" t="s">
        <v>241</v>
      </c>
      <c r="I5" s="366"/>
      <c r="J5" s="366"/>
      <c r="K5" s="369"/>
    </row>
    <row r="6" spans="1:11" ht="14.4" customHeight="1" thickBot="1" x14ac:dyDescent="0.35">
      <c r="A6" s="455" t="s">
        <v>263</v>
      </c>
      <c r="B6" s="437">
        <v>32714.444305682598</v>
      </c>
      <c r="C6" s="437">
        <v>32660.541800000101</v>
      </c>
      <c r="D6" s="438">
        <v>-53.902505682570002</v>
      </c>
      <c r="E6" s="439">
        <v>0.99835233314100003</v>
      </c>
      <c r="F6" s="437">
        <v>22160.949312331501</v>
      </c>
      <c r="G6" s="438">
        <v>7386.9831041105099</v>
      </c>
      <c r="H6" s="440">
        <v>102.421269999998</v>
      </c>
      <c r="I6" s="437">
        <v>4489.3520799999997</v>
      </c>
      <c r="J6" s="438">
        <v>-2897.6310241105102</v>
      </c>
      <c r="K6" s="441">
        <v>0.20257941195199999</v>
      </c>
    </row>
    <row r="7" spans="1:11" ht="14.4" customHeight="1" thickBot="1" x14ac:dyDescent="0.35">
      <c r="A7" s="456" t="s">
        <v>264</v>
      </c>
      <c r="B7" s="437">
        <v>-56844.490289014699</v>
      </c>
      <c r="C7" s="437">
        <v>-59649.549229999997</v>
      </c>
      <c r="D7" s="438">
        <v>-2805.0589409853101</v>
      </c>
      <c r="E7" s="439">
        <v>1.04934618864</v>
      </c>
      <c r="F7" s="437">
        <v>-66608.948060380397</v>
      </c>
      <c r="G7" s="438">
        <v>-22202.982686793501</v>
      </c>
      <c r="H7" s="440">
        <v>-4462.6972599999999</v>
      </c>
      <c r="I7" s="437">
        <v>-19786.561269999998</v>
      </c>
      <c r="J7" s="438">
        <v>2416.4214167934501</v>
      </c>
      <c r="K7" s="441">
        <v>0.29705560358100003</v>
      </c>
    </row>
    <row r="8" spans="1:11" ht="14.4" customHeight="1" thickBot="1" x14ac:dyDescent="0.35">
      <c r="A8" s="457" t="s">
        <v>265</v>
      </c>
      <c r="B8" s="437">
        <v>46465.851046151402</v>
      </c>
      <c r="C8" s="437">
        <v>47019.088600000003</v>
      </c>
      <c r="D8" s="438">
        <v>553.23755384861602</v>
      </c>
      <c r="E8" s="439">
        <v>1.0119063256430001</v>
      </c>
      <c r="F8" s="437">
        <v>45964.7295934664</v>
      </c>
      <c r="G8" s="438">
        <v>15321.576531155501</v>
      </c>
      <c r="H8" s="440">
        <v>3068.06891</v>
      </c>
      <c r="I8" s="437">
        <v>13955.14587</v>
      </c>
      <c r="J8" s="438">
        <v>-1366.43066115545</v>
      </c>
      <c r="K8" s="441">
        <v>0.30360552522299999</v>
      </c>
    </row>
    <row r="9" spans="1:11" ht="14.4" customHeight="1" thickBot="1" x14ac:dyDescent="0.35">
      <c r="A9" s="458" t="s">
        <v>266</v>
      </c>
      <c r="B9" s="442">
        <v>0</v>
      </c>
      <c r="C9" s="442">
        <v>8.7999999900000004E-4</v>
      </c>
      <c r="D9" s="443">
        <v>8.7999999900000004E-4</v>
      </c>
      <c r="E9" s="444" t="s">
        <v>261</v>
      </c>
      <c r="F9" s="442">
        <v>0</v>
      </c>
      <c r="G9" s="443">
        <v>0</v>
      </c>
      <c r="H9" s="445">
        <v>-3.4000000000000002E-4</v>
      </c>
      <c r="I9" s="442">
        <v>-2.6999999900000001E-4</v>
      </c>
      <c r="J9" s="443">
        <v>-2.6999999900000001E-4</v>
      </c>
      <c r="K9" s="446" t="s">
        <v>261</v>
      </c>
    </row>
    <row r="10" spans="1:11" ht="14.4" customHeight="1" thickBot="1" x14ac:dyDescent="0.35">
      <c r="A10" s="459" t="s">
        <v>267</v>
      </c>
      <c r="B10" s="437">
        <v>0</v>
      </c>
      <c r="C10" s="437">
        <v>8.7999999900000004E-4</v>
      </c>
      <c r="D10" s="438">
        <v>8.7999999900000004E-4</v>
      </c>
      <c r="E10" s="447" t="s">
        <v>261</v>
      </c>
      <c r="F10" s="437">
        <v>0</v>
      </c>
      <c r="G10" s="438">
        <v>0</v>
      </c>
      <c r="H10" s="440">
        <v>-3.4000000000000002E-4</v>
      </c>
      <c r="I10" s="437">
        <v>-2.6999999900000001E-4</v>
      </c>
      <c r="J10" s="438">
        <v>-2.6999999900000001E-4</v>
      </c>
      <c r="K10" s="448" t="s">
        <v>261</v>
      </c>
    </row>
    <row r="11" spans="1:11" ht="14.4" customHeight="1" thickBot="1" x14ac:dyDescent="0.35">
      <c r="A11" s="458" t="s">
        <v>268</v>
      </c>
      <c r="B11" s="442">
        <v>190.00001715310199</v>
      </c>
      <c r="C11" s="442">
        <v>345.19131000000101</v>
      </c>
      <c r="D11" s="443">
        <v>155.19129284689899</v>
      </c>
      <c r="E11" s="449">
        <v>1.816796204401</v>
      </c>
      <c r="F11" s="442">
        <v>105.01041062674599</v>
      </c>
      <c r="G11" s="443">
        <v>35.003470208914997</v>
      </c>
      <c r="H11" s="445">
        <v>8.0036699999999996</v>
      </c>
      <c r="I11" s="442">
        <v>16.670490000000001</v>
      </c>
      <c r="J11" s="443">
        <v>-18.332980208915</v>
      </c>
      <c r="K11" s="450">
        <v>0.15875083146899999</v>
      </c>
    </row>
    <row r="12" spans="1:11" ht="14.4" customHeight="1" thickBot="1" x14ac:dyDescent="0.35">
      <c r="A12" s="459" t="s">
        <v>269</v>
      </c>
      <c r="B12" s="437">
        <v>190.00001715310199</v>
      </c>
      <c r="C12" s="437">
        <v>75.576449999999994</v>
      </c>
      <c r="D12" s="438">
        <v>-114.423567153102</v>
      </c>
      <c r="E12" s="439">
        <v>0.39777075356300001</v>
      </c>
      <c r="F12" s="437">
        <v>100</v>
      </c>
      <c r="G12" s="438">
        <v>33.333333333333002</v>
      </c>
      <c r="H12" s="440">
        <v>8.0035900000000009</v>
      </c>
      <c r="I12" s="437">
        <v>16.118410000000001</v>
      </c>
      <c r="J12" s="438">
        <v>-17.214923333333001</v>
      </c>
      <c r="K12" s="441">
        <v>0.1611841</v>
      </c>
    </row>
    <row r="13" spans="1:11" ht="14.4" customHeight="1" thickBot="1" x14ac:dyDescent="0.35">
      <c r="A13" s="459" t="s">
        <v>270</v>
      </c>
      <c r="B13" s="437">
        <v>0</v>
      </c>
      <c r="C13" s="437">
        <v>269.61486000000099</v>
      </c>
      <c r="D13" s="438">
        <v>269.61486000000099</v>
      </c>
      <c r="E13" s="447" t="s">
        <v>261</v>
      </c>
      <c r="F13" s="437">
        <v>5.0104106267460002</v>
      </c>
      <c r="G13" s="438">
        <v>1.6701368755820001</v>
      </c>
      <c r="H13" s="440">
        <v>8.0000000000000007E-5</v>
      </c>
      <c r="I13" s="437">
        <v>0.55208000000000002</v>
      </c>
      <c r="J13" s="438">
        <v>-1.118056875582</v>
      </c>
      <c r="K13" s="441">
        <v>0.110186577733</v>
      </c>
    </row>
    <row r="14" spans="1:11" ht="14.4" customHeight="1" thickBot="1" x14ac:dyDescent="0.35">
      <c r="A14" s="458" t="s">
        <v>271</v>
      </c>
      <c r="B14" s="442">
        <v>1390.7625223022201</v>
      </c>
      <c r="C14" s="442">
        <v>1767.7468200000001</v>
      </c>
      <c r="D14" s="443">
        <v>376.98429769778301</v>
      </c>
      <c r="E14" s="449">
        <v>1.2710630259669999</v>
      </c>
      <c r="F14" s="442">
        <v>1553.62117635462</v>
      </c>
      <c r="G14" s="443">
        <v>517.87372545153903</v>
      </c>
      <c r="H14" s="445">
        <v>157.93799999999999</v>
      </c>
      <c r="I14" s="442">
        <v>711.17899999999997</v>
      </c>
      <c r="J14" s="443">
        <v>193.305274548461</v>
      </c>
      <c r="K14" s="450">
        <v>0.45775573275100001</v>
      </c>
    </row>
    <row r="15" spans="1:11" ht="14.4" customHeight="1" thickBot="1" x14ac:dyDescent="0.35">
      <c r="A15" s="459" t="s">
        <v>272</v>
      </c>
      <c r="B15" s="437">
        <v>1316.6491352968701</v>
      </c>
      <c r="C15" s="437">
        <v>1454.1250600000001</v>
      </c>
      <c r="D15" s="438">
        <v>137.475924703136</v>
      </c>
      <c r="E15" s="439">
        <v>1.1044134849730001</v>
      </c>
      <c r="F15" s="437">
        <v>1181.36174803822</v>
      </c>
      <c r="G15" s="438">
        <v>393.787249346073</v>
      </c>
      <c r="H15" s="440">
        <v>128.55500000000001</v>
      </c>
      <c r="I15" s="437">
        <v>569.32299999999998</v>
      </c>
      <c r="J15" s="438">
        <v>175.53575065392701</v>
      </c>
      <c r="K15" s="441">
        <v>0.48192097039300003</v>
      </c>
    </row>
    <row r="16" spans="1:11" ht="14.4" customHeight="1" thickBot="1" x14ac:dyDescent="0.35">
      <c r="A16" s="459" t="s">
        <v>273</v>
      </c>
      <c r="B16" s="437">
        <v>74.113387005351996</v>
      </c>
      <c r="C16" s="437">
        <v>313.62175999999999</v>
      </c>
      <c r="D16" s="438">
        <v>239.508372994647</v>
      </c>
      <c r="E16" s="439">
        <v>4.2316479204670001</v>
      </c>
      <c r="F16" s="437">
        <v>372.25942831639702</v>
      </c>
      <c r="G16" s="438">
        <v>124.08647610546601</v>
      </c>
      <c r="H16" s="440">
        <v>29.382999999999999</v>
      </c>
      <c r="I16" s="437">
        <v>141.85599999999999</v>
      </c>
      <c r="J16" s="438">
        <v>17.769523894534</v>
      </c>
      <c r="K16" s="441">
        <v>0.38106758139399999</v>
      </c>
    </row>
    <row r="17" spans="1:11" ht="14.4" customHeight="1" thickBot="1" x14ac:dyDescent="0.35">
      <c r="A17" s="458" t="s">
        <v>274</v>
      </c>
      <c r="B17" s="442">
        <v>41424.0050804122</v>
      </c>
      <c r="C17" s="442">
        <v>41576.442159999999</v>
      </c>
      <c r="D17" s="443">
        <v>152.43707958784901</v>
      </c>
      <c r="E17" s="449">
        <v>1.0036799213230001</v>
      </c>
      <c r="F17" s="442">
        <v>41460</v>
      </c>
      <c r="G17" s="443">
        <v>13820</v>
      </c>
      <c r="H17" s="445">
        <v>2634.2184200000002</v>
      </c>
      <c r="I17" s="442">
        <v>12100.953320000001</v>
      </c>
      <c r="J17" s="443">
        <v>-1719.0466799999899</v>
      </c>
      <c r="K17" s="450">
        <v>0.29187055764499997</v>
      </c>
    </row>
    <row r="18" spans="1:11" ht="14.4" customHeight="1" thickBot="1" x14ac:dyDescent="0.35">
      <c r="A18" s="459" t="s">
        <v>275</v>
      </c>
      <c r="B18" s="437">
        <v>17200.001552807102</v>
      </c>
      <c r="C18" s="437">
        <v>17143.925930000001</v>
      </c>
      <c r="D18" s="438">
        <v>-56.075622807125001</v>
      </c>
      <c r="E18" s="439">
        <v>0.99673978966599996</v>
      </c>
      <c r="F18" s="437">
        <v>17200</v>
      </c>
      <c r="G18" s="438">
        <v>5733.3333333333303</v>
      </c>
      <c r="H18" s="440">
        <v>881.06343000000004</v>
      </c>
      <c r="I18" s="437">
        <v>4524.4558399999996</v>
      </c>
      <c r="J18" s="438">
        <v>-1208.87749333333</v>
      </c>
      <c r="K18" s="441">
        <v>0.263049758139</v>
      </c>
    </row>
    <row r="19" spans="1:11" ht="14.4" customHeight="1" thickBot="1" x14ac:dyDescent="0.35">
      <c r="A19" s="459" t="s">
        <v>276</v>
      </c>
      <c r="B19" s="437">
        <v>478.07194890514899</v>
      </c>
      <c r="C19" s="437">
        <v>494.20406000000003</v>
      </c>
      <c r="D19" s="438">
        <v>16.13211109485</v>
      </c>
      <c r="E19" s="439">
        <v>1.033744107203</v>
      </c>
      <c r="F19" s="437">
        <v>490</v>
      </c>
      <c r="G19" s="438">
        <v>163.333333333333</v>
      </c>
      <c r="H19" s="440">
        <v>16.8674</v>
      </c>
      <c r="I19" s="437">
        <v>141.70173</v>
      </c>
      <c r="J19" s="438">
        <v>-21.631603333333</v>
      </c>
      <c r="K19" s="441">
        <v>0.28918720408100002</v>
      </c>
    </row>
    <row r="20" spans="1:11" ht="14.4" customHeight="1" thickBot="1" x14ac:dyDescent="0.35">
      <c r="A20" s="459" t="s">
        <v>277</v>
      </c>
      <c r="B20" s="437">
        <v>271.93576151804899</v>
      </c>
      <c r="C20" s="437">
        <v>248.48873</v>
      </c>
      <c r="D20" s="438">
        <v>-23.447031518048998</v>
      </c>
      <c r="E20" s="439">
        <v>0.91377731495400005</v>
      </c>
      <c r="F20" s="437">
        <v>240</v>
      </c>
      <c r="G20" s="438">
        <v>80</v>
      </c>
      <c r="H20" s="440">
        <v>21.140219999999999</v>
      </c>
      <c r="I20" s="437">
        <v>87.404330000000002</v>
      </c>
      <c r="J20" s="438">
        <v>7.4043299999999999</v>
      </c>
      <c r="K20" s="441">
        <v>0.36418470833299998</v>
      </c>
    </row>
    <row r="21" spans="1:11" ht="14.4" customHeight="1" thickBot="1" x14ac:dyDescent="0.35">
      <c r="A21" s="459" t="s">
        <v>278</v>
      </c>
      <c r="B21" s="437">
        <v>434.00003918129602</v>
      </c>
      <c r="C21" s="437">
        <v>421.09043000000003</v>
      </c>
      <c r="D21" s="438">
        <v>-12.909609181296</v>
      </c>
      <c r="E21" s="439">
        <v>0.97025435941000004</v>
      </c>
      <c r="F21" s="437">
        <v>440</v>
      </c>
      <c r="G21" s="438">
        <v>146.666666666667</v>
      </c>
      <c r="H21" s="440">
        <v>39.760539999999999</v>
      </c>
      <c r="I21" s="437">
        <v>173.08956000000001</v>
      </c>
      <c r="J21" s="438">
        <v>26.422893333333</v>
      </c>
      <c r="K21" s="441">
        <v>0.39338536363600002</v>
      </c>
    </row>
    <row r="22" spans="1:11" ht="14.4" customHeight="1" thickBot="1" x14ac:dyDescent="0.35">
      <c r="A22" s="459" t="s">
        <v>279</v>
      </c>
      <c r="B22" s="437">
        <v>22861.995761930801</v>
      </c>
      <c r="C22" s="437">
        <v>23081.229009999999</v>
      </c>
      <c r="D22" s="438">
        <v>219.233248069213</v>
      </c>
      <c r="E22" s="439">
        <v>1.009589418629</v>
      </c>
      <c r="F22" s="437">
        <v>22900</v>
      </c>
      <c r="G22" s="438">
        <v>7633.3333333333303</v>
      </c>
      <c r="H22" s="440">
        <v>1656.7268300000001</v>
      </c>
      <c r="I22" s="437">
        <v>7101.0658599999997</v>
      </c>
      <c r="J22" s="438">
        <v>-532.26747333332901</v>
      </c>
      <c r="K22" s="441">
        <v>0.31009021222700001</v>
      </c>
    </row>
    <row r="23" spans="1:11" ht="14.4" customHeight="1" thickBot="1" x14ac:dyDescent="0.35">
      <c r="A23" s="459" t="s">
        <v>280</v>
      </c>
      <c r="B23" s="437">
        <v>48.000004333414999</v>
      </c>
      <c r="C23" s="437">
        <v>57.39</v>
      </c>
      <c r="D23" s="438">
        <v>9.3899956665839994</v>
      </c>
      <c r="E23" s="439">
        <v>1.195624892059</v>
      </c>
      <c r="F23" s="437">
        <v>60</v>
      </c>
      <c r="G23" s="438">
        <v>20</v>
      </c>
      <c r="H23" s="440">
        <v>4.8600000000000003</v>
      </c>
      <c r="I23" s="437">
        <v>17.898</v>
      </c>
      <c r="J23" s="438">
        <v>-2.1019999999989998</v>
      </c>
      <c r="K23" s="441">
        <v>0.29830000000000001</v>
      </c>
    </row>
    <row r="24" spans="1:11" ht="14.4" customHeight="1" thickBot="1" x14ac:dyDescent="0.35">
      <c r="A24" s="459" t="s">
        <v>281</v>
      </c>
      <c r="B24" s="437">
        <v>130.00001173633299</v>
      </c>
      <c r="C24" s="437">
        <v>130.114</v>
      </c>
      <c r="D24" s="438">
        <v>0.113988263666</v>
      </c>
      <c r="E24" s="439">
        <v>1.000876832718</v>
      </c>
      <c r="F24" s="437">
        <v>130</v>
      </c>
      <c r="G24" s="438">
        <v>43.333333333333002</v>
      </c>
      <c r="H24" s="440">
        <v>13.8</v>
      </c>
      <c r="I24" s="437">
        <v>55.338000000000001</v>
      </c>
      <c r="J24" s="438">
        <v>12.004666666665999</v>
      </c>
      <c r="K24" s="441">
        <v>0.42567692307600002</v>
      </c>
    </row>
    <row r="25" spans="1:11" ht="14.4" customHeight="1" thickBot="1" x14ac:dyDescent="0.35">
      <c r="A25" s="458" t="s">
        <v>282</v>
      </c>
      <c r="B25" s="442">
        <v>2114.0001908508302</v>
      </c>
      <c r="C25" s="442">
        <v>1766.0814800000001</v>
      </c>
      <c r="D25" s="443">
        <v>-347.91871085082897</v>
      </c>
      <c r="E25" s="449">
        <v>0.83542162751100002</v>
      </c>
      <c r="F25" s="442">
        <v>1900</v>
      </c>
      <c r="G25" s="443">
        <v>633.33333333333303</v>
      </c>
      <c r="H25" s="445">
        <v>120.43167</v>
      </c>
      <c r="I25" s="442">
        <v>570.60873000000004</v>
      </c>
      <c r="J25" s="443">
        <v>-62.724603333331999</v>
      </c>
      <c r="K25" s="450">
        <v>0.30032038421000001</v>
      </c>
    </row>
    <row r="26" spans="1:11" ht="14.4" customHeight="1" thickBot="1" x14ac:dyDescent="0.35">
      <c r="A26" s="459" t="s">
        <v>283</v>
      </c>
      <c r="B26" s="437">
        <v>2114.0001908508302</v>
      </c>
      <c r="C26" s="437">
        <v>1766.0814800000001</v>
      </c>
      <c r="D26" s="438">
        <v>-347.91871085082897</v>
      </c>
      <c r="E26" s="439">
        <v>0.83542162751100002</v>
      </c>
      <c r="F26" s="437">
        <v>1900</v>
      </c>
      <c r="G26" s="438">
        <v>633.33333333333303</v>
      </c>
      <c r="H26" s="440">
        <v>120.43167</v>
      </c>
      <c r="I26" s="437">
        <v>570.60873000000004</v>
      </c>
      <c r="J26" s="438">
        <v>-62.724603333331999</v>
      </c>
      <c r="K26" s="441">
        <v>0.30032038421000001</v>
      </c>
    </row>
    <row r="27" spans="1:11" ht="14.4" customHeight="1" thickBot="1" x14ac:dyDescent="0.35">
      <c r="A27" s="458" t="s">
        <v>284</v>
      </c>
      <c r="B27" s="442">
        <v>773.21287285777805</v>
      </c>
      <c r="C27" s="442">
        <v>769.22487999999998</v>
      </c>
      <c r="D27" s="443">
        <v>-3.9879928577779999</v>
      </c>
      <c r="E27" s="449">
        <v>0.99484230928100004</v>
      </c>
      <c r="F27" s="442">
        <v>754.235888705967</v>
      </c>
      <c r="G27" s="443">
        <v>251.411962901989</v>
      </c>
      <c r="H27" s="445">
        <v>66.323480000000004</v>
      </c>
      <c r="I27" s="442">
        <v>223.82589999999999</v>
      </c>
      <c r="J27" s="443">
        <v>-27.586062901988999</v>
      </c>
      <c r="K27" s="450">
        <v>0.29675848544400002</v>
      </c>
    </row>
    <row r="28" spans="1:11" ht="14.4" customHeight="1" thickBot="1" x14ac:dyDescent="0.35">
      <c r="A28" s="459" t="s">
        <v>285</v>
      </c>
      <c r="B28" s="437">
        <v>9.0862829601769999</v>
      </c>
      <c r="C28" s="437">
        <v>4.7985999999990003</v>
      </c>
      <c r="D28" s="438">
        <v>-4.2876829601770003</v>
      </c>
      <c r="E28" s="439">
        <v>0.52811474406299996</v>
      </c>
      <c r="F28" s="437">
        <v>0</v>
      </c>
      <c r="G28" s="438">
        <v>0</v>
      </c>
      <c r="H28" s="440">
        <v>3.5527136788005003E-14</v>
      </c>
      <c r="I28" s="437">
        <v>32.122880000000002</v>
      </c>
      <c r="J28" s="438">
        <v>32.122880000000002</v>
      </c>
      <c r="K28" s="448" t="s">
        <v>261</v>
      </c>
    </row>
    <row r="29" spans="1:11" ht="14.4" customHeight="1" thickBot="1" x14ac:dyDescent="0.35">
      <c r="A29" s="459" t="s">
        <v>286</v>
      </c>
      <c r="B29" s="437">
        <v>53.751172704303002</v>
      </c>
      <c r="C29" s="437">
        <v>27.485910000000001</v>
      </c>
      <c r="D29" s="438">
        <v>-26.265262704303002</v>
      </c>
      <c r="E29" s="439">
        <v>0.51135461083199996</v>
      </c>
      <c r="F29" s="437">
        <v>30</v>
      </c>
      <c r="G29" s="438">
        <v>10</v>
      </c>
      <c r="H29" s="440">
        <v>1.3583400000000001</v>
      </c>
      <c r="I29" s="437">
        <v>6.1290199999999997</v>
      </c>
      <c r="J29" s="438">
        <v>-3.8709799999999999</v>
      </c>
      <c r="K29" s="441">
        <v>0.204300666666</v>
      </c>
    </row>
    <row r="30" spans="1:11" ht="14.4" customHeight="1" thickBot="1" x14ac:dyDescent="0.35">
      <c r="A30" s="459" t="s">
        <v>287</v>
      </c>
      <c r="B30" s="437">
        <v>248.51847189947301</v>
      </c>
      <c r="C30" s="437">
        <v>227.28167999999999</v>
      </c>
      <c r="D30" s="438">
        <v>-21.236791899471999</v>
      </c>
      <c r="E30" s="439">
        <v>0.91454642491000004</v>
      </c>
      <c r="F30" s="437">
        <v>215.09303827399799</v>
      </c>
      <c r="G30" s="438">
        <v>71.697679424664997</v>
      </c>
      <c r="H30" s="440">
        <v>14.080640000000001</v>
      </c>
      <c r="I30" s="437">
        <v>58.19894</v>
      </c>
      <c r="J30" s="438">
        <v>-13.498739424665001</v>
      </c>
      <c r="K30" s="441">
        <v>0.270575656316</v>
      </c>
    </row>
    <row r="31" spans="1:11" ht="14.4" customHeight="1" thickBot="1" x14ac:dyDescent="0.35">
      <c r="A31" s="459" t="s">
        <v>288</v>
      </c>
      <c r="B31" s="437">
        <v>246.82629263659999</v>
      </c>
      <c r="C31" s="437">
        <v>248.11428000000001</v>
      </c>
      <c r="D31" s="438">
        <v>1.2879873634000001</v>
      </c>
      <c r="E31" s="439">
        <v>1.00521819353</v>
      </c>
      <c r="F31" s="437">
        <v>250</v>
      </c>
      <c r="G31" s="438">
        <v>83.333333333333002</v>
      </c>
      <c r="H31" s="440">
        <v>26.309809999999999</v>
      </c>
      <c r="I31" s="437">
        <v>64.285309999999996</v>
      </c>
      <c r="J31" s="438">
        <v>-19.048023333332999</v>
      </c>
      <c r="K31" s="441">
        <v>0.25714123999999999</v>
      </c>
    </row>
    <row r="32" spans="1:11" ht="14.4" customHeight="1" thickBot="1" x14ac:dyDescent="0.35">
      <c r="A32" s="459" t="s">
        <v>289</v>
      </c>
      <c r="B32" s="437">
        <v>15.047388554444</v>
      </c>
      <c r="C32" s="437">
        <v>10.42601</v>
      </c>
      <c r="D32" s="438">
        <v>-4.621378554444</v>
      </c>
      <c r="E32" s="439">
        <v>0.69287836638699996</v>
      </c>
      <c r="F32" s="437">
        <v>11.266601931495</v>
      </c>
      <c r="G32" s="438">
        <v>3.7555339771649998</v>
      </c>
      <c r="H32" s="440">
        <v>0.18129999999999999</v>
      </c>
      <c r="I32" s="437">
        <v>2.76416</v>
      </c>
      <c r="J32" s="438">
        <v>-0.99137397716499998</v>
      </c>
      <c r="K32" s="441">
        <v>0.24534105463200001</v>
      </c>
    </row>
    <row r="33" spans="1:11" ht="14.4" customHeight="1" thickBot="1" x14ac:dyDescent="0.35">
      <c r="A33" s="459" t="s">
        <v>290</v>
      </c>
      <c r="B33" s="437">
        <v>0</v>
      </c>
      <c r="C33" s="437">
        <v>4.598E-2</v>
      </c>
      <c r="D33" s="438">
        <v>4.598E-2</v>
      </c>
      <c r="E33" s="447" t="s">
        <v>291</v>
      </c>
      <c r="F33" s="437">
        <v>0</v>
      </c>
      <c r="G33" s="438">
        <v>0</v>
      </c>
      <c r="H33" s="440">
        <v>0</v>
      </c>
      <c r="I33" s="437">
        <v>-10.766579999999999</v>
      </c>
      <c r="J33" s="438">
        <v>-10.766579999999999</v>
      </c>
      <c r="K33" s="448" t="s">
        <v>291</v>
      </c>
    </row>
    <row r="34" spans="1:11" ht="14.4" customHeight="1" thickBot="1" x14ac:dyDescent="0.35">
      <c r="A34" s="459" t="s">
        <v>292</v>
      </c>
      <c r="B34" s="437">
        <v>0</v>
      </c>
      <c r="C34" s="437">
        <v>2.8379999999999999E-2</v>
      </c>
      <c r="D34" s="438">
        <v>2.8379999999999999E-2</v>
      </c>
      <c r="E34" s="447" t="s">
        <v>291</v>
      </c>
      <c r="F34" s="437">
        <v>0</v>
      </c>
      <c r="G34" s="438">
        <v>0</v>
      </c>
      <c r="H34" s="440">
        <v>0</v>
      </c>
      <c r="I34" s="437">
        <v>0</v>
      </c>
      <c r="J34" s="438">
        <v>0</v>
      </c>
      <c r="K34" s="448" t="s">
        <v>261</v>
      </c>
    </row>
    <row r="35" spans="1:11" ht="14.4" customHeight="1" thickBot="1" x14ac:dyDescent="0.35">
      <c r="A35" s="459" t="s">
        <v>293</v>
      </c>
      <c r="B35" s="437">
        <v>12.320502880507</v>
      </c>
      <c r="C35" s="437">
        <v>11.192500000000001</v>
      </c>
      <c r="D35" s="438">
        <v>-1.1280028805069999</v>
      </c>
      <c r="E35" s="439">
        <v>0.90844506174299999</v>
      </c>
      <c r="F35" s="437">
        <v>12</v>
      </c>
      <c r="G35" s="438">
        <v>4</v>
      </c>
      <c r="H35" s="440">
        <v>0</v>
      </c>
      <c r="I35" s="437">
        <v>0</v>
      </c>
      <c r="J35" s="438">
        <v>-4</v>
      </c>
      <c r="K35" s="441">
        <v>0</v>
      </c>
    </row>
    <row r="36" spans="1:11" ht="14.4" customHeight="1" thickBot="1" x14ac:dyDescent="0.35">
      <c r="A36" s="459" t="s">
        <v>294</v>
      </c>
      <c r="B36" s="437">
        <v>41.803354065798999</v>
      </c>
      <c r="C36" s="437">
        <v>60.839649999999999</v>
      </c>
      <c r="D36" s="438">
        <v>19.036295934200002</v>
      </c>
      <c r="E36" s="439">
        <v>1.4553772384920001</v>
      </c>
      <c r="F36" s="437">
        <v>65.876248500474006</v>
      </c>
      <c r="G36" s="438">
        <v>21.958749500158</v>
      </c>
      <c r="H36" s="440">
        <v>3.22092</v>
      </c>
      <c r="I36" s="437">
        <v>14.86304</v>
      </c>
      <c r="J36" s="438">
        <v>-7.0957095001579997</v>
      </c>
      <c r="K36" s="441">
        <v>0.22562061954500001</v>
      </c>
    </row>
    <row r="37" spans="1:11" ht="14.4" customHeight="1" thickBot="1" x14ac:dyDescent="0.35">
      <c r="A37" s="459" t="s">
        <v>295</v>
      </c>
      <c r="B37" s="437">
        <v>0</v>
      </c>
      <c r="C37" s="437">
        <v>1.93</v>
      </c>
      <c r="D37" s="438">
        <v>1.93</v>
      </c>
      <c r="E37" s="447" t="s">
        <v>261</v>
      </c>
      <c r="F37" s="437">
        <v>0</v>
      </c>
      <c r="G37" s="438">
        <v>0</v>
      </c>
      <c r="H37" s="440">
        <v>0</v>
      </c>
      <c r="I37" s="437">
        <v>0</v>
      </c>
      <c r="J37" s="438">
        <v>0</v>
      </c>
      <c r="K37" s="448" t="s">
        <v>261</v>
      </c>
    </row>
    <row r="38" spans="1:11" ht="14.4" customHeight="1" thickBot="1" x14ac:dyDescent="0.35">
      <c r="A38" s="459" t="s">
        <v>296</v>
      </c>
      <c r="B38" s="437">
        <v>0</v>
      </c>
      <c r="C38" s="437">
        <v>5.0765000000000002</v>
      </c>
      <c r="D38" s="438">
        <v>5.0765000000000002</v>
      </c>
      <c r="E38" s="447" t="s">
        <v>291</v>
      </c>
      <c r="F38" s="437">
        <v>0</v>
      </c>
      <c r="G38" s="438">
        <v>0</v>
      </c>
      <c r="H38" s="440">
        <v>5.9138000000000002</v>
      </c>
      <c r="I38" s="437">
        <v>5.9138000000000002</v>
      </c>
      <c r="J38" s="438">
        <v>5.9138000000000002</v>
      </c>
      <c r="K38" s="448" t="s">
        <v>261</v>
      </c>
    </row>
    <row r="39" spans="1:11" ht="14.4" customHeight="1" thickBot="1" x14ac:dyDescent="0.35">
      <c r="A39" s="459" t="s">
        <v>297</v>
      </c>
      <c r="B39" s="437">
        <v>145.859407156473</v>
      </c>
      <c r="C39" s="437">
        <v>172.00539000000001</v>
      </c>
      <c r="D39" s="438">
        <v>26.145982843527001</v>
      </c>
      <c r="E39" s="439">
        <v>1.1792546902059999</v>
      </c>
      <c r="F39" s="437">
        <v>170</v>
      </c>
      <c r="G39" s="438">
        <v>56.666666666666003</v>
      </c>
      <c r="H39" s="440">
        <v>15.25867</v>
      </c>
      <c r="I39" s="437">
        <v>50.315330000000003</v>
      </c>
      <c r="J39" s="438">
        <v>-6.3513366666659996</v>
      </c>
      <c r="K39" s="441">
        <v>0.295972529411</v>
      </c>
    </row>
    <row r="40" spans="1:11" ht="14.4" customHeight="1" thickBot="1" x14ac:dyDescent="0.35">
      <c r="A40" s="458" t="s">
        <v>298</v>
      </c>
      <c r="B40" s="442">
        <v>442.11535670405698</v>
      </c>
      <c r="C40" s="442">
        <v>604.53274999999996</v>
      </c>
      <c r="D40" s="443">
        <v>162.41739329594299</v>
      </c>
      <c r="E40" s="449">
        <v>1.3673642881500001</v>
      </c>
      <c r="F40" s="442">
        <v>26.862117779064</v>
      </c>
      <c r="G40" s="443">
        <v>8.9540392596880007</v>
      </c>
      <c r="H40" s="445">
        <v>67.282550000000001</v>
      </c>
      <c r="I40" s="442">
        <v>263.39463000000001</v>
      </c>
      <c r="J40" s="443">
        <v>254.44059074031199</v>
      </c>
      <c r="K40" s="450">
        <v>9.8054305385140008</v>
      </c>
    </row>
    <row r="41" spans="1:11" ht="14.4" customHeight="1" thickBot="1" x14ac:dyDescent="0.35">
      <c r="A41" s="459" t="s">
        <v>299</v>
      </c>
      <c r="B41" s="437">
        <v>0</v>
      </c>
      <c r="C41" s="437">
        <v>3.0340600000000002</v>
      </c>
      <c r="D41" s="438">
        <v>3.0340600000000002</v>
      </c>
      <c r="E41" s="447" t="s">
        <v>261</v>
      </c>
      <c r="F41" s="437">
        <v>0</v>
      </c>
      <c r="G41" s="438">
        <v>0</v>
      </c>
      <c r="H41" s="440">
        <v>0</v>
      </c>
      <c r="I41" s="437">
        <v>0.121</v>
      </c>
      <c r="J41" s="438">
        <v>0.121</v>
      </c>
      <c r="K41" s="448" t="s">
        <v>261</v>
      </c>
    </row>
    <row r="42" spans="1:11" ht="14.4" customHeight="1" thickBot="1" x14ac:dyDescent="0.35">
      <c r="A42" s="459" t="s">
        <v>300</v>
      </c>
      <c r="B42" s="437">
        <v>424.22368844160502</v>
      </c>
      <c r="C42" s="437">
        <v>576.29792999999995</v>
      </c>
      <c r="D42" s="438">
        <v>152.07424155839601</v>
      </c>
      <c r="E42" s="439">
        <v>1.3584765436290001</v>
      </c>
      <c r="F42" s="437">
        <v>0</v>
      </c>
      <c r="G42" s="438">
        <v>0</v>
      </c>
      <c r="H42" s="440">
        <v>64.033000000000001</v>
      </c>
      <c r="I42" s="437">
        <v>256.13200000000001</v>
      </c>
      <c r="J42" s="438">
        <v>256.13200000000001</v>
      </c>
      <c r="K42" s="448" t="s">
        <v>261</v>
      </c>
    </row>
    <row r="43" spans="1:11" ht="14.4" customHeight="1" thickBot="1" x14ac:dyDescent="0.35">
      <c r="A43" s="459" t="s">
        <v>301</v>
      </c>
      <c r="B43" s="437">
        <v>0.30611808763100001</v>
      </c>
      <c r="C43" s="437">
        <v>12.895519999999999</v>
      </c>
      <c r="D43" s="438">
        <v>12.589401912368</v>
      </c>
      <c r="E43" s="439">
        <v>42.125965504889002</v>
      </c>
      <c r="F43" s="437">
        <v>16.814969134203</v>
      </c>
      <c r="G43" s="438">
        <v>5.6049897114010001</v>
      </c>
      <c r="H43" s="440">
        <v>0</v>
      </c>
      <c r="I43" s="437">
        <v>0</v>
      </c>
      <c r="J43" s="438">
        <v>-5.6049897114010001</v>
      </c>
      <c r="K43" s="441">
        <v>0</v>
      </c>
    </row>
    <row r="44" spans="1:11" ht="14.4" customHeight="1" thickBot="1" x14ac:dyDescent="0.35">
      <c r="A44" s="459" t="s">
        <v>302</v>
      </c>
      <c r="B44" s="437">
        <v>6.2742653193209996</v>
      </c>
      <c r="C44" s="437">
        <v>4.2075399999999998</v>
      </c>
      <c r="D44" s="438">
        <v>-2.0667253193209998</v>
      </c>
      <c r="E44" s="439">
        <v>0.67060281735899996</v>
      </c>
      <c r="F44" s="437">
        <v>4.5031561094520001</v>
      </c>
      <c r="G44" s="438">
        <v>1.5010520364840001</v>
      </c>
      <c r="H44" s="440">
        <v>2.9670000000000001</v>
      </c>
      <c r="I44" s="437">
        <v>3.6469999999999998</v>
      </c>
      <c r="J44" s="438">
        <v>2.1459479635149998</v>
      </c>
      <c r="K44" s="441">
        <v>0.80987643140800003</v>
      </c>
    </row>
    <row r="45" spans="1:11" ht="14.4" customHeight="1" thickBot="1" x14ac:dyDescent="0.35">
      <c r="A45" s="459" t="s">
        <v>303</v>
      </c>
      <c r="B45" s="437">
        <v>0</v>
      </c>
      <c r="C45" s="437">
        <v>3.3776999999999999</v>
      </c>
      <c r="D45" s="438">
        <v>3.3776999999999999</v>
      </c>
      <c r="E45" s="447" t="s">
        <v>261</v>
      </c>
      <c r="F45" s="437">
        <v>0</v>
      </c>
      <c r="G45" s="438">
        <v>0</v>
      </c>
      <c r="H45" s="440">
        <v>0</v>
      </c>
      <c r="I45" s="437">
        <v>0.69599999999999995</v>
      </c>
      <c r="J45" s="438">
        <v>0.69599999999999995</v>
      </c>
      <c r="K45" s="448" t="s">
        <v>261</v>
      </c>
    </row>
    <row r="46" spans="1:11" ht="14.4" customHeight="1" thickBot="1" x14ac:dyDescent="0.35">
      <c r="A46" s="459" t="s">
        <v>304</v>
      </c>
      <c r="B46" s="437">
        <v>11.311284855499</v>
      </c>
      <c r="C46" s="437">
        <v>4.72</v>
      </c>
      <c r="D46" s="438">
        <v>-6.5912848554989996</v>
      </c>
      <c r="E46" s="439">
        <v>0.41728239190299998</v>
      </c>
      <c r="F46" s="437">
        <v>5.5439925354090001</v>
      </c>
      <c r="G46" s="438">
        <v>1.8479975118030001</v>
      </c>
      <c r="H46" s="440">
        <v>0.28255000000000002</v>
      </c>
      <c r="I46" s="437">
        <v>2.7986300000000002</v>
      </c>
      <c r="J46" s="438">
        <v>0.95063248819599999</v>
      </c>
      <c r="K46" s="441">
        <v>0.504804070735</v>
      </c>
    </row>
    <row r="47" spans="1:11" ht="14.4" customHeight="1" thickBot="1" x14ac:dyDescent="0.35">
      <c r="A47" s="458" t="s">
        <v>305</v>
      </c>
      <c r="B47" s="442">
        <v>131.755005871267</v>
      </c>
      <c r="C47" s="442">
        <v>158.33431999999999</v>
      </c>
      <c r="D47" s="443">
        <v>26.579314128732001</v>
      </c>
      <c r="E47" s="449">
        <v>1.2017328598100001</v>
      </c>
      <c r="F47" s="442">
        <v>165</v>
      </c>
      <c r="G47" s="443">
        <v>55</v>
      </c>
      <c r="H47" s="445">
        <v>13.871460000000001</v>
      </c>
      <c r="I47" s="442">
        <v>52.399070000000002</v>
      </c>
      <c r="J47" s="443">
        <v>-2.60093</v>
      </c>
      <c r="K47" s="450">
        <v>0.31757012121200001</v>
      </c>
    </row>
    <row r="48" spans="1:11" ht="14.4" customHeight="1" thickBot="1" x14ac:dyDescent="0.35">
      <c r="A48" s="459" t="s">
        <v>306</v>
      </c>
      <c r="B48" s="437">
        <v>0</v>
      </c>
      <c r="C48" s="437">
        <v>0</v>
      </c>
      <c r="D48" s="438">
        <v>0</v>
      </c>
      <c r="E48" s="439">
        <v>1</v>
      </c>
      <c r="F48" s="437">
        <v>12</v>
      </c>
      <c r="G48" s="438">
        <v>4</v>
      </c>
      <c r="H48" s="440">
        <v>0.30853000000000003</v>
      </c>
      <c r="I48" s="437">
        <v>0.30853000000000003</v>
      </c>
      <c r="J48" s="438">
        <v>-3.6914699999999998</v>
      </c>
      <c r="K48" s="441">
        <v>2.5710833333000001E-2</v>
      </c>
    </row>
    <row r="49" spans="1:11" ht="14.4" customHeight="1" thickBot="1" x14ac:dyDescent="0.35">
      <c r="A49" s="459" t="s">
        <v>307</v>
      </c>
      <c r="B49" s="437">
        <v>0</v>
      </c>
      <c r="C49" s="437">
        <v>28.313980000000001</v>
      </c>
      <c r="D49" s="438">
        <v>28.313980000000001</v>
      </c>
      <c r="E49" s="447" t="s">
        <v>261</v>
      </c>
      <c r="F49" s="437">
        <v>29</v>
      </c>
      <c r="G49" s="438">
        <v>9.6666666666659999</v>
      </c>
      <c r="H49" s="440">
        <v>5.6265200000000002</v>
      </c>
      <c r="I49" s="437">
        <v>14.50667</v>
      </c>
      <c r="J49" s="438">
        <v>4.8400033333329997</v>
      </c>
      <c r="K49" s="441">
        <v>0.50022999999899997</v>
      </c>
    </row>
    <row r="50" spans="1:11" ht="14.4" customHeight="1" thickBot="1" x14ac:dyDescent="0.35">
      <c r="A50" s="459" t="s">
        <v>308</v>
      </c>
      <c r="B50" s="437">
        <v>0.27639006859800003</v>
      </c>
      <c r="C50" s="437">
        <v>0.73085</v>
      </c>
      <c r="D50" s="438">
        <v>0.45445993140099999</v>
      </c>
      <c r="E50" s="439">
        <v>2.6442701205049999</v>
      </c>
      <c r="F50" s="437">
        <v>0</v>
      </c>
      <c r="G50" s="438">
        <v>0</v>
      </c>
      <c r="H50" s="440">
        <v>0</v>
      </c>
      <c r="I50" s="437">
        <v>0</v>
      </c>
      <c r="J50" s="438">
        <v>0</v>
      </c>
      <c r="K50" s="448" t="s">
        <v>261</v>
      </c>
    </row>
    <row r="51" spans="1:11" ht="14.4" customHeight="1" thickBot="1" x14ac:dyDescent="0.35">
      <c r="A51" s="459" t="s">
        <v>309</v>
      </c>
      <c r="B51" s="437">
        <v>117.0000105627</v>
      </c>
      <c r="C51" s="437">
        <v>115.82528000000001</v>
      </c>
      <c r="D51" s="438">
        <v>-1.1747305626989999</v>
      </c>
      <c r="E51" s="439">
        <v>0.989959568746</v>
      </c>
      <c r="F51" s="437">
        <v>110</v>
      </c>
      <c r="G51" s="438">
        <v>36.666666666666003</v>
      </c>
      <c r="H51" s="440">
        <v>6.8365</v>
      </c>
      <c r="I51" s="437">
        <v>35.169899999999998</v>
      </c>
      <c r="J51" s="438">
        <v>-1.496766666666</v>
      </c>
      <c r="K51" s="441">
        <v>0.31972636363599999</v>
      </c>
    </row>
    <row r="52" spans="1:11" ht="14.4" customHeight="1" thickBot="1" x14ac:dyDescent="0.35">
      <c r="A52" s="459" t="s">
        <v>310</v>
      </c>
      <c r="B52" s="437">
        <v>14.478605239967999</v>
      </c>
      <c r="C52" s="437">
        <v>13.46421</v>
      </c>
      <c r="D52" s="438">
        <v>-1.0143952399680001</v>
      </c>
      <c r="E52" s="439">
        <v>0.92993833154799999</v>
      </c>
      <c r="F52" s="437">
        <v>14</v>
      </c>
      <c r="G52" s="438">
        <v>4.6666666666659999</v>
      </c>
      <c r="H52" s="440">
        <v>1.0999099999999999</v>
      </c>
      <c r="I52" s="437">
        <v>2.4139699999999999</v>
      </c>
      <c r="J52" s="438">
        <v>-2.252696666666</v>
      </c>
      <c r="K52" s="441">
        <v>0.17242642857099999</v>
      </c>
    </row>
    <row r="53" spans="1:11" ht="14.4" customHeight="1" thickBot="1" x14ac:dyDescent="0.35">
      <c r="A53" s="458" t="s">
        <v>311</v>
      </c>
      <c r="B53" s="442">
        <v>0</v>
      </c>
      <c r="C53" s="442">
        <v>0</v>
      </c>
      <c r="D53" s="443">
        <v>0</v>
      </c>
      <c r="E53" s="449">
        <v>1</v>
      </c>
      <c r="F53" s="442">
        <v>0</v>
      </c>
      <c r="G53" s="443">
        <v>0</v>
      </c>
      <c r="H53" s="445">
        <v>0</v>
      </c>
      <c r="I53" s="442">
        <v>1.899</v>
      </c>
      <c r="J53" s="443">
        <v>1.899</v>
      </c>
      <c r="K53" s="446" t="s">
        <v>291</v>
      </c>
    </row>
    <row r="54" spans="1:11" ht="14.4" customHeight="1" thickBot="1" x14ac:dyDescent="0.35">
      <c r="A54" s="459" t="s">
        <v>312</v>
      </c>
      <c r="B54" s="437">
        <v>0</v>
      </c>
      <c r="C54" s="437">
        <v>0</v>
      </c>
      <c r="D54" s="438">
        <v>0</v>
      </c>
      <c r="E54" s="439">
        <v>1</v>
      </c>
      <c r="F54" s="437">
        <v>0</v>
      </c>
      <c r="G54" s="438">
        <v>0</v>
      </c>
      <c r="H54" s="440">
        <v>0</v>
      </c>
      <c r="I54" s="437">
        <v>1.899</v>
      </c>
      <c r="J54" s="438">
        <v>1.899</v>
      </c>
      <c r="K54" s="448" t="s">
        <v>291</v>
      </c>
    </row>
    <row r="55" spans="1:11" ht="14.4" customHeight="1" thickBot="1" x14ac:dyDescent="0.35">
      <c r="A55" s="458" t="s">
        <v>313</v>
      </c>
      <c r="B55" s="442">
        <v>0</v>
      </c>
      <c r="C55" s="442">
        <v>31.533999999999999</v>
      </c>
      <c r="D55" s="443">
        <v>31.533999999999999</v>
      </c>
      <c r="E55" s="444" t="s">
        <v>261</v>
      </c>
      <c r="F55" s="442">
        <v>0</v>
      </c>
      <c r="G55" s="443">
        <v>0</v>
      </c>
      <c r="H55" s="445">
        <v>0</v>
      </c>
      <c r="I55" s="442">
        <v>14.215999999999999</v>
      </c>
      <c r="J55" s="443">
        <v>14.215999999999999</v>
      </c>
      <c r="K55" s="446" t="s">
        <v>261</v>
      </c>
    </row>
    <row r="56" spans="1:11" ht="14.4" customHeight="1" thickBot="1" x14ac:dyDescent="0.35">
      <c r="A56" s="459" t="s">
        <v>314</v>
      </c>
      <c r="B56" s="437">
        <v>0</v>
      </c>
      <c r="C56" s="437">
        <v>31.533999999999999</v>
      </c>
      <c r="D56" s="438">
        <v>31.533999999999999</v>
      </c>
      <c r="E56" s="447" t="s">
        <v>261</v>
      </c>
      <c r="F56" s="437">
        <v>0</v>
      </c>
      <c r="G56" s="438">
        <v>0</v>
      </c>
      <c r="H56" s="440">
        <v>0</v>
      </c>
      <c r="I56" s="437">
        <v>14.215999999999999</v>
      </c>
      <c r="J56" s="438">
        <v>14.215999999999999</v>
      </c>
      <c r="K56" s="448" t="s">
        <v>261</v>
      </c>
    </row>
    <row r="57" spans="1:11" ht="14.4" customHeight="1" thickBot="1" x14ac:dyDescent="0.35">
      <c r="A57" s="457" t="s">
        <v>42</v>
      </c>
      <c r="B57" s="437">
        <v>1349.6681134847699</v>
      </c>
      <c r="C57" s="437">
        <v>1334.289</v>
      </c>
      <c r="D57" s="438">
        <v>-15.379113484767</v>
      </c>
      <c r="E57" s="439">
        <v>0.98860526278100003</v>
      </c>
      <c r="F57" s="437">
        <v>1376.15388031878</v>
      </c>
      <c r="G57" s="438">
        <v>458.717960106259</v>
      </c>
      <c r="H57" s="440">
        <v>99.376000000000005</v>
      </c>
      <c r="I57" s="437">
        <v>499.58300000000003</v>
      </c>
      <c r="J57" s="438">
        <v>40.865039893740999</v>
      </c>
      <c r="K57" s="441">
        <v>0.36302844263599998</v>
      </c>
    </row>
    <row r="58" spans="1:11" ht="14.4" customHeight="1" thickBot="1" x14ac:dyDescent="0.35">
      <c r="A58" s="458" t="s">
        <v>315</v>
      </c>
      <c r="B58" s="442">
        <v>1349.6681134847699</v>
      </c>
      <c r="C58" s="442">
        <v>1334.289</v>
      </c>
      <c r="D58" s="443">
        <v>-15.379113484767</v>
      </c>
      <c r="E58" s="449">
        <v>0.98860526278100003</v>
      </c>
      <c r="F58" s="442">
        <v>1376.15388031878</v>
      </c>
      <c r="G58" s="443">
        <v>458.717960106259</v>
      </c>
      <c r="H58" s="445">
        <v>99.376000000000005</v>
      </c>
      <c r="I58" s="442">
        <v>499.58300000000003</v>
      </c>
      <c r="J58" s="443">
        <v>40.865039893740999</v>
      </c>
      <c r="K58" s="450">
        <v>0.36302844263599998</v>
      </c>
    </row>
    <row r="59" spans="1:11" ht="14.4" customHeight="1" thickBot="1" x14ac:dyDescent="0.35">
      <c r="A59" s="459" t="s">
        <v>316</v>
      </c>
      <c r="B59" s="437">
        <v>652.311387774742</v>
      </c>
      <c r="C59" s="437">
        <v>592.72</v>
      </c>
      <c r="D59" s="438">
        <v>-59.591387774742003</v>
      </c>
      <c r="E59" s="439">
        <v>0.90864579571699999</v>
      </c>
      <c r="F59" s="437">
        <v>611.99999999999704</v>
      </c>
      <c r="G59" s="438">
        <v>203.99999999999901</v>
      </c>
      <c r="H59" s="440">
        <v>48.646999999999998</v>
      </c>
      <c r="I59" s="437">
        <v>199.15700000000001</v>
      </c>
      <c r="J59" s="438">
        <v>-4.8429999999989999</v>
      </c>
      <c r="K59" s="441">
        <v>0.32541993464000002</v>
      </c>
    </row>
    <row r="60" spans="1:11" ht="14.4" customHeight="1" thickBot="1" x14ac:dyDescent="0.35">
      <c r="A60" s="459" t="s">
        <v>317</v>
      </c>
      <c r="B60" s="437">
        <v>305.30120522428899</v>
      </c>
      <c r="C60" s="437">
        <v>337.12299999999999</v>
      </c>
      <c r="D60" s="438">
        <v>31.82179477571</v>
      </c>
      <c r="E60" s="439">
        <v>1.104230819371</v>
      </c>
      <c r="F60" s="437">
        <v>364.15388031878098</v>
      </c>
      <c r="G60" s="438">
        <v>121.38462677292701</v>
      </c>
      <c r="H60" s="440">
        <v>20.446000000000002</v>
      </c>
      <c r="I60" s="437">
        <v>116.301</v>
      </c>
      <c r="J60" s="438">
        <v>-5.0836267729260003</v>
      </c>
      <c r="K60" s="441">
        <v>0.31937322732399998</v>
      </c>
    </row>
    <row r="61" spans="1:11" ht="14.4" customHeight="1" thickBot="1" x14ac:dyDescent="0.35">
      <c r="A61" s="459" t="s">
        <v>318</v>
      </c>
      <c r="B61" s="437">
        <v>387.10100112084598</v>
      </c>
      <c r="C61" s="437">
        <v>402.26499999999999</v>
      </c>
      <c r="D61" s="438">
        <v>15.163998879154001</v>
      </c>
      <c r="E61" s="439">
        <v>1.039173236016</v>
      </c>
      <c r="F61" s="437">
        <v>396.99999999999801</v>
      </c>
      <c r="G61" s="438">
        <v>132.333333333333</v>
      </c>
      <c r="H61" s="440">
        <v>33.173999999999999</v>
      </c>
      <c r="I61" s="437">
        <v>185.816</v>
      </c>
      <c r="J61" s="438">
        <v>53.482666666667001</v>
      </c>
      <c r="K61" s="441">
        <v>0.46805037783300002</v>
      </c>
    </row>
    <row r="62" spans="1:11" ht="14.4" customHeight="1" thickBot="1" x14ac:dyDescent="0.35">
      <c r="A62" s="459" t="s">
        <v>319</v>
      </c>
      <c r="B62" s="437">
        <v>4.9545193648890002</v>
      </c>
      <c r="C62" s="437">
        <v>2.181</v>
      </c>
      <c r="D62" s="438">
        <v>-2.7735193648890002</v>
      </c>
      <c r="E62" s="439">
        <v>0.44020415288999998</v>
      </c>
      <c r="F62" s="437">
        <v>2.9999999999989999</v>
      </c>
      <c r="G62" s="438">
        <v>0.99999999999900002</v>
      </c>
      <c r="H62" s="440">
        <v>-2.891</v>
      </c>
      <c r="I62" s="437">
        <v>-1.6910000000000001</v>
      </c>
      <c r="J62" s="438">
        <v>-2.6909999999999998</v>
      </c>
      <c r="K62" s="441">
        <v>-0.56366666666599996</v>
      </c>
    </row>
    <row r="63" spans="1:11" ht="14.4" customHeight="1" thickBot="1" x14ac:dyDescent="0.35">
      <c r="A63" s="457" t="s">
        <v>43</v>
      </c>
      <c r="B63" s="437">
        <v>0</v>
      </c>
      <c r="C63" s="437">
        <v>0.21486</v>
      </c>
      <c r="D63" s="438">
        <v>0.21486</v>
      </c>
      <c r="E63" s="447" t="s">
        <v>261</v>
      </c>
      <c r="F63" s="437">
        <v>0.16846583445499999</v>
      </c>
      <c r="G63" s="438">
        <v>5.6155278151E-2</v>
      </c>
      <c r="H63" s="440">
        <v>0</v>
      </c>
      <c r="I63" s="437">
        <v>0</v>
      </c>
      <c r="J63" s="438">
        <v>-5.6155278151E-2</v>
      </c>
      <c r="K63" s="441">
        <v>0</v>
      </c>
    </row>
    <row r="64" spans="1:11" ht="14.4" customHeight="1" thickBot="1" x14ac:dyDescent="0.35">
      <c r="A64" s="458" t="s">
        <v>320</v>
      </c>
      <c r="B64" s="442">
        <v>0</v>
      </c>
      <c r="C64" s="442">
        <v>0.21486</v>
      </c>
      <c r="D64" s="443">
        <v>0.21486</v>
      </c>
      <c r="E64" s="444" t="s">
        <v>261</v>
      </c>
      <c r="F64" s="442">
        <v>0.16846583445499999</v>
      </c>
      <c r="G64" s="443">
        <v>5.6155278151E-2</v>
      </c>
      <c r="H64" s="445">
        <v>0</v>
      </c>
      <c r="I64" s="442">
        <v>0</v>
      </c>
      <c r="J64" s="443">
        <v>-5.6155278151E-2</v>
      </c>
      <c r="K64" s="450">
        <v>0</v>
      </c>
    </row>
    <row r="65" spans="1:11" ht="14.4" customHeight="1" thickBot="1" x14ac:dyDescent="0.35">
      <c r="A65" s="459" t="s">
        <v>321</v>
      </c>
      <c r="B65" s="437">
        <v>0</v>
      </c>
      <c r="C65" s="437">
        <v>0.21486</v>
      </c>
      <c r="D65" s="438">
        <v>0.21486</v>
      </c>
      <c r="E65" s="447" t="s">
        <v>261</v>
      </c>
      <c r="F65" s="437">
        <v>0.16846583445499999</v>
      </c>
      <c r="G65" s="438">
        <v>5.6155278151E-2</v>
      </c>
      <c r="H65" s="440">
        <v>0</v>
      </c>
      <c r="I65" s="437">
        <v>0</v>
      </c>
      <c r="J65" s="438">
        <v>-5.6155278151E-2</v>
      </c>
      <c r="K65" s="441">
        <v>0</v>
      </c>
    </row>
    <row r="66" spans="1:11" ht="14.4" customHeight="1" thickBot="1" x14ac:dyDescent="0.35">
      <c r="A66" s="460" t="s">
        <v>322</v>
      </c>
      <c r="B66" s="442">
        <v>-104660.00944865101</v>
      </c>
      <c r="C66" s="442">
        <v>-108003.14169</v>
      </c>
      <c r="D66" s="443">
        <v>-3343.1322413491398</v>
      </c>
      <c r="E66" s="449">
        <v>1.0319427855859999</v>
      </c>
      <c r="F66" s="442">
        <v>-113950</v>
      </c>
      <c r="G66" s="443">
        <v>-37983.333333333299</v>
      </c>
      <c r="H66" s="445">
        <v>-7630.1421700000001</v>
      </c>
      <c r="I66" s="442">
        <v>-34241.290139999997</v>
      </c>
      <c r="J66" s="443">
        <v>3742.0431933333198</v>
      </c>
      <c r="K66" s="450">
        <v>0.30049398981999997</v>
      </c>
    </row>
    <row r="67" spans="1:11" ht="14.4" customHeight="1" thickBot="1" x14ac:dyDescent="0.35">
      <c r="A67" s="458" t="s">
        <v>323</v>
      </c>
      <c r="B67" s="442">
        <v>-104660.00944865101</v>
      </c>
      <c r="C67" s="442">
        <v>-108003.14169</v>
      </c>
      <c r="D67" s="443">
        <v>-3343.1322413491398</v>
      </c>
      <c r="E67" s="449">
        <v>1.0319427855859999</v>
      </c>
      <c r="F67" s="442">
        <v>-113950</v>
      </c>
      <c r="G67" s="443">
        <v>-37983.333333333299</v>
      </c>
      <c r="H67" s="445">
        <v>-7630.1421700000001</v>
      </c>
      <c r="I67" s="442">
        <v>-34241.290139999997</v>
      </c>
      <c r="J67" s="443">
        <v>3742.0431933333198</v>
      </c>
      <c r="K67" s="450">
        <v>0.30049398981999997</v>
      </c>
    </row>
    <row r="68" spans="1:11" ht="14.4" customHeight="1" thickBot="1" x14ac:dyDescent="0.35">
      <c r="A68" s="459" t="s">
        <v>324</v>
      </c>
      <c r="B68" s="437">
        <v>-70783.006390252805</v>
      </c>
      <c r="C68" s="437">
        <v>-73581.510299999994</v>
      </c>
      <c r="D68" s="438">
        <v>-2798.50390974723</v>
      </c>
      <c r="E68" s="439">
        <v>1.03953638101</v>
      </c>
      <c r="F68" s="437">
        <v>-75950</v>
      </c>
      <c r="G68" s="438">
        <v>-25316.666666666701</v>
      </c>
      <c r="H68" s="440">
        <v>-4518.9551700000002</v>
      </c>
      <c r="I68" s="437">
        <v>-20195.353139999999</v>
      </c>
      <c r="J68" s="438">
        <v>5121.3135266666604</v>
      </c>
      <c r="K68" s="441">
        <v>0.26590326714899998</v>
      </c>
    </row>
    <row r="69" spans="1:11" ht="14.4" customHeight="1" thickBot="1" x14ac:dyDescent="0.35">
      <c r="A69" s="459" t="s">
        <v>325</v>
      </c>
      <c r="B69" s="437">
        <v>-33877.003058398099</v>
      </c>
      <c r="C69" s="437">
        <v>-34421.631390000002</v>
      </c>
      <c r="D69" s="438">
        <v>-544.62833160191803</v>
      </c>
      <c r="E69" s="439">
        <v>1.0160766384990001</v>
      </c>
      <c r="F69" s="437">
        <v>-38000</v>
      </c>
      <c r="G69" s="438">
        <v>-12666.666666666701</v>
      </c>
      <c r="H69" s="440">
        <v>-3111.1869999999999</v>
      </c>
      <c r="I69" s="437">
        <v>-14045.937</v>
      </c>
      <c r="J69" s="438">
        <v>-1379.27033333334</v>
      </c>
      <c r="K69" s="441">
        <v>0.36962992105199999</v>
      </c>
    </row>
    <row r="70" spans="1:11" ht="14.4" customHeight="1" thickBot="1" x14ac:dyDescent="0.35">
      <c r="A70" s="461" t="s">
        <v>326</v>
      </c>
      <c r="B70" s="442">
        <v>2438.9096550884301</v>
      </c>
      <c r="C70" s="442">
        <v>3294.4960500000002</v>
      </c>
      <c r="D70" s="443">
        <v>855.58639491157305</v>
      </c>
      <c r="E70" s="449">
        <v>1.350806924367</v>
      </c>
      <c r="F70" s="442">
        <v>3078.1177928905399</v>
      </c>
      <c r="G70" s="443">
        <v>1026.03926429685</v>
      </c>
      <c r="H70" s="445">
        <v>190.81128000000001</v>
      </c>
      <c r="I70" s="442">
        <v>938.08914000000095</v>
      </c>
      <c r="J70" s="443">
        <v>-87.950124296845004</v>
      </c>
      <c r="K70" s="450">
        <v>0.30476063722000002</v>
      </c>
    </row>
    <row r="71" spans="1:11" ht="14.4" customHeight="1" thickBot="1" x14ac:dyDescent="0.35">
      <c r="A71" s="457" t="s">
        <v>45</v>
      </c>
      <c r="B71" s="437">
        <v>664.76870151463402</v>
      </c>
      <c r="C71" s="437">
        <v>1211.7137499999999</v>
      </c>
      <c r="D71" s="438">
        <v>546.94504848536701</v>
      </c>
      <c r="E71" s="439">
        <v>1.822759927233</v>
      </c>
      <c r="F71" s="437">
        <v>922.96732237038395</v>
      </c>
      <c r="G71" s="438">
        <v>307.65577412346101</v>
      </c>
      <c r="H71" s="440">
        <v>38.702269999999999</v>
      </c>
      <c r="I71" s="437">
        <v>191.23083</v>
      </c>
      <c r="J71" s="438">
        <v>-116.424944123461</v>
      </c>
      <c r="K71" s="441">
        <v>0.207191333176</v>
      </c>
    </row>
    <row r="72" spans="1:11" ht="14.4" customHeight="1" thickBot="1" x14ac:dyDescent="0.35">
      <c r="A72" s="462" t="s">
        <v>327</v>
      </c>
      <c r="B72" s="437">
        <v>664.76870151463402</v>
      </c>
      <c r="C72" s="437">
        <v>1211.7137499999999</v>
      </c>
      <c r="D72" s="438">
        <v>546.94504848536701</v>
      </c>
      <c r="E72" s="439">
        <v>1.822759927233</v>
      </c>
      <c r="F72" s="437">
        <v>922.96732237038395</v>
      </c>
      <c r="G72" s="438">
        <v>307.65577412346101</v>
      </c>
      <c r="H72" s="440">
        <v>38.702269999999999</v>
      </c>
      <c r="I72" s="437">
        <v>191.23083</v>
      </c>
      <c r="J72" s="438">
        <v>-116.424944123461</v>
      </c>
      <c r="K72" s="441">
        <v>0.207191333176</v>
      </c>
    </row>
    <row r="73" spans="1:11" ht="14.4" customHeight="1" thickBot="1" x14ac:dyDescent="0.35">
      <c r="A73" s="459" t="s">
        <v>328</v>
      </c>
      <c r="B73" s="437">
        <v>126.88332569281</v>
      </c>
      <c r="C73" s="437">
        <v>397.88234999999997</v>
      </c>
      <c r="D73" s="438">
        <v>270.99902430718998</v>
      </c>
      <c r="E73" s="439">
        <v>3.1358127462960002</v>
      </c>
      <c r="F73" s="437">
        <v>398.97605906984899</v>
      </c>
      <c r="G73" s="438">
        <v>132.99201968995001</v>
      </c>
      <c r="H73" s="440">
        <v>17.88138</v>
      </c>
      <c r="I73" s="437">
        <v>51.86195</v>
      </c>
      <c r="J73" s="438">
        <v>-81.130069689948996</v>
      </c>
      <c r="K73" s="441">
        <v>0.12998762412100001</v>
      </c>
    </row>
    <row r="74" spans="1:11" ht="14.4" customHeight="1" thickBot="1" x14ac:dyDescent="0.35">
      <c r="A74" s="459" t="s">
        <v>329</v>
      </c>
      <c r="B74" s="437">
        <v>267.35136407575601</v>
      </c>
      <c r="C74" s="437">
        <v>210.80807999999999</v>
      </c>
      <c r="D74" s="438">
        <v>-56.543284075755999</v>
      </c>
      <c r="E74" s="439">
        <v>0.78850572066000002</v>
      </c>
      <c r="F74" s="437">
        <v>165.108939096151</v>
      </c>
      <c r="G74" s="438">
        <v>55.036313032050003</v>
      </c>
      <c r="H74" s="440">
        <v>12.55</v>
      </c>
      <c r="I74" s="437">
        <v>43.404319999999998</v>
      </c>
      <c r="J74" s="438">
        <v>-11.63199303205</v>
      </c>
      <c r="K74" s="441">
        <v>0.26288291983200002</v>
      </c>
    </row>
    <row r="75" spans="1:11" ht="14.4" customHeight="1" thickBot="1" x14ac:dyDescent="0.35">
      <c r="A75" s="459" t="s">
        <v>330</v>
      </c>
      <c r="B75" s="437">
        <v>159.58254373897799</v>
      </c>
      <c r="C75" s="437">
        <v>425.22560000000101</v>
      </c>
      <c r="D75" s="438">
        <v>265.64305626102299</v>
      </c>
      <c r="E75" s="439">
        <v>2.664612244153</v>
      </c>
      <c r="F75" s="437">
        <v>179.88232420438399</v>
      </c>
      <c r="G75" s="438">
        <v>59.960774734794001</v>
      </c>
      <c r="H75" s="440">
        <v>8.2708899999999996</v>
      </c>
      <c r="I75" s="437">
        <v>54.99973</v>
      </c>
      <c r="J75" s="438">
        <v>-4.9610447347940001</v>
      </c>
      <c r="K75" s="441">
        <v>0.30575394354699997</v>
      </c>
    </row>
    <row r="76" spans="1:11" ht="14.4" customHeight="1" thickBot="1" x14ac:dyDescent="0.35">
      <c r="A76" s="459" t="s">
        <v>331</v>
      </c>
      <c r="B76" s="437">
        <v>110.95146800709</v>
      </c>
      <c r="C76" s="437">
        <v>174.28640999999999</v>
      </c>
      <c r="D76" s="438">
        <v>63.334941992909997</v>
      </c>
      <c r="E76" s="439">
        <v>1.5708346462689999</v>
      </c>
      <c r="F76" s="437">
        <v>173.99999999999901</v>
      </c>
      <c r="G76" s="438">
        <v>57.999999999998998</v>
      </c>
      <c r="H76" s="440">
        <v>0</v>
      </c>
      <c r="I76" s="437">
        <v>40.964829999999999</v>
      </c>
      <c r="J76" s="438">
        <v>-17.035169999998999</v>
      </c>
      <c r="K76" s="441">
        <v>0.23543005747099999</v>
      </c>
    </row>
    <row r="77" spans="1:11" ht="14.4" customHeight="1" thickBot="1" x14ac:dyDescent="0.35">
      <c r="A77" s="459" t="s">
        <v>332</v>
      </c>
      <c r="B77" s="437">
        <v>0</v>
      </c>
      <c r="C77" s="437">
        <v>3.5113099999999999</v>
      </c>
      <c r="D77" s="438">
        <v>3.5113099999999999</v>
      </c>
      <c r="E77" s="447" t="s">
        <v>291</v>
      </c>
      <c r="F77" s="437">
        <v>5</v>
      </c>
      <c r="G77" s="438">
        <v>1.6666666666659999</v>
      </c>
      <c r="H77" s="440">
        <v>0</v>
      </c>
      <c r="I77" s="437">
        <v>0</v>
      </c>
      <c r="J77" s="438">
        <v>-1.6666666666659999</v>
      </c>
      <c r="K77" s="441">
        <v>0</v>
      </c>
    </row>
    <row r="78" spans="1:11" ht="14.4" customHeight="1" thickBot="1" x14ac:dyDescent="0.35">
      <c r="A78" s="460" t="s">
        <v>46</v>
      </c>
      <c r="B78" s="442">
        <v>0</v>
      </c>
      <c r="C78" s="442">
        <v>721.995</v>
      </c>
      <c r="D78" s="443">
        <v>721.995</v>
      </c>
      <c r="E78" s="444" t="s">
        <v>261</v>
      </c>
      <c r="F78" s="442">
        <v>645</v>
      </c>
      <c r="G78" s="443">
        <v>215</v>
      </c>
      <c r="H78" s="445">
        <v>54.567</v>
      </c>
      <c r="I78" s="442">
        <v>231.203</v>
      </c>
      <c r="J78" s="443">
        <v>16.202999999999999</v>
      </c>
      <c r="K78" s="450">
        <v>0.35845426356499999</v>
      </c>
    </row>
    <row r="79" spans="1:11" ht="14.4" customHeight="1" thickBot="1" x14ac:dyDescent="0.35">
      <c r="A79" s="458" t="s">
        <v>333</v>
      </c>
      <c r="B79" s="442">
        <v>0</v>
      </c>
      <c r="C79" s="442">
        <v>56.143999999999998</v>
      </c>
      <c r="D79" s="443">
        <v>56.143999999999998</v>
      </c>
      <c r="E79" s="444" t="s">
        <v>261</v>
      </c>
      <c r="F79" s="442">
        <v>0</v>
      </c>
      <c r="G79" s="443">
        <v>0</v>
      </c>
      <c r="H79" s="445">
        <v>7.6580000000000004</v>
      </c>
      <c r="I79" s="442">
        <v>18.193000000000001</v>
      </c>
      <c r="J79" s="443">
        <v>18.193000000000001</v>
      </c>
      <c r="K79" s="446" t="s">
        <v>261</v>
      </c>
    </row>
    <row r="80" spans="1:11" ht="14.4" customHeight="1" thickBot="1" x14ac:dyDescent="0.35">
      <c r="A80" s="459" t="s">
        <v>334</v>
      </c>
      <c r="B80" s="437">
        <v>0</v>
      </c>
      <c r="C80" s="437">
        <v>38.783999999999999</v>
      </c>
      <c r="D80" s="438">
        <v>38.783999999999999</v>
      </c>
      <c r="E80" s="447" t="s">
        <v>261</v>
      </c>
      <c r="F80" s="437">
        <v>0</v>
      </c>
      <c r="G80" s="438">
        <v>0</v>
      </c>
      <c r="H80" s="440">
        <v>6.1580000000000004</v>
      </c>
      <c r="I80" s="437">
        <v>16.093</v>
      </c>
      <c r="J80" s="438">
        <v>16.093</v>
      </c>
      <c r="K80" s="448" t="s">
        <v>261</v>
      </c>
    </row>
    <row r="81" spans="1:11" ht="14.4" customHeight="1" thickBot="1" x14ac:dyDescent="0.35">
      <c r="A81" s="459" t="s">
        <v>335</v>
      </c>
      <c r="B81" s="437">
        <v>0</v>
      </c>
      <c r="C81" s="437">
        <v>17.36</v>
      </c>
      <c r="D81" s="438">
        <v>17.36</v>
      </c>
      <c r="E81" s="447" t="s">
        <v>261</v>
      </c>
      <c r="F81" s="437">
        <v>0</v>
      </c>
      <c r="G81" s="438">
        <v>0</v>
      </c>
      <c r="H81" s="440">
        <v>1.5</v>
      </c>
      <c r="I81" s="437">
        <v>2.1</v>
      </c>
      <c r="J81" s="438">
        <v>2.1</v>
      </c>
      <c r="K81" s="448" t="s">
        <v>261</v>
      </c>
    </row>
    <row r="82" spans="1:11" ht="14.4" customHeight="1" thickBot="1" x14ac:dyDescent="0.35">
      <c r="A82" s="458" t="s">
        <v>336</v>
      </c>
      <c r="B82" s="442">
        <v>0</v>
      </c>
      <c r="C82" s="442">
        <v>665.82000000000096</v>
      </c>
      <c r="D82" s="443">
        <v>665.82000000000096</v>
      </c>
      <c r="E82" s="444" t="s">
        <v>261</v>
      </c>
      <c r="F82" s="442">
        <v>645</v>
      </c>
      <c r="G82" s="443">
        <v>215</v>
      </c>
      <c r="H82" s="445">
        <v>46.908999999999999</v>
      </c>
      <c r="I82" s="442">
        <v>213.01</v>
      </c>
      <c r="J82" s="443">
        <v>-1.9899999999989999</v>
      </c>
      <c r="K82" s="450">
        <v>0.33024806201500001</v>
      </c>
    </row>
    <row r="83" spans="1:11" ht="14.4" customHeight="1" thickBot="1" x14ac:dyDescent="0.35">
      <c r="A83" s="459" t="s">
        <v>337</v>
      </c>
      <c r="B83" s="437">
        <v>0</v>
      </c>
      <c r="C83" s="437">
        <v>665.82000000000096</v>
      </c>
      <c r="D83" s="438">
        <v>665.82000000000096</v>
      </c>
      <c r="E83" s="447" t="s">
        <v>261</v>
      </c>
      <c r="F83" s="437">
        <v>645</v>
      </c>
      <c r="G83" s="438">
        <v>215</v>
      </c>
      <c r="H83" s="440">
        <v>46.908999999999999</v>
      </c>
      <c r="I83" s="437">
        <v>213.01</v>
      </c>
      <c r="J83" s="438">
        <v>-1.9899999999989999</v>
      </c>
      <c r="K83" s="441">
        <v>0.33024806201500001</v>
      </c>
    </row>
    <row r="84" spans="1:11" ht="14.4" customHeight="1" thickBot="1" x14ac:dyDescent="0.35">
      <c r="A84" s="458" t="s">
        <v>338</v>
      </c>
      <c r="B84" s="442">
        <v>0</v>
      </c>
      <c r="C84" s="442">
        <v>3.0999999999000001E-2</v>
      </c>
      <c r="D84" s="443">
        <v>3.0999999999000001E-2</v>
      </c>
      <c r="E84" s="444" t="s">
        <v>261</v>
      </c>
      <c r="F84" s="442">
        <v>0</v>
      </c>
      <c r="G84" s="443">
        <v>0</v>
      </c>
      <c r="H84" s="445">
        <v>0</v>
      </c>
      <c r="I84" s="442">
        <v>0</v>
      </c>
      <c r="J84" s="443">
        <v>0</v>
      </c>
      <c r="K84" s="446" t="s">
        <v>261</v>
      </c>
    </row>
    <row r="85" spans="1:11" ht="14.4" customHeight="1" thickBot="1" x14ac:dyDescent="0.35">
      <c r="A85" s="459" t="s">
        <v>339</v>
      </c>
      <c r="B85" s="437">
        <v>0</v>
      </c>
      <c r="C85" s="437">
        <v>3.0999999999000001E-2</v>
      </c>
      <c r="D85" s="438">
        <v>3.0999999999000001E-2</v>
      </c>
      <c r="E85" s="447" t="s">
        <v>261</v>
      </c>
      <c r="F85" s="437">
        <v>0</v>
      </c>
      <c r="G85" s="438">
        <v>0</v>
      </c>
      <c r="H85" s="440">
        <v>0</v>
      </c>
      <c r="I85" s="437">
        <v>0</v>
      </c>
      <c r="J85" s="438">
        <v>0</v>
      </c>
      <c r="K85" s="448" t="s">
        <v>261</v>
      </c>
    </row>
    <row r="86" spans="1:11" ht="14.4" customHeight="1" thickBot="1" x14ac:dyDescent="0.35">
      <c r="A86" s="457" t="s">
        <v>47</v>
      </c>
      <c r="B86" s="437">
        <v>1774.1409535738001</v>
      </c>
      <c r="C86" s="437">
        <v>1360.7873</v>
      </c>
      <c r="D86" s="438">
        <v>-413.35365357379499</v>
      </c>
      <c r="E86" s="439">
        <v>0.767011943024</v>
      </c>
      <c r="F86" s="437">
        <v>1510.1504705201601</v>
      </c>
      <c r="G86" s="438">
        <v>503.38349017338498</v>
      </c>
      <c r="H86" s="440">
        <v>97.542010000000005</v>
      </c>
      <c r="I86" s="437">
        <v>515.65530999999999</v>
      </c>
      <c r="J86" s="438">
        <v>12.271819826614999</v>
      </c>
      <c r="K86" s="441">
        <v>0.34145955655799998</v>
      </c>
    </row>
    <row r="87" spans="1:11" ht="14.4" customHeight="1" thickBot="1" x14ac:dyDescent="0.35">
      <c r="A87" s="458" t="s">
        <v>340</v>
      </c>
      <c r="B87" s="442">
        <v>0.12627592528100001</v>
      </c>
      <c r="C87" s="442">
        <v>3.8054000000000001</v>
      </c>
      <c r="D87" s="443">
        <v>3.6791240747180001</v>
      </c>
      <c r="E87" s="449">
        <v>30.135593871356001</v>
      </c>
      <c r="F87" s="442">
        <v>7.7632962918909998</v>
      </c>
      <c r="G87" s="443">
        <v>2.5877654306300002</v>
      </c>
      <c r="H87" s="445">
        <v>0</v>
      </c>
      <c r="I87" s="442">
        <v>0</v>
      </c>
      <c r="J87" s="443">
        <v>-2.5877654306300002</v>
      </c>
      <c r="K87" s="450">
        <v>0</v>
      </c>
    </row>
    <row r="88" spans="1:11" ht="14.4" customHeight="1" thickBot="1" x14ac:dyDescent="0.35">
      <c r="A88" s="459" t="s">
        <v>341</v>
      </c>
      <c r="B88" s="437">
        <v>0.12627592528100001</v>
      </c>
      <c r="C88" s="437">
        <v>3.8054000000000001</v>
      </c>
      <c r="D88" s="438">
        <v>3.6791240747180001</v>
      </c>
      <c r="E88" s="439">
        <v>30.135593871356001</v>
      </c>
      <c r="F88" s="437">
        <v>7.7632962918909998</v>
      </c>
      <c r="G88" s="438">
        <v>2.5877654306300002</v>
      </c>
      <c r="H88" s="440">
        <v>0</v>
      </c>
      <c r="I88" s="437">
        <v>0</v>
      </c>
      <c r="J88" s="438">
        <v>-2.5877654306300002</v>
      </c>
      <c r="K88" s="441">
        <v>0</v>
      </c>
    </row>
    <row r="89" spans="1:11" ht="14.4" customHeight="1" thickBot="1" x14ac:dyDescent="0.35">
      <c r="A89" s="458" t="s">
        <v>342</v>
      </c>
      <c r="B89" s="442">
        <v>155.221693348277</v>
      </c>
      <c r="C89" s="442">
        <v>134.08884</v>
      </c>
      <c r="D89" s="443">
        <v>-21.132853348276001</v>
      </c>
      <c r="E89" s="449">
        <v>0.86385373788599995</v>
      </c>
      <c r="F89" s="442">
        <v>142.80172631047</v>
      </c>
      <c r="G89" s="443">
        <v>47.600575436823</v>
      </c>
      <c r="H89" s="445">
        <v>18.645659999999999</v>
      </c>
      <c r="I89" s="442">
        <v>48.997750000000003</v>
      </c>
      <c r="J89" s="443">
        <v>1.397174563176</v>
      </c>
      <c r="K89" s="450">
        <v>0.34311735064999999</v>
      </c>
    </row>
    <row r="90" spans="1:11" ht="14.4" customHeight="1" thickBot="1" x14ac:dyDescent="0.35">
      <c r="A90" s="459" t="s">
        <v>343</v>
      </c>
      <c r="B90" s="437">
        <v>29.348730026038002</v>
      </c>
      <c r="C90" s="437">
        <v>41.034399999999998</v>
      </c>
      <c r="D90" s="438">
        <v>11.685669973961</v>
      </c>
      <c r="E90" s="439">
        <v>1.398166120428</v>
      </c>
      <c r="F90" s="437">
        <v>36.576415907147002</v>
      </c>
      <c r="G90" s="438">
        <v>12.192138635715001</v>
      </c>
      <c r="H90" s="440">
        <v>3.3546</v>
      </c>
      <c r="I90" s="437">
        <v>14.870799999999999</v>
      </c>
      <c r="J90" s="438">
        <v>2.6786613642839998</v>
      </c>
      <c r="K90" s="441">
        <v>0.40656799282200001</v>
      </c>
    </row>
    <row r="91" spans="1:11" ht="14.4" customHeight="1" thickBot="1" x14ac:dyDescent="0.35">
      <c r="A91" s="459" t="s">
        <v>344</v>
      </c>
      <c r="B91" s="437">
        <v>125.87296332223799</v>
      </c>
      <c r="C91" s="437">
        <v>93.05444</v>
      </c>
      <c r="D91" s="438">
        <v>-32.818523322238001</v>
      </c>
      <c r="E91" s="439">
        <v>0.739272656684</v>
      </c>
      <c r="F91" s="437">
        <v>106.225310403322</v>
      </c>
      <c r="G91" s="438">
        <v>35.408436801107001</v>
      </c>
      <c r="H91" s="440">
        <v>15.29106</v>
      </c>
      <c r="I91" s="437">
        <v>34.126950000000001</v>
      </c>
      <c r="J91" s="438">
        <v>-1.281486801107</v>
      </c>
      <c r="K91" s="441">
        <v>0.32126947777699999</v>
      </c>
    </row>
    <row r="92" spans="1:11" ht="14.4" customHeight="1" thickBot="1" x14ac:dyDescent="0.35">
      <c r="A92" s="458" t="s">
        <v>345</v>
      </c>
      <c r="B92" s="442">
        <v>15.999974535431001</v>
      </c>
      <c r="C92" s="442">
        <v>16.2</v>
      </c>
      <c r="D92" s="443">
        <v>0.20002546456799999</v>
      </c>
      <c r="E92" s="449">
        <v>1.012501611432</v>
      </c>
      <c r="F92" s="442">
        <v>16</v>
      </c>
      <c r="G92" s="443">
        <v>5.333333333333</v>
      </c>
      <c r="H92" s="445">
        <v>4.05</v>
      </c>
      <c r="I92" s="442">
        <v>8.1</v>
      </c>
      <c r="J92" s="443">
        <v>2.766666666666</v>
      </c>
      <c r="K92" s="450">
        <v>0.506249999999</v>
      </c>
    </row>
    <row r="93" spans="1:11" ht="14.4" customHeight="1" thickBot="1" x14ac:dyDescent="0.35">
      <c r="A93" s="459" t="s">
        <v>346</v>
      </c>
      <c r="B93" s="437">
        <v>15.999974535431001</v>
      </c>
      <c r="C93" s="437">
        <v>16.2</v>
      </c>
      <c r="D93" s="438">
        <v>0.20002546456799999</v>
      </c>
      <c r="E93" s="439">
        <v>1.012501611432</v>
      </c>
      <c r="F93" s="437">
        <v>16</v>
      </c>
      <c r="G93" s="438">
        <v>5.333333333333</v>
      </c>
      <c r="H93" s="440">
        <v>4.05</v>
      </c>
      <c r="I93" s="437">
        <v>8.1</v>
      </c>
      <c r="J93" s="438">
        <v>2.766666666666</v>
      </c>
      <c r="K93" s="441">
        <v>0.506249999999</v>
      </c>
    </row>
    <row r="94" spans="1:11" ht="14.4" customHeight="1" thickBot="1" x14ac:dyDescent="0.35">
      <c r="A94" s="458" t="s">
        <v>347</v>
      </c>
      <c r="B94" s="442">
        <v>8.230616293312</v>
      </c>
      <c r="C94" s="442">
        <v>5.5399999999989999</v>
      </c>
      <c r="D94" s="443">
        <v>-2.6906162933119999</v>
      </c>
      <c r="E94" s="449">
        <v>0.673096619083</v>
      </c>
      <c r="F94" s="442">
        <v>0</v>
      </c>
      <c r="G94" s="443">
        <v>0</v>
      </c>
      <c r="H94" s="445">
        <v>0</v>
      </c>
      <c r="I94" s="442">
        <v>0</v>
      </c>
      <c r="J94" s="443">
        <v>0</v>
      </c>
      <c r="K94" s="446" t="s">
        <v>261</v>
      </c>
    </row>
    <row r="95" spans="1:11" ht="14.4" customHeight="1" thickBot="1" x14ac:dyDescent="0.35">
      <c r="A95" s="459" t="s">
        <v>348</v>
      </c>
      <c r="B95" s="437">
        <v>8.230616293312</v>
      </c>
      <c r="C95" s="437">
        <v>5.5399999999989999</v>
      </c>
      <c r="D95" s="438">
        <v>-2.6906162933119999</v>
      </c>
      <c r="E95" s="439">
        <v>0.673096619083</v>
      </c>
      <c r="F95" s="437">
        <v>0</v>
      </c>
      <c r="G95" s="438">
        <v>0</v>
      </c>
      <c r="H95" s="440">
        <v>0</v>
      </c>
      <c r="I95" s="437">
        <v>0</v>
      </c>
      <c r="J95" s="438">
        <v>0</v>
      </c>
      <c r="K95" s="448" t="s">
        <v>261</v>
      </c>
    </row>
    <row r="96" spans="1:11" ht="14.4" customHeight="1" thickBot="1" x14ac:dyDescent="0.35">
      <c r="A96" s="458" t="s">
        <v>349</v>
      </c>
      <c r="B96" s="442">
        <v>314.381193172964</v>
      </c>
      <c r="C96" s="442">
        <v>249.65039999999999</v>
      </c>
      <c r="D96" s="443">
        <v>-64.730793172963004</v>
      </c>
      <c r="E96" s="449">
        <v>0.79410093676500004</v>
      </c>
      <c r="F96" s="442">
        <v>296.98107227013497</v>
      </c>
      <c r="G96" s="443">
        <v>98.993690756711004</v>
      </c>
      <c r="H96" s="445">
        <v>19.047280000000001</v>
      </c>
      <c r="I96" s="442">
        <v>92.258920000000003</v>
      </c>
      <c r="J96" s="443">
        <v>-6.7347707567109998</v>
      </c>
      <c r="K96" s="450">
        <v>0.31065589229200002</v>
      </c>
    </row>
    <row r="97" spans="1:11" ht="14.4" customHeight="1" thickBot="1" x14ac:dyDescent="0.35">
      <c r="A97" s="459" t="s">
        <v>350</v>
      </c>
      <c r="B97" s="437">
        <v>88.787666772289995</v>
      </c>
      <c r="C97" s="437">
        <v>20.111229999999999</v>
      </c>
      <c r="D97" s="438">
        <v>-68.676436772290003</v>
      </c>
      <c r="E97" s="439">
        <v>0.22650927466699999</v>
      </c>
      <c r="F97" s="437">
        <v>21</v>
      </c>
      <c r="G97" s="438">
        <v>7</v>
      </c>
      <c r="H97" s="440">
        <v>1.6943900000000001</v>
      </c>
      <c r="I97" s="437">
        <v>6.7775600000000003</v>
      </c>
      <c r="J97" s="438">
        <v>-0.22244</v>
      </c>
      <c r="K97" s="441">
        <v>0.32274095238</v>
      </c>
    </row>
    <row r="98" spans="1:11" ht="14.4" customHeight="1" thickBot="1" x14ac:dyDescent="0.35">
      <c r="A98" s="459" t="s">
        <v>351</v>
      </c>
      <c r="B98" s="437">
        <v>0</v>
      </c>
      <c r="C98" s="437">
        <v>8.1311999999999998</v>
      </c>
      <c r="D98" s="438">
        <v>8.1311999999999998</v>
      </c>
      <c r="E98" s="447" t="s">
        <v>291</v>
      </c>
      <c r="F98" s="437">
        <v>0</v>
      </c>
      <c r="G98" s="438">
        <v>0</v>
      </c>
      <c r="H98" s="440">
        <v>0</v>
      </c>
      <c r="I98" s="437">
        <v>11.470800000000001</v>
      </c>
      <c r="J98" s="438">
        <v>11.470800000000001</v>
      </c>
      <c r="K98" s="448" t="s">
        <v>261</v>
      </c>
    </row>
    <row r="99" spans="1:11" ht="14.4" customHeight="1" thickBot="1" x14ac:dyDescent="0.35">
      <c r="A99" s="459" t="s">
        <v>352</v>
      </c>
      <c r="B99" s="437">
        <v>1.7366757087089999</v>
      </c>
      <c r="C99" s="437">
        <v>0.61</v>
      </c>
      <c r="D99" s="438">
        <v>-1.126675708709</v>
      </c>
      <c r="E99" s="439">
        <v>0.351245771988</v>
      </c>
      <c r="F99" s="437">
        <v>0.68498295278300003</v>
      </c>
      <c r="G99" s="438">
        <v>0.228327650927</v>
      </c>
      <c r="H99" s="440">
        <v>0</v>
      </c>
      <c r="I99" s="437">
        <v>0.24199999999999999</v>
      </c>
      <c r="J99" s="438">
        <v>1.3672349072E-2</v>
      </c>
      <c r="K99" s="441">
        <v>0.35329346375199999</v>
      </c>
    </row>
    <row r="100" spans="1:11" ht="14.4" customHeight="1" thickBot="1" x14ac:dyDescent="0.35">
      <c r="A100" s="459" t="s">
        <v>353</v>
      </c>
      <c r="B100" s="437">
        <v>223.85685069196401</v>
      </c>
      <c r="C100" s="437">
        <v>220.79796999999999</v>
      </c>
      <c r="D100" s="438">
        <v>-3.0588806919630001</v>
      </c>
      <c r="E100" s="439">
        <v>0.98633555022899999</v>
      </c>
      <c r="F100" s="437">
        <v>275.29608931735203</v>
      </c>
      <c r="G100" s="438">
        <v>91.765363105784004</v>
      </c>
      <c r="H100" s="440">
        <v>17.352889999999999</v>
      </c>
      <c r="I100" s="437">
        <v>73.768559999999994</v>
      </c>
      <c r="J100" s="438">
        <v>-17.996803105784</v>
      </c>
      <c r="K100" s="441">
        <v>0.26796079880000001</v>
      </c>
    </row>
    <row r="101" spans="1:11" ht="14.4" customHeight="1" thickBot="1" x14ac:dyDescent="0.35">
      <c r="A101" s="458" t="s">
        <v>354</v>
      </c>
      <c r="B101" s="442">
        <v>947.43402961727395</v>
      </c>
      <c r="C101" s="442">
        <v>748.98144000000002</v>
      </c>
      <c r="D101" s="443">
        <v>-198.45258961727299</v>
      </c>
      <c r="E101" s="449">
        <v>0.79053677257300004</v>
      </c>
      <c r="F101" s="442">
        <v>822.15063572783197</v>
      </c>
      <c r="G101" s="443">
        <v>274.05021190927698</v>
      </c>
      <c r="H101" s="445">
        <v>54.808070000000001</v>
      </c>
      <c r="I101" s="442">
        <v>322.64049999999997</v>
      </c>
      <c r="J101" s="443">
        <v>48.590288090721998</v>
      </c>
      <c r="K101" s="450">
        <v>0.39243477530600002</v>
      </c>
    </row>
    <row r="102" spans="1:11" ht="14.4" customHeight="1" thickBot="1" x14ac:dyDescent="0.35">
      <c r="A102" s="459" t="s">
        <v>355</v>
      </c>
      <c r="B102" s="437">
        <v>4.1450791401120002</v>
      </c>
      <c r="C102" s="437">
        <v>0</v>
      </c>
      <c r="D102" s="438">
        <v>-4.1450791401120002</v>
      </c>
      <c r="E102" s="439">
        <v>0</v>
      </c>
      <c r="F102" s="437">
        <v>32.363999999999002</v>
      </c>
      <c r="G102" s="438">
        <v>10.788</v>
      </c>
      <c r="H102" s="440">
        <v>1.5336799999999999</v>
      </c>
      <c r="I102" s="437">
        <v>1.5336799999999999</v>
      </c>
      <c r="J102" s="438">
        <v>-9.2543199999989998</v>
      </c>
      <c r="K102" s="441">
        <v>4.7388456309000002E-2</v>
      </c>
    </row>
    <row r="103" spans="1:11" ht="14.4" customHeight="1" thickBot="1" x14ac:dyDescent="0.35">
      <c r="A103" s="459" t="s">
        <v>356</v>
      </c>
      <c r="B103" s="437">
        <v>607.79051808208203</v>
      </c>
      <c r="C103" s="437">
        <v>501.56704000000002</v>
      </c>
      <c r="D103" s="438">
        <v>-106.223478082082</v>
      </c>
      <c r="E103" s="439">
        <v>0.82523011642599997</v>
      </c>
      <c r="F103" s="437">
        <v>499.15794695329998</v>
      </c>
      <c r="G103" s="438">
        <v>166.385982317767</v>
      </c>
      <c r="H103" s="440">
        <v>49.98621</v>
      </c>
      <c r="I103" s="437">
        <v>293.90307999999999</v>
      </c>
      <c r="J103" s="438">
        <v>127.517097682233</v>
      </c>
      <c r="K103" s="441">
        <v>0.58879775789099997</v>
      </c>
    </row>
    <row r="104" spans="1:11" ht="14.4" customHeight="1" thickBot="1" x14ac:dyDescent="0.35">
      <c r="A104" s="459" t="s">
        <v>357</v>
      </c>
      <c r="B104" s="437">
        <v>14.999976126967001</v>
      </c>
      <c r="C104" s="437">
        <v>16.7166</v>
      </c>
      <c r="D104" s="438">
        <v>1.716623873032</v>
      </c>
      <c r="E104" s="439">
        <v>1.1144417736729999</v>
      </c>
      <c r="F104" s="437">
        <v>15</v>
      </c>
      <c r="G104" s="438">
        <v>5</v>
      </c>
      <c r="H104" s="440">
        <v>0</v>
      </c>
      <c r="I104" s="437">
        <v>0</v>
      </c>
      <c r="J104" s="438">
        <v>-5</v>
      </c>
      <c r="K104" s="441">
        <v>0</v>
      </c>
    </row>
    <row r="105" spans="1:11" ht="14.4" customHeight="1" thickBot="1" x14ac:dyDescent="0.35">
      <c r="A105" s="459" t="s">
        <v>358</v>
      </c>
      <c r="B105" s="437">
        <v>305.523785385324</v>
      </c>
      <c r="C105" s="437">
        <v>217.18331000000001</v>
      </c>
      <c r="D105" s="438">
        <v>-88.340475385323003</v>
      </c>
      <c r="E105" s="439">
        <v>0.71085565310700005</v>
      </c>
      <c r="F105" s="437">
        <v>254.187868097077</v>
      </c>
      <c r="G105" s="438">
        <v>84.729289365691997</v>
      </c>
      <c r="H105" s="440">
        <v>3.2881800000000001</v>
      </c>
      <c r="I105" s="437">
        <v>27.20374</v>
      </c>
      <c r="J105" s="438">
        <v>-57.525549365692001</v>
      </c>
      <c r="K105" s="441">
        <v>0.107022180891</v>
      </c>
    </row>
    <row r="106" spans="1:11" ht="14.4" customHeight="1" thickBot="1" x14ac:dyDescent="0.35">
      <c r="A106" s="459" t="s">
        <v>359</v>
      </c>
      <c r="B106" s="437">
        <v>14.974670882788001</v>
      </c>
      <c r="C106" s="437">
        <v>13.51449</v>
      </c>
      <c r="D106" s="438">
        <v>-1.4601808827880001</v>
      </c>
      <c r="E106" s="439">
        <v>0.90248995158400003</v>
      </c>
      <c r="F106" s="437">
        <v>21.440820677453999</v>
      </c>
      <c r="G106" s="438">
        <v>7.1469402258179997</v>
      </c>
      <c r="H106" s="440">
        <v>0</v>
      </c>
      <c r="I106" s="437">
        <v>0</v>
      </c>
      <c r="J106" s="438">
        <v>-7.1469402258179997</v>
      </c>
      <c r="K106" s="441">
        <v>0</v>
      </c>
    </row>
    <row r="107" spans="1:11" ht="14.4" customHeight="1" thickBot="1" x14ac:dyDescent="0.35">
      <c r="A107" s="458" t="s">
        <v>360</v>
      </c>
      <c r="B107" s="442">
        <v>332.74717068125699</v>
      </c>
      <c r="C107" s="442">
        <v>186.72121999999999</v>
      </c>
      <c r="D107" s="443">
        <v>-146.025950681257</v>
      </c>
      <c r="E107" s="449">
        <v>0.56115043628299999</v>
      </c>
      <c r="F107" s="442">
        <v>224.453739919827</v>
      </c>
      <c r="G107" s="443">
        <v>74.817913306608006</v>
      </c>
      <c r="H107" s="445">
        <v>0.99099999999999999</v>
      </c>
      <c r="I107" s="442">
        <v>43.658140000000003</v>
      </c>
      <c r="J107" s="443">
        <v>-31.159773306607999</v>
      </c>
      <c r="K107" s="450">
        <v>0.194508409686</v>
      </c>
    </row>
    <row r="108" spans="1:11" ht="14.4" customHeight="1" thickBot="1" x14ac:dyDescent="0.35">
      <c r="A108" s="459" t="s">
        <v>361</v>
      </c>
      <c r="B108" s="437">
        <v>0</v>
      </c>
      <c r="C108" s="437">
        <v>3.8119999999999998</v>
      </c>
      <c r="D108" s="438">
        <v>3.8119999999999998</v>
      </c>
      <c r="E108" s="447" t="s">
        <v>261</v>
      </c>
      <c r="F108" s="437">
        <v>0</v>
      </c>
      <c r="G108" s="438">
        <v>0</v>
      </c>
      <c r="H108" s="440">
        <v>0</v>
      </c>
      <c r="I108" s="437">
        <v>0</v>
      </c>
      <c r="J108" s="438">
        <v>0</v>
      </c>
      <c r="K108" s="448" t="s">
        <v>261</v>
      </c>
    </row>
    <row r="109" spans="1:11" ht="14.4" customHeight="1" thickBot="1" x14ac:dyDescent="0.35">
      <c r="A109" s="459" t="s">
        <v>362</v>
      </c>
      <c r="B109" s="437">
        <v>0.71999626798500005</v>
      </c>
      <c r="C109" s="437">
        <v>3.044</v>
      </c>
      <c r="D109" s="438">
        <v>2.3240037320139999</v>
      </c>
      <c r="E109" s="439">
        <v>4.2277996919580003</v>
      </c>
      <c r="F109" s="437">
        <v>4.4537399198259999</v>
      </c>
      <c r="G109" s="438">
        <v>1.484579973275</v>
      </c>
      <c r="H109" s="440">
        <v>0</v>
      </c>
      <c r="I109" s="437">
        <v>0</v>
      </c>
      <c r="J109" s="438">
        <v>-1.484579973275</v>
      </c>
      <c r="K109" s="441">
        <v>0</v>
      </c>
    </row>
    <row r="110" spans="1:11" ht="14.4" customHeight="1" thickBot="1" x14ac:dyDescent="0.35">
      <c r="A110" s="459" t="s">
        <v>363</v>
      </c>
      <c r="B110" s="437">
        <v>177.02742110127599</v>
      </c>
      <c r="C110" s="437">
        <v>91.624219999999994</v>
      </c>
      <c r="D110" s="438">
        <v>-85.403201101275002</v>
      </c>
      <c r="E110" s="439">
        <v>0.51757077762299997</v>
      </c>
      <c r="F110" s="437">
        <v>70</v>
      </c>
      <c r="G110" s="438">
        <v>23.333333333333002</v>
      </c>
      <c r="H110" s="440">
        <v>0.99099999999999999</v>
      </c>
      <c r="I110" s="437">
        <v>21.508800000000001</v>
      </c>
      <c r="J110" s="438">
        <v>-1.8245333333330001</v>
      </c>
      <c r="K110" s="441">
        <v>0.30726857142800001</v>
      </c>
    </row>
    <row r="111" spans="1:11" ht="14.4" customHeight="1" thickBot="1" x14ac:dyDescent="0.35">
      <c r="A111" s="459" t="s">
        <v>364</v>
      </c>
      <c r="B111" s="437">
        <v>154.99975331199599</v>
      </c>
      <c r="C111" s="437">
        <v>85.76</v>
      </c>
      <c r="D111" s="438">
        <v>-69.239753311995003</v>
      </c>
      <c r="E111" s="439">
        <v>0.55329120316299996</v>
      </c>
      <c r="F111" s="437">
        <v>150</v>
      </c>
      <c r="G111" s="438">
        <v>50</v>
      </c>
      <c r="H111" s="440">
        <v>0</v>
      </c>
      <c r="I111" s="437">
        <v>22.149339999999999</v>
      </c>
      <c r="J111" s="438">
        <v>-27.850660000000001</v>
      </c>
      <c r="K111" s="441">
        <v>0.14766226666599999</v>
      </c>
    </row>
    <row r="112" spans="1:11" ht="14.4" customHeight="1" thickBot="1" x14ac:dyDescent="0.35">
      <c r="A112" s="459" t="s">
        <v>365</v>
      </c>
      <c r="B112" s="437">
        <v>0</v>
      </c>
      <c r="C112" s="437">
        <v>2.4809999999999999</v>
      </c>
      <c r="D112" s="438">
        <v>2.4809999999999999</v>
      </c>
      <c r="E112" s="447" t="s">
        <v>291</v>
      </c>
      <c r="F112" s="437">
        <v>0</v>
      </c>
      <c r="G112" s="438">
        <v>0</v>
      </c>
      <c r="H112" s="440">
        <v>0</v>
      </c>
      <c r="I112" s="437">
        <v>0</v>
      </c>
      <c r="J112" s="438">
        <v>0</v>
      </c>
      <c r="K112" s="441">
        <v>0</v>
      </c>
    </row>
    <row r="113" spans="1:11" ht="14.4" customHeight="1" thickBot="1" x14ac:dyDescent="0.35">
      <c r="A113" s="458" t="s">
        <v>366</v>
      </c>
      <c r="B113" s="442">
        <v>0</v>
      </c>
      <c r="C113" s="442">
        <v>15.8</v>
      </c>
      <c r="D113" s="443">
        <v>15.8</v>
      </c>
      <c r="E113" s="444" t="s">
        <v>261</v>
      </c>
      <c r="F113" s="442">
        <v>0</v>
      </c>
      <c r="G113" s="443">
        <v>0</v>
      </c>
      <c r="H113" s="445">
        <v>0</v>
      </c>
      <c r="I113" s="442">
        <v>0</v>
      </c>
      <c r="J113" s="443">
        <v>0</v>
      </c>
      <c r="K113" s="446" t="s">
        <v>261</v>
      </c>
    </row>
    <row r="114" spans="1:11" ht="14.4" customHeight="1" thickBot="1" x14ac:dyDescent="0.35">
      <c r="A114" s="459" t="s">
        <v>367</v>
      </c>
      <c r="B114" s="437">
        <v>0</v>
      </c>
      <c r="C114" s="437">
        <v>15.8</v>
      </c>
      <c r="D114" s="438">
        <v>15.8</v>
      </c>
      <c r="E114" s="447" t="s">
        <v>261</v>
      </c>
      <c r="F114" s="437">
        <v>0</v>
      </c>
      <c r="G114" s="438">
        <v>0</v>
      </c>
      <c r="H114" s="440">
        <v>0</v>
      </c>
      <c r="I114" s="437">
        <v>0</v>
      </c>
      <c r="J114" s="438">
        <v>0</v>
      </c>
      <c r="K114" s="448" t="s">
        <v>261</v>
      </c>
    </row>
    <row r="115" spans="1:11" ht="14.4" customHeight="1" thickBot="1" x14ac:dyDescent="0.35">
      <c r="A115" s="456" t="s">
        <v>48</v>
      </c>
      <c r="B115" s="437">
        <v>33534.003027432504</v>
      </c>
      <c r="C115" s="437">
        <v>37120.142039999999</v>
      </c>
      <c r="D115" s="438">
        <v>3586.1390125674902</v>
      </c>
      <c r="E115" s="439">
        <v>1.106940379579</v>
      </c>
      <c r="F115" s="437">
        <v>37430</v>
      </c>
      <c r="G115" s="438">
        <v>12476.666666666701</v>
      </c>
      <c r="H115" s="440">
        <v>3157.33671</v>
      </c>
      <c r="I115" s="437">
        <v>12347.46819</v>
      </c>
      <c r="J115" s="438">
        <v>-129.19847666666499</v>
      </c>
      <c r="K115" s="441">
        <v>0.32988159738099998</v>
      </c>
    </row>
    <row r="116" spans="1:11" ht="14.4" customHeight="1" thickBot="1" x14ac:dyDescent="0.35">
      <c r="A116" s="460" t="s">
        <v>368</v>
      </c>
      <c r="B116" s="442">
        <v>24771.002236313299</v>
      </c>
      <c r="C116" s="442">
        <v>27466.948</v>
      </c>
      <c r="D116" s="443">
        <v>2695.94576368668</v>
      </c>
      <c r="E116" s="449">
        <v>1.108834747095</v>
      </c>
      <c r="F116" s="442">
        <v>27542</v>
      </c>
      <c r="G116" s="443">
        <v>9180.6666666666697</v>
      </c>
      <c r="H116" s="445">
        <v>2324.0010000000002</v>
      </c>
      <c r="I116" s="442">
        <v>9085.4449999999997</v>
      </c>
      <c r="J116" s="443">
        <v>-95.221666666668</v>
      </c>
      <c r="K116" s="450">
        <v>0.32987600755199997</v>
      </c>
    </row>
    <row r="117" spans="1:11" ht="14.4" customHeight="1" thickBot="1" x14ac:dyDescent="0.35">
      <c r="A117" s="458" t="s">
        <v>369</v>
      </c>
      <c r="B117" s="442">
        <v>24685.0022285493</v>
      </c>
      <c r="C117" s="442">
        <v>27393.012999999999</v>
      </c>
      <c r="D117" s="443">
        <v>2708.0107714507199</v>
      </c>
      <c r="E117" s="449">
        <v>1.1097026747809999</v>
      </c>
      <c r="F117" s="442">
        <v>27466</v>
      </c>
      <c r="G117" s="443">
        <v>9155.3333333333394</v>
      </c>
      <c r="H117" s="445">
        <v>2314.2930000000001</v>
      </c>
      <c r="I117" s="442">
        <v>9064.5859999999993</v>
      </c>
      <c r="J117" s="443">
        <v>-90.747333333333998</v>
      </c>
      <c r="K117" s="450">
        <v>0.33002934537200002</v>
      </c>
    </row>
    <row r="118" spans="1:11" ht="14.4" customHeight="1" thickBot="1" x14ac:dyDescent="0.35">
      <c r="A118" s="459" t="s">
        <v>370</v>
      </c>
      <c r="B118" s="437">
        <v>24685.0022285493</v>
      </c>
      <c r="C118" s="437">
        <v>27393.012999999999</v>
      </c>
      <c r="D118" s="438">
        <v>2708.0107714507199</v>
      </c>
      <c r="E118" s="439">
        <v>1.1097026747809999</v>
      </c>
      <c r="F118" s="437">
        <v>27466</v>
      </c>
      <c r="G118" s="438">
        <v>9155.3333333333394</v>
      </c>
      <c r="H118" s="440">
        <v>2314.2930000000001</v>
      </c>
      <c r="I118" s="437">
        <v>9064.5859999999993</v>
      </c>
      <c r="J118" s="438">
        <v>-90.747333333333998</v>
      </c>
      <c r="K118" s="441">
        <v>0.33002934537200002</v>
      </c>
    </row>
    <row r="119" spans="1:11" ht="14.4" customHeight="1" thickBot="1" x14ac:dyDescent="0.35">
      <c r="A119" s="458" t="s">
        <v>371</v>
      </c>
      <c r="B119" s="442">
        <v>0</v>
      </c>
      <c r="C119" s="442">
        <v>0</v>
      </c>
      <c r="D119" s="443">
        <v>0</v>
      </c>
      <c r="E119" s="449">
        <v>1</v>
      </c>
      <c r="F119" s="442">
        <v>0</v>
      </c>
      <c r="G119" s="443">
        <v>0</v>
      </c>
      <c r="H119" s="445">
        <v>0</v>
      </c>
      <c r="I119" s="442">
        <v>-4.8179999999999996</v>
      </c>
      <c r="J119" s="443">
        <v>-4.8179999999999996</v>
      </c>
      <c r="K119" s="446" t="s">
        <v>291</v>
      </c>
    </row>
    <row r="120" spans="1:11" ht="14.4" customHeight="1" thickBot="1" x14ac:dyDescent="0.35">
      <c r="A120" s="459" t="s">
        <v>372</v>
      </c>
      <c r="B120" s="437">
        <v>0</v>
      </c>
      <c r="C120" s="437">
        <v>0</v>
      </c>
      <c r="D120" s="438">
        <v>0</v>
      </c>
      <c r="E120" s="439">
        <v>1</v>
      </c>
      <c r="F120" s="437">
        <v>0</v>
      </c>
      <c r="G120" s="438">
        <v>0</v>
      </c>
      <c r="H120" s="440">
        <v>0</v>
      </c>
      <c r="I120" s="437">
        <v>-4.8179999999999996</v>
      </c>
      <c r="J120" s="438">
        <v>-4.8179999999999996</v>
      </c>
      <c r="K120" s="448" t="s">
        <v>291</v>
      </c>
    </row>
    <row r="121" spans="1:11" ht="14.4" customHeight="1" thickBot="1" x14ac:dyDescent="0.35">
      <c r="A121" s="458" t="s">
        <v>373</v>
      </c>
      <c r="B121" s="442">
        <v>15.000001354191999</v>
      </c>
      <c r="C121" s="442">
        <v>0</v>
      </c>
      <c r="D121" s="443">
        <v>-15.000001354191999</v>
      </c>
      <c r="E121" s="449">
        <v>0</v>
      </c>
      <c r="F121" s="442">
        <v>0</v>
      </c>
      <c r="G121" s="443">
        <v>0</v>
      </c>
      <c r="H121" s="445">
        <v>0</v>
      </c>
      <c r="I121" s="442">
        <v>0</v>
      </c>
      <c r="J121" s="443">
        <v>0</v>
      </c>
      <c r="K121" s="450">
        <v>0</v>
      </c>
    </row>
    <row r="122" spans="1:11" ht="14.4" customHeight="1" thickBot="1" x14ac:dyDescent="0.35">
      <c r="A122" s="459" t="s">
        <v>374</v>
      </c>
      <c r="B122" s="437">
        <v>15.000001354191999</v>
      </c>
      <c r="C122" s="437">
        <v>0</v>
      </c>
      <c r="D122" s="438">
        <v>-15.000001354191999</v>
      </c>
      <c r="E122" s="439">
        <v>0</v>
      </c>
      <c r="F122" s="437">
        <v>0</v>
      </c>
      <c r="G122" s="438">
        <v>0</v>
      </c>
      <c r="H122" s="440">
        <v>0</v>
      </c>
      <c r="I122" s="437">
        <v>0</v>
      </c>
      <c r="J122" s="438">
        <v>0</v>
      </c>
      <c r="K122" s="441">
        <v>0</v>
      </c>
    </row>
    <row r="123" spans="1:11" ht="14.4" customHeight="1" thickBot="1" x14ac:dyDescent="0.35">
      <c r="A123" s="458" t="s">
        <v>375</v>
      </c>
      <c r="B123" s="442">
        <v>71.000006409844005</v>
      </c>
      <c r="C123" s="442">
        <v>73.935000000000002</v>
      </c>
      <c r="D123" s="443">
        <v>2.934993590156</v>
      </c>
      <c r="E123" s="449">
        <v>1.0413379341569999</v>
      </c>
      <c r="F123" s="442">
        <v>76</v>
      </c>
      <c r="G123" s="443">
        <v>25.333333333333002</v>
      </c>
      <c r="H123" s="445">
        <v>9.7080000000000002</v>
      </c>
      <c r="I123" s="442">
        <v>25.677</v>
      </c>
      <c r="J123" s="443">
        <v>0.34366666666599999</v>
      </c>
      <c r="K123" s="450">
        <v>0.33785526315699999</v>
      </c>
    </row>
    <row r="124" spans="1:11" ht="14.4" customHeight="1" thickBot="1" x14ac:dyDescent="0.35">
      <c r="A124" s="459" t="s">
        <v>376</v>
      </c>
      <c r="B124" s="437">
        <v>71.000006409844005</v>
      </c>
      <c r="C124" s="437">
        <v>73.935000000000002</v>
      </c>
      <c r="D124" s="438">
        <v>2.934993590156</v>
      </c>
      <c r="E124" s="439">
        <v>1.0413379341569999</v>
      </c>
      <c r="F124" s="437">
        <v>76</v>
      </c>
      <c r="G124" s="438">
        <v>25.333333333333002</v>
      </c>
      <c r="H124" s="440">
        <v>9.7080000000000002</v>
      </c>
      <c r="I124" s="437">
        <v>25.677</v>
      </c>
      <c r="J124" s="438">
        <v>0.34366666666599999</v>
      </c>
      <c r="K124" s="441">
        <v>0.33785526315699999</v>
      </c>
    </row>
    <row r="125" spans="1:11" ht="14.4" customHeight="1" thickBot="1" x14ac:dyDescent="0.35">
      <c r="A125" s="457" t="s">
        <v>377</v>
      </c>
      <c r="B125" s="437">
        <v>8392.0007576255102</v>
      </c>
      <c r="C125" s="437">
        <v>9241.18815</v>
      </c>
      <c r="D125" s="438">
        <v>849.18739237449199</v>
      </c>
      <c r="E125" s="439">
        <v>1.101190099584</v>
      </c>
      <c r="F125" s="437">
        <v>9338.9999999999909</v>
      </c>
      <c r="G125" s="438">
        <v>3113</v>
      </c>
      <c r="H125" s="440">
        <v>786.85725000000002</v>
      </c>
      <c r="I125" s="437">
        <v>3080.3126999999999</v>
      </c>
      <c r="J125" s="438">
        <v>-32.687299999994998</v>
      </c>
      <c r="K125" s="441">
        <v>0.32983324767099997</v>
      </c>
    </row>
    <row r="126" spans="1:11" ht="14.4" customHeight="1" thickBot="1" x14ac:dyDescent="0.35">
      <c r="A126" s="458" t="s">
        <v>378</v>
      </c>
      <c r="B126" s="442">
        <v>2221.0002005107599</v>
      </c>
      <c r="C126" s="442">
        <v>2465.3629000000001</v>
      </c>
      <c r="D126" s="443">
        <v>244.36269948924499</v>
      </c>
      <c r="E126" s="449">
        <v>1.110023717887</v>
      </c>
      <c r="F126" s="442">
        <v>2472.99999999999</v>
      </c>
      <c r="G126" s="443">
        <v>824.33333333332996</v>
      </c>
      <c r="H126" s="445">
        <v>208.28399999999999</v>
      </c>
      <c r="I126" s="442">
        <v>815.80420000000004</v>
      </c>
      <c r="J126" s="443">
        <v>-8.5291333333289998</v>
      </c>
      <c r="K126" s="450">
        <v>0.32988443186400002</v>
      </c>
    </row>
    <row r="127" spans="1:11" ht="14.4" customHeight="1" thickBot="1" x14ac:dyDescent="0.35">
      <c r="A127" s="459" t="s">
        <v>379</v>
      </c>
      <c r="B127" s="437">
        <v>2221.0002005107599</v>
      </c>
      <c r="C127" s="437">
        <v>2465.3629000000001</v>
      </c>
      <c r="D127" s="438">
        <v>244.36269948924499</v>
      </c>
      <c r="E127" s="439">
        <v>1.110023717887</v>
      </c>
      <c r="F127" s="437">
        <v>2472.99999999999</v>
      </c>
      <c r="G127" s="438">
        <v>824.33333333332996</v>
      </c>
      <c r="H127" s="440">
        <v>208.28399999999999</v>
      </c>
      <c r="I127" s="437">
        <v>815.80420000000004</v>
      </c>
      <c r="J127" s="438">
        <v>-8.5291333333289998</v>
      </c>
      <c r="K127" s="441">
        <v>0.32988443186400002</v>
      </c>
    </row>
    <row r="128" spans="1:11" ht="14.4" customHeight="1" thickBot="1" x14ac:dyDescent="0.35">
      <c r="A128" s="458" t="s">
        <v>380</v>
      </c>
      <c r="B128" s="442">
        <v>6171.0005571147503</v>
      </c>
      <c r="C128" s="442">
        <v>6775.8252499999999</v>
      </c>
      <c r="D128" s="443">
        <v>604.82469288524806</v>
      </c>
      <c r="E128" s="449">
        <v>1.098010798619</v>
      </c>
      <c r="F128" s="442">
        <v>6866</v>
      </c>
      <c r="G128" s="443">
        <v>2288.6666666666702</v>
      </c>
      <c r="H128" s="445">
        <v>578.57325000000003</v>
      </c>
      <c r="I128" s="442">
        <v>2266.1464999999998</v>
      </c>
      <c r="J128" s="443">
        <v>-22.520166666664998</v>
      </c>
      <c r="K128" s="450">
        <v>0.33005337896800002</v>
      </c>
    </row>
    <row r="129" spans="1:11" ht="14.4" customHeight="1" thickBot="1" x14ac:dyDescent="0.35">
      <c r="A129" s="459" t="s">
        <v>381</v>
      </c>
      <c r="B129" s="437">
        <v>6171.0005571147503</v>
      </c>
      <c r="C129" s="437">
        <v>6775.8252499999999</v>
      </c>
      <c r="D129" s="438">
        <v>604.82469288524806</v>
      </c>
      <c r="E129" s="439">
        <v>1.098010798619</v>
      </c>
      <c r="F129" s="437">
        <v>6866</v>
      </c>
      <c r="G129" s="438">
        <v>2288.6666666666702</v>
      </c>
      <c r="H129" s="440">
        <v>578.57325000000003</v>
      </c>
      <c r="I129" s="437">
        <v>2266.1464999999998</v>
      </c>
      <c r="J129" s="438">
        <v>-22.520166666664998</v>
      </c>
      <c r="K129" s="441">
        <v>0.33005337896800002</v>
      </c>
    </row>
    <row r="130" spans="1:11" ht="14.4" customHeight="1" thickBot="1" x14ac:dyDescent="0.35">
      <c r="A130" s="458" t="s">
        <v>382</v>
      </c>
      <c r="B130" s="442">
        <v>0</v>
      </c>
      <c r="C130" s="442">
        <v>0</v>
      </c>
      <c r="D130" s="443">
        <v>0</v>
      </c>
      <c r="E130" s="449">
        <v>1</v>
      </c>
      <c r="F130" s="442">
        <v>0</v>
      </c>
      <c r="G130" s="443">
        <v>0</v>
      </c>
      <c r="H130" s="445">
        <v>0</v>
      </c>
      <c r="I130" s="442">
        <v>-0.434</v>
      </c>
      <c r="J130" s="443">
        <v>-0.434</v>
      </c>
      <c r="K130" s="446" t="s">
        <v>291</v>
      </c>
    </row>
    <row r="131" spans="1:11" ht="14.4" customHeight="1" thickBot="1" x14ac:dyDescent="0.35">
      <c r="A131" s="459" t="s">
        <v>383</v>
      </c>
      <c r="B131" s="437">
        <v>0</v>
      </c>
      <c r="C131" s="437">
        <v>0</v>
      </c>
      <c r="D131" s="438">
        <v>0</v>
      </c>
      <c r="E131" s="439">
        <v>1</v>
      </c>
      <c r="F131" s="437">
        <v>0</v>
      </c>
      <c r="G131" s="438">
        <v>0</v>
      </c>
      <c r="H131" s="440">
        <v>0</v>
      </c>
      <c r="I131" s="437">
        <v>-0.434</v>
      </c>
      <c r="J131" s="438">
        <v>-0.434</v>
      </c>
      <c r="K131" s="448" t="s">
        <v>291</v>
      </c>
    </row>
    <row r="132" spans="1:11" ht="14.4" customHeight="1" thickBot="1" x14ac:dyDescent="0.35">
      <c r="A132" s="458" t="s">
        <v>384</v>
      </c>
      <c r="B132" s="442">
        <v>0</v>
      </c>
      <c r="C132" s="442">
        <v>0</v>
      </c>
      <c r="D132" s="443">
        <v>0</v>
      </c>
      <c r="E132" s="449">
        <v>1</v>
      </c>
      <c r="F132" s="442">
        <v>0</v>
      </c>
      <c r="G132" s="443">
        <v>0</v>
      </c>
      <c r="H132" s="445">
        <v>0</v>
      </c>
      <c r="I132" s="442">
        <v>-1.204</v>
      </c>
      <c r="J132" s="443">
        <v>-1.204</v>
      </c>
      <c r="K132" s="446" t="s">
        <v>291</v>
      </c>
    </row>
    <row r="133" spans="1:11" ht="14.4" customHeight="1" thickBot="1" x14ac:dyDescent="0.35">
      <c r="A133" s="459" t="s">
        <v>385</v>
      </c>
      <c r="B133" s="437">
        <v>0</v>
      </c>
      <c r="C133" s="437">
        <v>0</v>
      </c>
      <c r="D133" s="438">
        <v>0</v>
      </c>
      <c r="E133" s="439">
        <v>1</v>
      </c>
      <c r="F133" s="437">
        <v>0</v>
      </c>
      <c r="G133" s="438">
        <v>0</v>
      </c>
      <c r="H133" s="440">
        <v>0</v>
      </c>
      <c r="I133" s="437">
        <v>-1.204</v>
      </c>
      <c r="J133" s="438">
        <v>-1.204</v>
      </c>
      <c r="K133" s="448" t="s">
        <v>291</v>
      </c>
    </row>
    <row r="134" spans="1:11" ht="14.4" customHeight="1" thickBot="1" x14ac:dyDescent="0.35">
      <c r="A134" s="457" t="s">
        <v>386</v>
      </c>
      <c r="B134" s="437">
        <v>371.000033493692</v>
      </c>
      <c r="C134" s="437">
        <v>412.00589000000002</v>
      </c>
      <c r="D134" s="438">
        <v>41.005856506308</v>
      </c>
      <c r="E134" s="439">
        <v>1.1105279051320001</v>
      </c>
      <c r="F134" s="437">
        <v>549</v>
      </c>
      <c r="G134" s="438">
        <v>183</v>
      </c>
      <c r="H134" s="440">
        <v>46.478459999999998</v>
      </c>
      <c r="I134" s="437">
        <v>181.71048999999999</v>
      </c>
      <c r="J134" s="438">
        <v>-1.2895099999999999</v>
      </c>
      <c r="K134" s="441">
        <v>0.33098449908900002</v>
      </c>
    </row>
    <row r="135" spans="1:11" ht="14.4" customHeight="1" thickBot="1" x14ac:dyDescent="0.35">
      <c r="A135" s="458" t="s">
        <v>387</v>
      </c>
      <c r="B135" s="442">
        <v>371.000033493692</v>
      </c>
      <c r="C135" s="442">
        <v>412.00589000000002</v>
      </c>
      <c r="D135" s="443">
        <v>41.005856506308</v>
      </c>
      <c r="E135" s="449">
        <v>1.1105279051320001</v>
      </c>
      <c r="F135" s="442">
        <v>549</v>
      </c>
      <c r="G135" s="443">
        <v>183</v>
      </c>
      <c r="H135" s="445">
        <v>46.478459999999998</v>
      </c>
      <c r="I135" s="442">
        <v>181.71048999999999</v>
      </c>
      <c r="J135" s="443">
        <v>-1.2895099999999999</v>
      </c>
      <c r="K135" s="450">
        <v>0.33098449908900002</v>
      </c>
    </row>
    <row r="136" spans="1:11" ht="14.4" customHeight="1" thickBot="1" x14ac:dyDescent="0.35">
      <c r="A136" s="459" t="s">
        <v>388</v>
      </c>
      <c r="B136" s="437">
        <v>371.000033493692</v>
      </c>
      <c r="C136" s="437">
        <v>412.00589000000002</v>
      </c>
      <c r="D136" s="438">
        <v>41.005856506308</v>
      </c>
      <c r="E136" s="439">
        <v>1.1105279051320001</v>
      </c>
      <c r="F136" s="437">
        <v>549</v>
      </c>
      <c r="G136" s="438">
        <v>183</v>
      </c>
      <c r="H136" s="440">
        <v>46.478459999999998</v>
      </c>
      <c r="I136" s="437">
        <v>181.71048999999999</v>
      </c>
      <c r="J136" s="438">
        <v>-1.2895099999999999</v>
      </c>
      <c r="K136" s="441">
        <v>0.33098449908900002</v>
      </c>
    </row>
    <row r="137" spans="1:11" ht="14.4" customHeight="1" thickBot="1" x14ac:dyDescent="0.35">
      <c r="A137" s="456" t="s">
        <v>389</v>
      </c>
      <c r="B137" s="437">
        <v>0</v>
      </c>
      <c r="C137" s="437">
        <v>11</v>
      </c>
      <c r="D137" s="438">
        <v>11</v>
      </c>
      <c r="E137" s="447" t="s">
        <v>291</v>
      </c>
      <c r="F137" s="437">
        <v>0</v>
      </c>
      <c r="G137" s="438">
        <v>0</v>
      </c>
      <c r="H137" s="440">
        <v>0</v>
      </c>
      <c r="I137" s="437">
        <v>0</v>
      </c>
      <c r="J137" s="438">
        <v>0</v>
      </c>
      <c r="K137" s="448" t="s">
        <v>261</v>
      </c>
    </row>
    <row r="138" spans="1:11" ht="14.4" customHeight="1" thickBot="1" x14ac:dyDescent="0.35">
      <c r="A138" s="457" t="s">
        <v>390</v>
      </c>
      <c r="B138" s="437">
        <v>0</v>
      </c>
      <c r="C138" s="437">
        <v>11</v>
      </c>
      <c r="D138" s="438">
        <v>11</v>
      </c>
      <c r="E138" s="447" t="s">
        <v>291</v>
      </c>
      <c r="F138" s="437">
        <v>0</v>
      </c>
      <c r="G138" s="438">
        <v>0</v>
      </c>
      <c r="H138" s="440">
        <v>0</v>
      </c>
      <c r="I138" s="437">
        <v>0</v>
      </c>
      <c r="J138" s="438">
        <v>0</v>
      </c>
      <c r="K138" s="448" t="s">
        <v>261</v>
      </c>
    </row>
    <row r="139" spans="1:11" ht="14.4" customHeight="1" thickBot="1" x14ac:dyDescent="0.35">
      <c r="A139" s="458" t="s">
        <v>391</v>
      </c>
      <c r="B139" s="442">
        <v>0</v>
      </c>
      <c r="C139" s="442">
        <v>11</v>
      </c>
      <c r="D139" s="443">
        <v>11</v>
      </c>
      <c r="E139" s="444" t="s">
        <v>291</v>
      </c>
      <c r="F139" s="442">
        <v>0</v>
      </c>
      <c r="G139" s="443">
        <v>0</v>
      </c>
      <c r="H139" s="445">
        <v>0</v>
      </c>
      <c r="I139" s="442">
        <v>0</v>
      </c>
      <c r="J139" s="443">
        <v>0</v>
      </c>
      <c r="K139" s="446" t="s">
        <v>261</v>
      </c>
    </row>
    <row r="140" spans="1:11" ht="14.4" customHeight="1" thickBot="1" x14ac:dyDescent="0.35">
      <c r="A140" s="459" t="s">
        <v>392</v>
      </c>
      <c r="B140" s="437">
        <v>0</v>
      </c>
      <c r="C140" s="437">
        <v>11</v>
      </c>
      <c r="D140" s="438">
        <v>11</v>
      </c>
      <c r="E140" s="447" t="s">
        <v>291</v>
      </c>
      <c r="F140" s="437">
        <v>0</v>
      </c>
      <c r="G140" s="438">
        <v>0</v>
      </c>
      <c r="H140" s="440">
        <v>0</v>
      </c>
      <c r="I140" s="437">
        <v>0</v>
      </c>
      <c r="J140" s="438">
        <v>0</v>
      </c>
      <c r="K140" s="448" t="s">
        <v>261</v>
      </c>
    </row>
    <row r="141" spans="1:11" ht="14.4" customHeight="1" thickBot="1" x14ac:dyDescent="0.35">
      <c r="A141" s="456" t="s">
        <v>393</v>
      </c>
      <c r="B141" s="437">
        <v>49698.013018592501</v>
      </c>
      <c r="C141" s="437">
        <v>47602.459940000001</v>
      </c>
      <c r="D141" s="438">
        <v>-2095.5530785924302</v>
      </c>
      <c r="E141" s="439">
        <v>0.95783426838700003</v>
      </c>
      <c r="F141" s="437">
        <v>44533.779579821297</v>
      </c>
      <c r="G141" s="438">
        <v>14844.5931932738</v>
      </c>
      <c r="H141" s="440">
        <v>692.77176999999995</v>
      </c>
      <c r="I141" s="437">
        <v>9453.9937699999991</v>
      </c>
      <c r="J141" s="438">
        <v>-5390.5994232737803</v>
      </c>
      <c r="K141" s="441">
        <v>0.21228815203099999</v>
      </c>
    </row>
    <row r="142" spans="1:11" ht="14.4" customHeight="1" thickBot="1" x14ac:dyDescent="0.35">
      <c r="A142" s="457" t="s">
        <v>394</v>
      </c>
      <c r="B142" s="437">
        <v>49150.004437236697</v>
      </c>
      <c r="C142" s="437">
        <v>47028.645470000003</v>
      </c>
      <c r="D142" s="438">
        <v>-2121.3589672366402</v>
      </c>
      <c r="E142" s="439">
        <v>0.95683908899799996</v>
      </c>
      <c r="F142" s="437">
        <v>44050</v>
      </c>
      <c r="G142" s="438">
        <v>14683.333333333299</v>
      </c>
      <c r="H142" s="440">
        <v>641.673</v>
      </c>
      <c r="I142" s="437">
        <v>9262.7712000000101</v>
      </c>
      <c r="J142" s="438">
        <v>-5420.5621333333302</v>
      </c>
      <c r="K142" s="441">
        <v>0.21027857434700001</v>
      </c>
    </row>
    <row r="143" spans="1:11" ht="14.4" customHeight="1" thickBot="1" x14ac:dyDescent="0.35">
      <c r="A143" s="458" t="s">
        <v>395</v>
      </c>
      <c r="B143" s="442">
        <v>49150.004437236697</v>
      </c>
      <c r="C143" s="442">
        <v>47028.645470000003</v>
      </c>
      <c r="D143" s="443">
        <v>-2121.3589672366402</v>
      </c>
      <c r="E143" s="449">
        <v>0.95683908899799996</v>
      </c>
      <c r="F143" s="442">
        <v>44050</v>
      </c>
      <c r="G143" s="443">
        <v>14683.333333333299</v>
      </c>
      <c r="H143" s="445">
        <v>641.673</v>
      </c>
      <c r="I143" s="442">
        <v>9262.7712000000101</v>
      </c>
      <c r="J143" s="443">
        <v>-5420.5621333333302</v>
      </c>
      <c r="K143" s="450">
        <v>0.21027857434700001</v>
      </c>
    </row>
    <row r="144" spans="1:11" ht="14.4" customHeight="1" thickBot="1" x14ac:dyDescent="0.35">
      <c r="A144" s="459" t="s">
        <v>396</v>
      </c>
      <c r="B144" s="437">
        <v>14000.0012639128</v>
      </c>
      <c r="C144" s="437">
        <v>12440.535</v>
      </c>
      <c r="D144" s="438">
        <v>-1559.4662639127801</v>
      </c>
      <c r="E144" s="439">
        <v>0.88860956263299995</v>
      </c>
      <c r="F144" s="437">
        <v>11950</v>
      </c>
      <c r="G144" s="438">
        <v>3983.3333333333298</v>
      </c>
      <c r="H144" s="440">
        <v>545.154</v>
      </c>
      <c r="I144" s="437">
        <v>2457.377</v>
      </c>
      <c r="J144" s="438">
        <v>-1525.9563333333299</v>
      </c>
      <c r="K144" s="441">
        <v>0.20563824267700001</v>
      </c>
    </row>
    <row r="145" spans="1:11" ht="14.4" customHeight="1" thickBot="1" x14ac:dyDescent="0.35">
      <c r="A145" s="459" t="s">
        <v>397</v>
      </c>
      <c r="B145" s="437">
        <v>35000.003159781998</v>
      </c>
      <c r="C145" s="437">
        <v>34459.46041</v>
      </c>
      <c r="D145" s="438">
        <v>-540.54274978193303</v>
      </c>
      <c r="E145" s="439">
        <v>0.98455592282899995</v>
      </c>
      <c r="F145" s="437">
        <v>32000</v>
      </c>
      <c r="G145" s="438">
        <v>10666.666666666701</v>
      </c>
      <c r="H145" s="440">
        <v>96.519000000000005</v>
      </c>
      <c r="I145" s="437">
        <v>6793.6109999999999</v>
      </c>
      <c r="J145" s="438">
        <v>-3873.0556666666598</v>
      </c>
      <c r="K145" s="441">
        <v>0.21230034375000001</v>
      </c>
    </row>
    <row r="146" spans="1:11" ht="14.4" customHeight="1" thickBot="1" x14ac:dyDescent="0.35">
      <c r="A146" s="459" t="s">
        <v>398</v>
      </c>
      <c r="B146" s="437">
        <v>150.00001354192301</v>
      </c>
      <c r="C146" s="437">
        <v>128.65006</v>
      </c>
      <c r="D146" s="438">
        <v>-21.349953541922002</v>
      </c>
      <c r="E146" s="439">
        <v>0.85766698923600004</v>
      </c>
      <c r="F146" s="437">
        <v>100</v>
      </c>
      <c r="G146" s="438">
        <v>33.333333333333002</v>
      </c>
      <c r="H146" s="440">
        <v>0</v>
      </c>
      <c r="I146" s="437">
        <v>11.783200000000001</v>
      </c>
      <c r="J146" s="438">
        <v>-21.550133333333001</v>
      </c>
      <c r="K146" s="441">
        <v>0.11783200000000001</v>
      </c>
    </row>
    <row r="147" spans="1:11" ht="14.4" customHeight="1" thickBot="1" x14ac:dyDescent="0.35">
      <c r="A147" s="457" t="s">
        <v>399</v>
      </c>
      <c r="B147" s="437">
        <v>0</v>
      </c>
      <c r="C147" s="437">
        <v>26.077400000000001</v>
      </c>
      <c r="D147" s="438">
        <v>26.077400000000001</v>
      </c>
      <c r="E147" s="447" t="s">
        <v>291</v>
      </c>
      <c r="F147" s="437">
        <v>0</v>
      </c>
      <c r="G147" s="438">
        <v>0</v>
      </c>
      <c r="H147" s="440">
        <v>0</v>
      </c>
      <c r="I147" s="437">
        <v>0</v>
      </c>
      <c r="J147" s="438">
        <v>0</v>
      </c>
      <c r="K147" s="441">
        <v>0</v>
      </c>
    </row>
    <row r="148" spans="1:11" ht="14.4" customHeight="1" thickBot="1" x14ac:dyDescent="0.35">
      <c r="A148" s="458" t="s">
        <v>400</v>
      </c>
      <c r="B148" s="442">
        <v>0</v>
      </c>
      <c r="C148" s="442">
        <v>26.077400000000001</v>
      </c>
      <c r="D148" s="443">
        <v>26.077400000000001</v>
      </c>
      <c r="E148" s="444" t="s">
        <v>291</v>
      </c>
      <c r="F148" s="442">
        <v>0</v>
      </c>
      <c r="G148" s="443">
        <v>0</v>
      </c>
      <c r="H148" s="445">
        <v>0</v>
      </c>
      <c r="I148" s="442">
        <v>0</v>
      </c>
      <c r="J148" s="443">
        <v>0</v>
      </c>
      <c r="K148" s="450">
        <v>0</v>
      </c>
    </row>
    <row r="149" spans="1:11" ht="14.4" customHeight="1" thickBot="1" x14ac:dyDescent="0.35">
      <c r="A149" s="459" t="s">
        <v>401</v>
      </c>
      <c r="B149" s="437">
        <v>0</v>
      </c>
      <c r="C149" s="437">
        <v>26.077400000000001</v>
      </c>
      <c r="D149" s="438">
        <v>26.077400000000001</v>
      </c>
      <c r="E149" s="447" t="s">
        <v>291</v>
      </c>
      <c r="F149" s="437">
        <v>0</v>
      </c>
      <c r="G149" s="438">
        <v>0</v>
      </c>
      <c r="H149" s="440">
        <v>0</v>
      </c>
      <c r="I149" s="437">
        <v>0</v>
      </c>
      <c r="J149" s="438">
        <v>0</v>
      </c>
      <c r="K149" s="441">
        <v>0</v>
      </c>
    </row>
    <row r="150" spans="1:11" ht="14.4" customHeight="1" thickBot="1" x14ac:dyDescent="0.35">
      <c r="A150" s="457" t="s">
        <v>402</v>
      </c>
      <c r="B150" s="437">
        <v>548.00858135578403</v>
      </c>
      <c r="C150" s="437">
        <v>547.73707000000002</v>
      </c>
      <c r="D150" s="438">
        <v>-0.27151135578300001</v>
      </c>
      <c r="E150" s="439">
        <v>0.99950454907999997</v>
      </c>
      <c r="F150" s="437">
        <v>483.77957982134598</v>
      </c>
      <c r="G150" s="438">
        <v>161.25985994044899</v>
      </c>
      <c r="H150" s="440">
        <v>51.098770000000002</v>
      </c>
      <c r="I150" s="437">
        <v>191.22256999999999</v>
      </c>
      <c r="J150" s="438">
        <v>29.962710059551</v>
      </c>
      <c r="K150" s="441">
        <v>0.39526796494900002</v>
      </c>
    </row>
    <row r="151" spans="1:11" ht="14.4" customHeight="1" thickBot="1" x14ac:dyDescent="0.35">
      <c r="A151" s="458" t="s">
        <v>403</v>
      </c>
      <c r="B151" s="442">
        <v>0</v>
      </c>
      <c r="C151" s="442">
        <v>0</v>
      </c>
      <c r="D151" s="443">
        <v>0</v>
      </c>
      <c r="E151" s="449">
        <v>1</v>
      </c>
      <c r="F151" s="442">
        <v>0</v>
      </c>
      <c r="G151" s="443">
        <v>0</v>
      </c>
      <c r="H151" s="445">
        <v>0</v>
      </c>
      <c r="I151" s="442">
        <v>11.751519999999999</v>
      </c>
      <c r="J151" s="443">
        <v>11.751519999999999</v>
      </c>
      <c r="K151" s="446" t="s">
        <v>291</v>
      </c>
    </row>
    <row r="152" spans="1:11" ht="14.4" customHeight="1" thickBot="1" x14ac:dyDescent="0.35">
      <c r="A152" s="459" t="s">
        <v>404</v>
      </c>
      <c r="B152" s="437">
        <v>0</v>
      </c>
      <c r="C152" s="437">
        <v>0</v>
      </c>
      <c r="D152" s="438">
        <v>0</v>
      </c>
      <c r="E152" s="439">
        <v>1</v>
      </c>
      <c r="F152" s="437">
        <v>0</v>
      </c>
      <c r="G152" s="438">
        <v>0</v>
      </c>
      <c r="H152" s="440">
        <v>0</v>
      </c>
      <c r="I152" s="437">
        <v>11.751519999999999</v>
      </c>
      <c r="J152" s="438">
        <v>11.751519999999999</v>
      </c>
      <c r="K152" s="448" t="s">
        <v>291</v>
      </c>
    </row>
    <row r="153" spans="1:11" ht="14.4" customHeight="1" thickBot="1" x14ac:dyDescent="0.35">
      <c r="A153" s="458" t="s">
        <v>405</v>
      </c>
      <c r="B153" s="442">
        <v>0</v>
      </c>
      <c r="C153" s="442">
        <v>39.277070000000002</v>
      </c>
      <c r="D153" s="443">
        <v>39.277070000000002</v>
      </c>
      <c r="E153" s="444" t="s">
        <v>261</v>
      </c>
      <c r="F153" s="442">
        <v>0</v>
      </c>
      <c r="G153" s="443">
        <v>0</v>
      </c>
      <c r="H153" s="445">
        <v>20.49877</v>
      </c>
      <c r="I153" s="442">
        <v>28.101050000000001</v>
      </c>
      <c r="J153" s="443">
        <v>28.101050000000001</v>
      </c>
      <c r="K153" s="446" t="s">
        <v>261</v>
      </c>
    </row>
    <row r="154" spans="1:11" ht="14.4" customHeight="1" thickBot="1" x14ac:dyDescent="0.35">
      <c r="A154" s="459" t="s">
        <v>406</v>
      </c>
      <c r="B154" s="437">
        <v>0</v>
      </c>
      <c r="C154" s="437">
        <v>4.0633699999999999</v>
      </c>
      <c r="D154" s="438">
        <v>4.0633699999999999</v>
      </c>
      <c r="E154" s="447" t="s">
        <v>261</v>
      </c>
      <c r="F154" s="437">
        <v>0</v>
      </c>
      <c r="G154" s="438">
        <v>0</v>
      </c>
      <c r="H154" s="440">
        <v>13.49877</v>
      </c>
      <c r="I154" s="437">
        <v>17.559049999999999</v>
      </c>
      <c r="J154" s="438">
        <v>17.559049999999999</v>
      </c>
      <c r="K154" s="448" t="s">
        <v>261</v>
      </c>
    </row>
    <row r="155" spans="1:11" ht="14.4" customHeight="1" thickBot="1" x14ac:dyDescent="0.35">
      <c r="A155" s="459" t="s">
        <v>407</v>
      </c>
      <c r="B155" s="437">
        <v>0</v>
      </c>
      <c r="C155" s="437">
        <v>0</v>
      </c>
      <c r="D155" s="438">
        <v>0</v>
      </c>
      <c r="E155" s="439">
        <v>1</v>
      </c>
      <c r="F155" s="437">
        <v>0</v>
      </c>
      <c r="G155" s="438">
        <v>0</v>
      </c>
      <c r="H155" s="440">
        <v>0</v>
      </c>
      <c r="I155" s="437">
        <v>-0.60799999999999998</v>
      </c>
      <c r="J155" s="438">
        <v>-0.60799999999999998</v>
      </c>
      <c r="K155" s="448" t="s">
        <v>291</v>
      </c>
    </row>
    <row r="156" spans="1:11" ht="14.4" customHeight="1" thickBot="1" x14ac:dyDescent="0.35">
      <c r="A156" s="459" t="s">
        <v>408</v>
      </c>
      <c r="B156" s="437">
        <v>0</v>
      </c>
      <c r="C156" s="437">
        <v>15.121700000000001</v>
      </c>
      <c r="D156" s="438">
        <v>15.121700000000001</v>
      </c>
      <c r="E156" s="447" t="s">
        <v>261</v>
      </c>
      <c r="F156" s="437">
        <v>0</v>
      </c>
      <c r="G156" s="438">
        <v>0</v>
      </c>
      <c r="H156" s="440">
        <v>0</v>
      </c>
      <c r="I156" s="437">
        <v>0</v>
      </c>
      <c r="J156" s="438">
        <v>0</v>
      </c>
      <c r="K156" s="448" t="s">
        <v>261</v>
      </c>
    </row>
    <row r="157" spans="1:11" ht="14.4" customHeight="1" thickBot="1" x14ac:dyDescent="0.35">
      <c r="A157" s="459" t="s">
        <v>409</v>
      </c>
      <c r="B157" s="437">
        <v>0</v>
      </c>
      <c r="C157" s="437">
        <v>18.332000000000001</v>
      </c>
      <c r="D157" s="438">
        <v>18.332000000000001</v>
      </c>
      <c r="E157" s="447" t="s">
        <v>261</v>
      </c>
      <c r="F157" s="437">
        <v>0</v>
      </c>
      <c r="G157" s="438">
        <v>0</v>
      </c>
      <c r="H157" s="440">
        <v>7</v>
      </c>
      <c r="I157" s="437">
        <v>11.15</v>
      </c>
      <c r="J157" s="438">
        <v>11.15</v>
      </c>
      <c r="K157" s="448" t="s">
        <v>261</v>
      </c>
    </row>
    <row r="158" spans="1:11" ht="14.4" customHeight="1" thickBot="1" x14ac:dyDescent="0.35">
      <c r="A158" s="459" t="s">
        <v>410</v>
      </c>
      <c r="B158" s="437">
        <v>0</v>
      </c>
      <c r="C158" s="437">
        <v>1.76</v>
      </c>
      <c r="D158" s="438">
        <v>1.76</v>
      </c>
      <c r="E158" s="447" t="s">
        <v>261</v>
      </c>
      <c r="F158" s="437">
        <v>0</v>
      </c>
      <c r="G158" s="438">
        <v>0</v>
      </c>
      <c r="H158" s="440">
        <v>0</v>
      </c>
      <c r="I158" s="437">
        <v>0</v>
      </c>
      <c r="J158" s="438">
        <v>0</v>
      </c>
      <c r="K158" s="448" t="s">
        <v>261</v>
      </c>
    </row>
    <row r="159" spans="1:11" ht="14.4" customHeight="1" thickBot="1" x14ac:dyDescent="0.35">
      <c r="A159" s="458" t="s">
        <v>411</v>
      </c>
      <c r="B159" s="442">
        <v>548.00858135578403</v>
      </c>
      <c r="C159" s="442">
        <v>498.75</v>
      </c>
      <c r="D159" s="443">
        <v>-49.258581355783001</v>
      </c>
      <c r="E159" s="449">
        <v>0.91011348538699999</v>
      </c>
      <c r="F159" s="442">
        <v>483.77957982134598</v>
      </c>
      <c r="G159" s="443">
        <v>161.25985994044899</v>
      </c>
      <c r="H159" s="445">
        <v>30.15</v>
      </c>
      <c r="I159" s="442">
        <v>149.69999999999999</v>
      </c>
      <c r="J159" s="443">
        <v>-11.559859940448</v>
      </c>
      <c r="K159" s="450">
        <v>0.30943844313399999</v>
      </c>
    </row>
    <row r="160" spans="1:11" ht="14.4" customHeight="1" thickBot="1" x14ac:dyDescent="0.35">
      <c r="A160" s="459" t="s">
        <v>412</v>
      </c>
      <c r="B160" s="437">
        <v>548.00858135578403</v>
      </c>
      <c r="C160" s="437">
        <v>498.75</v>
      </c>
      <c r="D160" s="438">
        <v>-49.258581355783001</v>
      </c>
      <c r="E160" s="439">
        <v>0.91011348538699999</v>
      </c>
      <c r="F160" s="437">
        <v>483.77957982134598</v>
      </c>
      <c r="G160" s="438">
        <v>161.25985994044899</v>
      </c>
      <c r="H160" s="440">
        <v>30.15</v>
      </c>
      <c r="I160" s="437">
        <v>149.69999999999999</v>
      </c>
      <c r="J160" s="438">
        <v>-11.559859940448</v>
      </c>
      <c r="K160" s="441">
        <v>0.30943844313399999</v>
      </c>
    </row>
    <row r="161" spans="1:11" ht="14.4" customHeight="1" thickBot="1" x14ac:dyDescent="0.35">
      <c r="A161" s="462" t="s">
        <v>413</v>
      </c>
      <c r="B161" s="437">
        <v>0</v>
      </c>
      <c r="C161" s="437">
        <v>0.2</v>
      </c>
      <c r="D161" s="438">
        <v>0.2</v>
      </c>
      <c r="E161" s="447" t="s">
        <v>261</v>
      </c>
      <c r="F161" s="437">
        <v>0</v>
      </c>
      <c r="G161" s="438">
        <v>0</v>
      </c>
      <c r="H161" s="440">
        <v>0</v>
      </c>
      <c r="I161" s="437">
        <v>0.92</v>
      </c>
      <c r="J161" s="438">
        <v>0.92</v>
      </c>
      <c r="K161" s="448" t="s">
        <v>261</v>
      </c>
    </row>
    <row r="162" spans="1:11" ht="14.4" customHeight="1" thickBot="1" x14ac:dyDescent="0.35">
      <c r="A162" s="459" t="s">
        <v>414</v>
      </c>
      <c r="B162" s="437">
        <v>0</v>
      </c>
      <c r="C162" s="437">
        <v>0.2</v>
      </c>
      <c r="D162" s="438">
        <v>0.2</v>
      </c>
      <c r="E162" s="447" t="s">
        <v>261</v>
      </c>
      <c r="F162" s="437">
        <v>0</v>
      </c>
      <c r="G162" s="438">
        <v>0</v>
      </c>
      <c r="H162" s="440">
        <v>0</v>
      </c>
      <c r="I162" s="437">
        <v>0.92</v>
      </c>
      <c r="J162" s="438">
        <v>0.92</v>
      </c>
      <c r="K162" s="448" t="s">
        <v>261</v>
      </c>
    </row>
    <row r="163" spans="1:11" ht="14.4" customHeight="1" thickBot="1" x14ac:dyDescent="0.35">
      <c r="A163" s="462" t="s">
        <v>415</v>
      </c>
      <c r="B163" s="437">
        <v>0</v>
      </c>
      <c r="C163" s="437">
        <v>9.5099999999989997</v>
      </c>
      <c r="D163" s="438">
        <v>9.5099999999989997</v>
      </c>
      <c r="E163" s="447" t="s">
        <v>261</v>
      </c>
      <c r="F163" s="437">
        <v>0</v>
      </c>
      <c r="G163" s="438">
        <v>0</v>
      </c>
      <c r="H163" s="440">
        <v>0.45</v>
      </c>
      <c r="I163" s="437">
        <v>0.75</v>
      </c>
      <c r="J163" s="438">
        <v>0.75</v>
      </c>
      <c r="K163" s="448" t="s">
        <v>261</v>
      </c>
    </row>
    <row r="164" spans="1:11" ht="14.4" customHeight="1" thickBot="1" x14ac:dyDescent="0.35">
      <c r="A164" s="459" t="s">
        <v>416</v>
      </c>
      <c r="B164" s="437">
        <v>0</v>
      </c>
      <c r="C164" s="437">
        <v>9.5099999999989997</v>
      </c>
      <c r="D164" s="438">
        <v>9.5099999999989997</v>
      </c>
      <c r="E164" s="447" t="s">
        <v>261</v>
      </c>
      <c r="F164" s="437">
        <v>0</v>
      </c>
      <c r="G164" s="438">
        <v>0</v>
      </c>
      <c r="H164" s="440">
        <v>0.45</v>
      </c>
      <c r="I164" s="437">
        <v>0.75</v>
      </c>
      <c r="J164" s="438">
        <v>0.75</v>
      </c>
      <c r="K164" s="448" t="s">
        <v>261</v>
      </c>
    </row>
    <row r="165" spans="1:11" ht="14.4" customHeight="1" thickBot="1" x14ac:dyDescent="0.35">
      <c r="A165" s="456" t="s">
        <v>417</v>
      </c>
      <c r="B165" s="437">
        <v>3888.0088935839199</v>
      </c>
      <c r="C165" s="437">
        <v>4281.9930000000004</v>
      </c>
      <c r="D165" s="438">
        <v>393.98410641608302</v>
      </c>
      <c r="E165" s="439">
        <v>1.101333128909</v>
      </c>
      <c r="F165" s="437">
        <v>3728.00000000001</v>
      </c>
      <c r="G165" s="438">
        <v>1242.6666666666699</v>
      </c>
      <c r="H165" s="440">
        <v>524.19876999999997</v>
      </c>
      <c r="I165" s="437">
        <v>1536.3622499999999</v>
      </c>
      <c r="J165" s="438">
        <v>293.69558333333202</v>
      </c>
      <c r="K165" s="441">
        <v>0.41211433744600001</v>
      </c>
    </row>
    <row r="166" spans="1:11" ht="14.4" customHeight="1" thickBot="1" x14ac:dyDescent="0.35">
      <c r="A166" s="457" t="s">
        <v>418</v>
      </c>
      <c r="B166" s="437">
        <v>3854.00889988671</v>
      </c>
      <c r="C166" s="437">
        <v>3864.7809999999999</v>
      </c>
      <c r="D166" s="438">
        <v>10.772100113295</v>
      </c>
      <c r="E166" s="439">
        <v>1.002795037684</v>
      </c>
      <c r="F166" s="437">
        <v>3713.00000000001</v>
      </c>
      <c r="G166" s="438">
        <v>1237.6666666666699</v>
      </c>
      <c r="H166" s="440">
        <v>317.62400000000002</v>
      </c>
      <c r="I166" s="437">
        <v>1269.9100000000001</v>
      </c>
      <c r="J166" s="438">
        <v>32.243333333331996</v>
      </c>
      <c r="K166" s="441">
        <v>0.34201723673500001</v>
      </c>
    </row>
    <row r="167" spans="1:11" ht="14.4" customHeight="1" thickBot="1" x14ac:dyDescent="0.35">
      <c r="A167" s="458" t="s">
        <v>419</v>
      </c>
      <c r="B167" s="442">
        <v>3854.00889988671</v>
      </c>
      <c r="C167" s="442">
        <v>3863.8620000000001</v>
      </c>
      <c r="D167" s="443">
        <v>9.8531001132949996</v>
      </c>
      <c r="E167" s="449">
        <v>1.00255658468</v>
      </c>
      <c r="F167" s="442">
        <v>3713.00000000001</v>
      </c>
      <c r="G167" s="443">
        <v>1237.6666666666699</v>
      </c>
      <c r="H167" s="445">
        <v>317.62400000000002</v>
      </c>
      <c r="I167" s="442">
        <v>1269.9100000000001</v>
      </c>
      <c r="J167" s="443">
        <v>32.243333333331996</v>
      </c>
      <c r="K167" s="450">
        <v>0.34201723673500001</v>
      </c>
    </row>
    <row r="168" spans="1:11" ht="14.4" customHeight="1" thickBot="1" x14ac:dyDescent="0.35">
      <c r="A168" s="459" t="s">
        <v>420</v>
      </c>
      <c r="B168" s="437">
        <v>555.00128163910802</v>
      </c>
      <c r="C168" s="437">
        <v>557.90800000000002</v>
      </c>
      <c r="D168" s="438">
        <v>2.906718360892</v>
      </c>
      <c r="E168" s="439">
        <v>1.0052373182850001</v>
      </c>
      <c r="F168" s="437">
        <v>590.00000000000102</v>
      </c>
      <c r="G168" s="438">
        <v>196.666666666667</v>
      </c>
      <c r="H168" s="440">
        <v>49.578000000000003</v>
      </c>
      <c r="I168" s="437">
        <v>197.71899999999999</v>
      </c>
      <c r="J168" s="438">
        <v>1.0523333333330001</v>
      </c>
      <c r="K168" s="441">
        <v>0.33511694915200002</v>
      </c>
    </row>
    <row r="169" spans="1:11" ht="14.4" customHeight="1" thickBot="1" x14ac:dyDescent="0.35">
      <c r="A169" s="459" t="s">
        <v>421</v>
      </c>
      <c r="B169" s="437">
        <v>2585.0059694362099</v>
      </c>
      <c r="C169" s="437">
        <v>2590.1610000000001</v>
      </c>
      <c r="D169" s="438">
        <v>5.155030563795</v>
      </c>
      <c r="E169" s="439">
        <v>1.0019942045100001</v>
      </c>
      <c r="F169" s="437">
        <v>2569</v>
      </c>
      <c r="G169" s="438">
        <v>856.33333333333496</v>
      </c>
      <c r="H169" s="440">
        <v>216.398</v>
      </c>
      <c r="I169" s="437">
        <v>865.59400000000005</v>
      </c>
      <c r="J169" s="438">
        <v>9.2606666666649993</v>
      </c>
      <c r="K169" s="441">
        <v>0.33693810821300002</v>
      </c>
    </row>
    <row r="170" spans="1:11" ht="14.4" customHeight="1" thickBot="1" x14ac:dyDescent="0.35">
      <c r="A170" s="459" t="s">
        <v>422</v>
      </c>
      <c r="B170" s="437">
        <v>672.00155182248795</v>
      </c>
      <c r="C170" s="437">
        <v>674.17</v>
      </c>
      <c r="D170" s="438">
        <v>2.1684481775119999</v>
      </c>
      <c r="E170" s="439">
        <v>1.0032268499550001</v>
      </c>
      <c r="F170" s="437">
        <v>537.00000000000102</v>
      </c>
      <c r="G170" s="438">
        <v>179</v>
      </c>
      <c r="H170" s="440">
        <v>50.23</v>
      </c>
      <c r="I170" s="437">
        <v>200.92500000000001</v>
      </c>
      <c r="J170" s="438">
        <v>21.924999999998999</v>
      </c>
      <c r="K170" s="441">
        <v>0.37416201117300002</v>
      </c>
    </row>
    <row r="171" spans="1:11" ht="14.4" customHeight="1" thickBot="1" x14ac:dyDescent="0.35">
      <c r="A171" s="459" t="s">
        <v>423</v>
      </c>
      <c r="B171" s="437">
        <v>1.000002309259</v>
      </c>
      <c r="C171" s="437">
        <v>0.91200000000000003</v>
      </c>
      <c r="D171" s="438">
        <v>-8.8002309259000003E-2</v>
      </c>
      <c r="E171" s="439">
        <v>0.91199789395999997</v>
      </c>
      <c r="F171" s="437">
        <v>2</v>
      </c>
      <c r="G171" s="438">
        <v>0.66666666666600005</v>
      </c>
      <c r="H171" s="440">
        <v>0.186</v>
      </c>
      <c r="I171" s="437">
        <v>0.74399999999999999</v>
      </c>
      <c r="J171" s="438">
        <v>7.7333333333000007E-2</v>
      </c>
      <c r="K171" s="441">
        <v>0.372</v>
      </c>
    </row>
    <row r="172" spans="1:11" ht="14.4" customHeight="1" thickBot="1" x14ac:dyDescent="0.35">
      <c r="A172" s="459" t="s">
        <v>424</v>
      </c>
      <c r="B172" s="437">
        <v>41.000094679645002</v>
      </c>
      <c r="C172" s="437">
        <v>40.710999999999999</v>
      </c>
      <c r="D172" s="438">
        <v>-0.28909467964500002</v>
      </c>
      <c r="E172" s="439">
        <v>0.992948926535</v>
      </c>
      <c r="F172" s="437">
        <v>15</v>
      </c>
      <c r="G172" s="438">
        <v>5</v>
      </c>
      <c r="H172" s="440">
        <v>1.232</v>
      </c>
      <c r="I172" s="437">
        <v>4.9279999999999999</v>
      </c>
      <c r="J172" s="438">
        <v>-7.1999999999999995E-2</v>
      </c>
      <c r="K172" s="441">
        <v>0.328533333333</v>
      </c>
    </row>
    <row r="173" spans="1:11" ht="14.4" customHeight="1" thickBot="1" x14ac:dyDescent="0.35">
      <c r="A173" s="458" t="s">
        <v>425</v>
      </c>
      <c r="B173" s="442">
        <v>0</v>
      </c>
      <c r="C173" s="442">
        <v>0.91900000000000004</v>
      </c>
      <c r="D173" s="443">
        <v>0.91900000000000004</v>
      </c>
      <c r="E173" s="444" t="s">
        <v>261</v>
      </c>
      <c r="F173" s="442">
        <v>0</v>
      </c>
      <c r="G173" s="443">
        <v>0</v>
      </c>
      <c r="H173" s="445">
        <v>0</v>
      </c>
      <c r="I173" s="442">
        <v>0</v>
      </c>
      <c r="J173" s="443">
        <v>0</v>
      </c>
      <c r="K173" s="450">
        <v>0</v>
      </c>
    </row>
    <row r="174" spans="1:11" ht="14.4" customHeight="1" thickBot="1" x14ac:dyDescent="0.35">
      <c r="A174" s="459" t="s">
        <v>426</v>
      </c>
      <c r="B174" s="437">
        <v>0</v>
      </c>
      <c r="C174" s="437">
        <v>0.91900000000000004</v>
      </c>
      <c r="D174" s="438">
        <v>0.91900000000000004</v>
      </c>
      <c r="E174" s="447" t="s">
        <v>291</v>
      </c>
      <c r="F174" s="437">
        <v>0</v>
      </c>
      <c r="G174" s="438">
        <v>0</v>
      </c>
      <c r="H174" s="440">
        <v>0</v>
      </c>
      <c r="I174" s="437">
        <v>0</v>
      </c>
      <c r="J174" s="438">
        <v>0</v>
      </c>
      <c r="K174" s="441">
        <v>0</v>
      </c>
    </row>
    <row r="175" spans="1:11" ht="14.4" customHeight="1" thickBot="1" x14ac:dyDescent="0.35">
      <c r="A175" s="457" t="s">
        <v>427</v>
      </c>
      <c r="B175" s="437">
        <v>33.999993697211004</v>
      </c>
      <c r="C175" s="437">
        <v>417.21199999999999</v>
      </c>
      <c r="D175" s="438">
        <v>383.21200630278901</v>
      </c>
      <c r="E175" s="439">
        <v>12.27094345121</v>
      </c>
      <c r="F175" s="437">
        <v>15</v>
      </c>
      <c r="G175" s="438">
        <v>5</v>
      </c>
      <c r="H175" s="440">
        <v>206.57477</v>
      </c>
      <c r="I175" s="437">
        <v>266.45224999999999</v>
      </c>
      <c r="J175" s="438">
        <v>261.45224999999999</v>
      </c>
      <c r="K175" s="441">
        <v>17.763483333332999</v>
      </c>
    </row>
    <row r="176" spans="1:11" ht="14.4" customHeight="1" thickBot="1" x14ac:dyDescent="0.35">
      <c r="A176" s="458" t="s">
        <v>428</v>
      </c>
      <c r="B176" s="442">
        <v>1.9999996292469999</v>
      </c>
      <c r="C176" s="442">
        <v>42.578040000000001</v>
      </c>
      <c r="D176" s="443">
        <v>40.578040370751999</v>
      </c>
      <c r="E176" s="449">
        <v>21.289023946476998</v>
      </c>
      <c r="F176" s="442">
        <v>15</v>
      </c>
      <c r="G176" s="443">
        <v>5</v>
      </c>
      <c r="H176" s="445">
        <v>0</v>
      </c>
      <c r="I176" s="442">
        <v>0</v>
      </c>
      <c r="J176" s="443">
        <v>-5</v>
      </c>
      <c r="K176" s="450">
        <v>0</v>
      </c>
    </row>
    <row r="177" spans="1:11" ht="14.4" customHeight="1" thickBot="1" x14ac:dyDescent="0.35">
      <c r="A177" s="459" t="s">
        <v>429</v>
      </c>
      <c r="B177" s="437">
        <v>1.9999996292469999</v>
      </c>
      <c r="C177" s="437">
        <v>23.670089999999998</v>
      </c>
      <c r="D177" s="438">
        <v>21.670090370752</v>
      </c>
      <c r="E177" s="439">
        <v>11.835047193935001</v>
      </c>
      <c r="F177" s="437">
        <v>15</v>
      </c>
      <c r="G177" s="438">
        <v>5</v>
      </c>
      <c r="H177" s="440">
        <v>0</v>
      </c>
      <c r="I177" s="437">
        <v>0</v>
      </c>
      <c r="J177" s="438">
        <v>-5</v>
      </c>
      <c r="K177" s="441">
        <v>0</v>
      </c>
    </row>
    <row r="178" spans="1:11" ht="14.4" customHeight="1" thickBot="1" x14ac:dyDescent="0.35">
      <c r="A178" s="459" t="s">
        <v>430</v>
      </c>
      <c r="B178" s="437">
        <v>0</v>
      </c>
      <c r="C178" s="437">
        <v>18.90795</v>
      </c>
      <c r="D178" s="438">
        <v>18.90795</v>
      </c>
      <c r="E178" s="447" t="s">
        <v>291</v>
      </c>
      <c r="F178" s="437">
        <v>0</v>
      </c>
      <c r="G178" s="438">
        <v>0</v>
      </c>
      <c r="H178" s="440">
        <v>0</v>
      </c>
      <c r="I178" s="437">
        <v>0</v>
      </c>
      <c r="J178" s="438">
        <v>0</v>
      </c>
      <c r="K178" s="448" t="s">
        <v>261</v>
      </c>
    </row>
    <row r="179" spans="1:11" ht="14.4" customHeight="1" thickBot="1" x14ac:dyDescent="0.35">
      <c r="A179" s="458" t="s">
        <v>431</v>
      </c>
      <c r="B179" s="442">
        <v>0</v>
      </c>
      <c r="C179" s="442">
        <v>6.2631500000000004</v>
      </c>
      <c r="D179" s="443">
        <v>6.2631500000000004</v>
      </c>
      <c r="E179" s="444" t="s">
        <v>261</v>
      </c>
      <c r="F179" s="442">
        <v>0</v>
      </c>
      <c r="G179" s="443">
        <v>0</v>
      </c>
      <c r="H179" s="445">
        <v>0</v>
      </c>
      <c r="I179" s="442">
        <v>44.449979999999996</v>
      </c>
      <c r="J179" s="443">
        <v>44.449979999999996</v>
      </c>
      <c r="K179" s="446" t="s">
        <v>261</v>
      </c>
    </row>
    <row r="180" spans="1:11" ht="14.4" customHeight="1" thickBot="1" x14ac:dyDescent="0.35">
      <c r="A180" s="459" t="s">
        <v>432</v>
      </c>
      <c r="B180" s="437">
        <v>0</v>
      </c>
      <c r="C180" s="437">
        <v>-5.0819999999999999</v>
      </c>
      <c r="D180" s="438">
        <v>-5.0819999999999999</v>
      </c>
      <c r="E180" s="447" t="s">
        <v>291</v>
      </c>
      <c r="F180" s="437">
        <v>0</v>
      </c>
      <c r="G180" s="438">
        <v>0</v>
      </c>
      <c r="H180" s="440">
        <v>0</v>
      </c>
      <c r="I180" s="437">
        <v>15.367000000000001</v>
      </c>
      <c r="J180" s="438">
        <v>15.367000000000001</v>
      </c>
      <c r="K180" s="448" t="s">
        <v>261</v>
      </c>
    </row>
    <row r="181" spans="1:11" ht="14.4" customHeight="1" thickBot="1" x14ac:dyDescent="0.35">
      <c r="A181" s="459" t="s">
        <v>433</v>
      </c>
      <c r="B181" s="437">
        <v>0</v>
      </c>
      <c r="C181" s="437">
        <v>3.2563</v>
      </c>
      <c r="D181" s="438">
        <v>3.2563</v>
      </c>
      <c r="E181" s="447" t="s">
        <v>261</v>
      </c>
      <c r="F181" s="437">
        <v>0</v>
      </c>
      <c r="G181" s="438">
        <v>0</v>
      </c>
      <c r="H181" s="440">
        <v>0</v>
      </c>
      <c r="I181" s="437">
        <v>3.99</v>
      </c>
      <c r="J181" s="438">
        <v>3.99</v>
      </c>
      <c r="K181" s="448" t="s">
        <v>261</v>
      </c>
    </row>
    <row r="182" spans="1:11" ht="14.4" customHeight="1" thickBot="1" x14ac:dyDescent="0.35">
      <c r="A182" s="459" t="s">
        <v>434</v>
      </c>
      <c r="B182" s="437">
        <v>0</v>
      </c>
      <c r="C182" s="437">
        <v>8.0888500000000008</v>
      </c>
      <c r="D182" s="438">
        <v>8.0888500000000008</v>
      </c>
      <c r="E182" s="447" t="s">
        <v>291</v>
      </c>
      <c r="F182" s="437">
        <v>0</v>
      </c>
      <c r="G182" s="438">
        <v>0</v>
      </c>
      <c r="H182" s="440">
        <v>0</v>
      </c>
      <c r="I182" s="437">
        <v>0</v>
      </c>
      <c r="J182" s="438">
        <v>0</v>
      </c>
      <c r="K182" s="448" t="s">
        <v>261</v>
      </c>
    </row>
    <row r="183" spans="1:11" ht="14.4" customHeight="1" thickBot="1" x14ac:dyDescent="0.35">
      <c r="A183" s="459" t="s">
        <v>435</v>
      </c>
      <c r="B183" s="437">
        <v>0</v>
      </c>
      <c r="C183" s="437">
        <v>0</v>
      </c>
      <c r="D183" s="438">
        <v>0</v>
      </c>
      <c r="E183" s="439">
        <v>1</v>
      </c>
      <c r="F183" s="437">
        <v>0</v>
      </c>
      <c r="G183" s="438">
        <v>0</v>
      </c>
      <c r="H183" s="440">
        <v>0</v>
      </c>
      <c r="I183" s="437">
        <v>25.092980000000001</v>
      </c>
      <c r="J183" s="438">
        <v>25.092980000000001</v>
      </c>
      <c r="K183" s="448" t="s">
        <v>291</v>
      </c>
    </row>
    <row r="184" spans="1:11" ht="14.4" customHeight="1" thickBot="1" x14ac:dyDescent="0.35">
      <c r="A184" s="458" t="s">
        <v>436</v>
      </c>
      <c r="B184" s="442">
        <v>31.999994067963001</v>
      </c>
      <c r="C184" s="442">
        <v>16.722200000000001</v>
      </c>
      <c r="D184" s="443">
        <v>-15.277794067963001</v>
      </c>
      <c r="E184" s="449">
        <v>0.52256884687100003</v>
      </c>
      <c r="F184" s="442">
        <v>0</v>
      </c>
      <c r="G184" s="443">
        <v>0</v>
      </c>
      <c r="H184" s="445">
        <v>0</v>
      </c>
      <c r="I184" s="442">
        <v>0</v>
      </c>
      <c r="J184" s="443">
        <v>0</v>
      </c>
      <c r="K184" s="446" t="s">
        <v>261</v>
      </c>
    </row>
    <row r="185" spans="1:11" ht="14.4" customHeight="1" thickBot="1" x14ac:dyDescent="0.35">
      <c r="A185" s="459" t="s">
        <v>437</v>
      </c>
      <c r="B185" s="437">
        <v>31.999994067963001</v>
      </c>
      <c r="C185" s="437">
        <v>0</v>
      </c>
      <c r="D185" s="438">
        <v>-31.999994067963001</v>
      </c>
      <c r="E185" s="439">
        <v>0</v>
      </c>
      <c r="F185" s="437">
        <v>0</v>
      </c>
      <c r="G185" s="438">
        <v>0</v>
      </c>
      <c r="H185" s="440">
        <v>0</v>
      </c>
      <c r="I185" s="437">
        <v>0</v>
      </c>
      <c r="J185" s="438">
        <v>0</v>
      </c>
      <c r="K185" s="441">
        <v>0</v>
      </c>
    </row>
    <row r="186" spans="1:11" ht="14.4" customHeight="1" thickBot="1" x14ac:dyDescent="0.35">
      <c r="A186" s="459" t="s">
        <v>438</v>
      </c>
      <c r="B186" s="437">
        <v>0</v>
      </c>
      <c r="C186" s="437">
        <v>16.722200000000001</v>
      </c>
      <c r="D186" s="438">
        <v>16.722200000000001</v>
      </c>
      <c r="E186" s="447" t="s">
        <v>291</v>
      </c>
      <c r="F186" s="437">
        <v>0</v>
      </c>
      <c r="G186" s="438">
        <v>0</v>
      </c>
      <c r="H186" s="440">
        <v>0</v>
      </c>
      <c r="I186" s="437">
        <v>0</v>
      </c>
      <c r="J186" s="438">
        <v>0</v>
      </c>
      <c r="K186" s="448" t="s">
        <v>261</v>
      </c>
    </row>
    <row r="187" spans="1:11" ht="14.4" customHeight="1" thickBot="1" x14ac:dyDescent="0.35">
      <c r="A187" s="458" t="s">
        <v>439</v>
      </c>
      <c r="B187" s="442">
        <v>0</v>
      </c>
      <c r="C187" s="442">
        <v>202.47060999999999</v>
      </c>
      <c r="D187" s="443">
        <v>202.47060999999999</v>
      </c>
      <c r="E187" s="444" t="s">
        <v>261</v>
      </c>
      <c r="F187" s="442">
        <v>0</v>
      </c>
      <c r="G187" s="443">
        <v>0</v>
      </c>
      <c r="H187" s="445">
        <v>199.31477000000001</v>
      </c>
      <c r="I187" s="442">
        <v>214.74226999999999</v>
      </c>
      <c r="J187" s="443">
        <v>214.74226999999999</v>
      </c>
      <c r="K187" s="446" t="s">
        <v>261</v>
      </c>
    </row>
    <row r="188" spans="1:11" ht="14.4" customHeight="1" thickBot="1" x14ac:dyDescent="0.35">
      <c r="A188" s="459" t="s">
        <v>440</v>
      </c>
      <c r="B188" s="437">
        <v>0</v>
      </c>
      <c r="C188" s="437">
        <v>202.47060999999999</v>
      </c>
      <c r="D188" s="438">
        <v>202.47060999999999</v>
      </c>
      <c r="E188" s="447" t="s">
        <v>261</v>
      </c>
      <c r="F188" s="437">
        <v>0</v>
      </c>
      <c r="G188" s="438">
        <v>0</v>
      </c>
      <c r="H188" s="440">
        <v>199.31477000000001</v>
      </c>
      <c r="I188" s="437">
        <v>214.74226999999999</v>
      </c>
      <c r="J188" s="438">
        <v>214.74226999999999</v>
      </c>
      <c r="K188" s="448" t="s">
        <v>261</v>
      </c>
    </row>
    <row r="189" spans="1:11" ht="14.4" customHeight="1" thickBot="1" x14ac:dyDescent="0.35">
      <c r="A189" s="458" t="s">
        <v>441</v>
      </c>
      <c r="B189" s="442">
        <v>0</v>
      </c>
      <c r="C189" s="442">
        <v>149.178</v>
      </c>
      <c r="D189" s="443">
        <v>149.178</v>
      </c>
      <c r="E189" s="444" t="s">
        <v>261</v>
      </c>
      <c r="F189" s="442">
        <v>0</v>
      </c>
      <c r="G189" s="443">
        <v>0</v>
      </c>
      <c r="H189" s="445">
        <v>7.26</v>
      </c>
      <c r="I189" s="442">
        <v>7.26</v>
      </c>
      <c r="J189" s="443">
        <v>7.26</v>
      </c>
      <c r="K189" s="446" t="s">
        <v>261</v>
      </c>
    </row>
    <row r="190" spans="1:11" ht="14.4" customHeight="1" thickBot="1" x14ac:dyDescent="0.35">
      <c r="A190" s="459" t="s">
        <v>442</v>
      </c>
      <c r="B190" s="437">
        <v>0</v>
      </c>
      <c r="C190" s="437">
        <v>149.178</v>
      </c>
      <c r="D190" s="438">
        <v>149.178</v>
      </c>
      <c r="E190" s="447" t="s">
        <v>261</v>
      </c>
      <c r="F190" s="437">
        <v>0</v>
      </c>
      <c r="G190" s="438">
        <v>0</v>
      </c>
      <c r="H190" s="440">
        <v>7.26</v>
      </c>
      <c r="I190" s="437">
        <v>7.26</v>
      </c>
      <c r="J190" s="438">
        <v>7.26</v>
      </c>
      <c r="K190" s="448" t="s">
        <v>261</v>
      </c>
    </row>
    <row r="191" spans="1:11" ht="14.4" customHeight="1" thickBot="1" x14ac:dyDescent="0.35">
      <c r="A191" s="455" t="s">
        <v>443</v>
      </c>
      <c r="B191" s="437">
        <v>87121.653031867303</v>
      </c>
      <c r="C191" s="437">
        <v>86288.345660000006</v>
      </c>
      <c r="D191" s="438">
        <v>-833.30737186731096</v>
      </c>
      <c r="E191" s="439">
        <v>0.99043512900700004</v>
      </c>
      <c r="F191" s="437">
        <v>94507.920665483703</v>
      </c>
      <c r="G191" s="438">
        <v>31502.6402218279</v>
      </c>
      <c r="H191" s="440">
        <v>3513.2365</v>
      </c>
      <c r="I191" s="437">
        <v>23336.624210000002</v>
      </c>
      <c r="J191" s="438">
        <v>-8166.0160118279</v>
      </c>
      <c r="K191" s="441">
        <v>0.246927707706</v>
      </c>
    </row>
    <row r="192" spans="1:11" ht="14.4" customHeight="1" thickBot="1" x14ac:dyDescent="0.35">
      <c r="A192" s="456" t="s">
        <v>444</v>
      </c>
      <c r="B192" s="437">
        <v>33017.2947602762</v>
      </c>
      <c r="C192" s="437">
        <v>31230.217250000002</v>
      </c>
      <c r="D192" s="438">
        <v>-1787.07751027621</v>
      </c>
      <c r="E192" s="439">
        <v>0.94587450234000003</v>
      </c>
      <c r="F192" s="437">
        <v>35565.3574222592</v>
      </c>
      <c r="G192" s="438">
        <v>11855.119140753101</v>
      </c>
      <c r="H192" s="440">
        <v>2509.8923500000001</v>
      </c>
      <c r="I192" s="437">
        <v>11897.5993</v>
      </c>
      <c r="J192" s="438">
        <v>42.480159246920998</v>
      </c>
      <c r="K192" s="441">
        <v>0.334527758535</v>
      </c>
    </row>
    <row r="193" spans="1:11" ht="14.4" customHeight="1" thickBot="1" x14ac:dyDescent="0.35">
      <c r="A193" s="457" t="s">
        <v>445</v>
      </c>
      <c r="B193" s="437">
        <v>33017.2947602762</v>
      </c>
      <c r="C193" s="437">
        <v>31230.002390000001</v>
      </c>
      <c r="D193" s="438">
        <v>-1787.29237027621</v>
      </c>
      <c r="E193" s="439">
        <v>0.94586799484100004</v>
      </c>
      <c r="F193" s="437">
        <v>35565.1558626361</v>
      </c>
      <c r="G193" s="438">
        <v>11855.051954212</v>
      </c>
      <c r="H193" s="440">
        <v>2509.8923500000001</v>
      </c>
      <c r="I193" s="437">
        <v>11897.5993</v>
      </c>
      <c r="J193" s="438">
        <v>42.547345787963003</v>
      </c>
      <c r="K193" s="441">
        <v>0.33452965441600002</v>
      </c>
    </row>
    <row r="194" spans="1:11" ht="14.4" customHeight="1" thickBot="1" x14ac:dyDescent="0.35">
      <c r="A194" s="458" t="s">
        <v>446</v>
      </c>
      <c r="B194" s="442">
        <v>147.40255206331901</v>
      </c>
      <c r="C194" s="442">
        <v>235.03038000000001</v>
      </c>
      <c r="D194" s="443">
        <v>87.627827936680006</v>
      </c>
      <c r="E194" s="449">
        <v>1.5944797203979999</v>
      </c>
      <c r="F194" s="442">
        <v>242.054310179309</v>
      </c>
      <c r="G194" s="443">
        <v>80.684770059768994</v>
      </c>
      <c r="H194" s="445">
        <v>55.006500000000003</v>
      </c>
      <c r="I194" s="442">
        <v>144.82019</v>
      </c>
      <c r="J194" s="443">
        <v>64.135419940229994</v>
      </c>
      <c r="K194" s="450">
        <v>0.59829626620800003</v>
      </c>
    </row>
    <row r="195" spans="1:11" ht="14.4" customHeight="1" thickBot="1" x14ac:dyDescent="0.35">
      <c r="A195" s="459" t="s">
        <v>447</v>
      </c>
      <c r="B195" s="437">
        <v>95.161976833321006</v>
      </c>
      <c r="C195" s="437">
        <v>182.71520000000001</v>
      </c>
      <c r="D195" s="438">
        <v>87.553223166677995</v>
      </c>
      <c r="E195" s="439">
        <v>1.920044182352</v>
      </c>
      <c r="F195" s="437">
        <v>185</v>
      </c>
      <c r="G195" s="438">
        <v>61.666666666666003</v>
      </c>
      <c r="H195" s="440">
        <v>46.841000000000001</v>
      </c>
      <c r="I195" s="437">
        <v>114.35894999999999</v>
      </c>
      <c r="J195" s="438">
        <v>52.692283333333002</v>
      </c>
      <c r="K195" s="441">
        <v>0.61815648648599997</v>
      </c>
    </row>
    <row r="196" spans="1:11" ht="14.4" customHeight="1" thickBot="1" x14ac:dyDescent="0.35">
      <c r="A196" s="459" t="s">
        <v>448</v>
      </c>
      <c r="B196" s="437">
        <v>0</v>
      </c>
      <c r="C196" s="437">
        <v>6.6119999999999998E-2</v>
      </c>
      <c r="D196" s="438">
        <v>6.6119999999999998E-2</v>
      </c>
      <c r="E196" s="447" t="s">
        <v>291</v>
      </c>
      <c r="F196" s="437">
        <v>5.4310179308000001E-2</v>
      </c>
      <c r="G196" s="438">
        <v>1.8103393102000001E-2</v>
      </c>
      <c r="H196" s="440">
        <v>0</v>
      </c>
      <c r="I196" s="437">
        <v>0</v>
      </c>
      <c r="J196" s="438">
        <v>-1.8103393102000001E-2</v>
      </c>
      <c r="K196" s="441">
        <v>0</v>
      </c>
    </row>
    <row r="197" spans="1:11" ht="14.4" customHeight="1" thickBot="1" x14ac:dyDescent="0.35">
      <c r="A197" s="459" t="s">
        <v>449</v>
      </c>
      <c r="B197" s="437">
        <v>42.793963827187</v>
      </c>
      <c r="C197" s="437">
        <v>40.726280000000003</v>
      </c>
      <c r="D197" s="438">
        <v>-2.0676838271869999</v>
      </c>
      <c r="E197" s="439">
        <v>0.95168281593299997</v>
      </c>
      <c r="F197" s="437">
        <v>45</v>
      </c>
      <c r="G197" s="438">
        <v>15</v>
      </c>
      <c r="H197" s="440">
        <v>0</v>
      </c>
      <c r="I197" s="437">
        <v>9.9037400000000009</v>
      </c>
      <c r="J197" s="438">
        <v>-5.09626</v>
      </c>
      <c r="K197" s="441">
        <v>0.22008311111100001</v>
      </c>
    </row>
    <row r="198" spans="1:11" ht="14.4" customHeight="1" thickBot="1" x14ac:dyDescent="0.35">
      <c r="A198" s="459" t="s">
        <v>450</v>
      </c>
      <c r="B198" s="437">
        <v>9.4466114028099994</v>
      </c>
      <c r="C198" s="437">
        <v>11.522779999999999</v>
      </c>
      <c r="D198" s="438">
        <v>2.076168597189</v>
      </c>
      <c r="E198" s="439">
        <v>1.2197791894529999</v>
      </c>
      <c r="F198" s="437">
        <v>12</v>
      </c>
      <c r="G198" s="438">
        <v>4</v>
      </c>
      <c r="H198" s="440">
        <v>8.1654999999999998</v>
      </c>
      <c r="I198" s="437">
        <v>20.557500000000001</v>
      </c>
      <c r="J198" s="438">
        <v>16.557500000000001</v>
      </c>
      <c r="K198" s="441">
        <v>1.713125</v>
      </c>
    </row>
    <row r="199" spans="1:11" ht="14.4" customHeight="1" thickBot="1" x14ac:dyDescent="0.35">
      <c r="A199" s="458" t="s">
        <v>451</v>
      </c>
      <c r="B199" s="442">
        <v>92.890697573132996</v>
      </c>
      <c r="C199" s="442">
        <v>58.583150000000003</v>
      </c>
      <c r="D199" s="443">
        <v>-34.307547573133</v>
      </c>
      <c r="E199" s="449">
        <v>0.63066756446600003</v>
      </c>
      <c r="F199" s="442">
        <v>153.101552456815</v>
      </c>
      <c r="G199" s="443">
        <v>51.033850818937999</v>
      </c>
      <c r="H199" s="445">
        <v>22.124590000000001</v>
      </c>
      <c r="I199" s="442">
        <v>57.805430000000001</v>
      </c>
      <c r="J199" s="443">
        <v>6.771579181061</v>
      </c>
      <c r="K199" s="450">
        <v>0.37756266394600002</v>
      </c>
    </row>
    <row r="200" spans="1:11" ht="14.4" customHeight="1" thickBot="1" x14ac:dyDescent="0.35">
      <c r="A200" s="459" t="s">
        <v>452</v>
      </c>
      <c r="B200" s="437">
        <v>87.000008723373</v>
      </c>
      <c r="C200" s="437">
        <v>56.399650000000001</v>
      </c>
      <c r="D200" s="438">
        <v>-30.600358723372999</v>
      </c>
      <c r="E200" s="439">
        <v>0.64827177407900005</v>
      </c>
      <c r="F200" s="437">
        <v>150.101552456815</v>
      </c>
      <c r="G200" s="438">
        <v>50.033850818937999</v>
      </c>
      <c r="H200" s="440">
        <v>20.695689999999999</v>
      </c>
      <c r="I200" s="437">
        <v>50.56523</v>
      </c>
      <c r="J200" s="438">
        <v>0.53137918106100002</v>
      </c>
      <c r="K200" s="441">
        <v>0.33687346448</v>
      </c>
    </row>
    <row r="201" spans="1:11" ht="14.4" customHeight="1" thickBot="1" x14ac:dyDescent="0.35">
      <c r="A201" s="459" t="s">
        <v>453</v>
      </c>
      <c r="B201" s="437">
        <v>5.8906888497600001</v>
      </c>
      <c r="C201" s="437">
        <v>2.1835</v>
      </c>
      <c r="D201" s="438">
        <v>-3.7071888497600001</v>
      </c>
      <c r="E201" s="439">
        <v>0.37066972228299999</v>
      </c>
      <c r="F201" s="437">
        <v>3</v>
      </c>
      <c r="G201" s="438">
        <v>0.99999999999900002</v>
      </c>
      <c r="H201" s="440">
        <v>1.4289000000000001</v>
      </c>
      <c r="I201" s="437">
        <v>7.2401999999999997</v>
      </c>
      <c r="J201" s="438">
        <v>6.2401999999999997</v>
      </c>
      <c r="K201" s="441">
        <v>2.4134000000000002</v>
      </c>
    </row>
    <row r="202" spans="1:11" ht="14.4" customHeight="1" thickBot="1" x14ac:dyDescent="0.35">
      <c r="A202" s="458" t="s">
        <v>454</v>
      </c>
      <c r="B202" s="442">
        <v>82.997231455176006</v>
      </c>
      <c r="C202" s="442">
        <v>19.65099</v>
      </c>
      <c r="D202" s="443">
        <v>-63.346241455174997</v>
      </c>
      <c r="E202" s="449">
        <v>0.236766813247</v>
      </c>
      <c r="F202" s="442">
        <v>118</v>
      </c>
      <c r="G202" s="443">
        <v>39.333333333333002</v>
      </c>
      <c r="H202" s="445">
        <v>1.6766399999999999</v>
      </c>
      <c r="I202" s="442">
        <v>3.1297199999999998</v>
      </c>
      <c r="J202" s="443">
        <v>-36.203613333333003</v>
      </c>
      <c r="K202" s="450">
        <v>2.6523050847000001E-2</v>
      </c>
    </row>
    <row r="203" spans="1:11" ht="14.4" customHeight="1" thickBot="1" x14ac:dyDescent="0.35">
      <c r="A203" s="459" t="s">
        <v>455</v>
      </c>
      <c r="B203" s="437">
        <v>1.9972233334139999</v>
      </c>
      <c r="C203" s="437">
        <v>0</v>
      </c>
      <c r="D203" s="438">
        <v>-1.9972233334139999</v>
      </c>
      <c r="E203" s="439">
        <v>0</v>
      </c>
      <c r="F203" s="437">
        <v>2</v>
      </c>
      <c r="G203" s="438">
        <v>0.66666666666600005</v>
      </c>
      <c r="H203" s="440">
        <v>0</v>
      </c>
      <c r="I203" s="437">
        <v>0</v>
      </c>
      <c r="J203" s="438">
        <v>-0.66666666666600005</v>
      </c>
      <c r="K203" s="441">
        <v>0</v>
      </c>
    </row>
    <row r="204" spans="1:11" ht="14.4" customHeight="1" thickBot="1" x14ac:dyDescent="0.35">
      <c r="A204" s="459" t="s">
        <v>456</v>
      </c>
      <c r="B204" s="437">
        <v>81.000008121760999</v>
      </c>
      <c r="C204" s="437">
        <v>19.65099</v>
      </c>
      <c r="D204" s="438">
        <v>-61.349018121760999</v>
      </c>
      <c r="E204" s="439">
        <v>0.24260479048899999</v>
      </c>
      <c r="F204" s="437">
        <v>116</v>
      </c>
      <c r="G204" s="438">
        <v>38.666666666666003</v>
      </c>
      <c r="H204" s="440">
        <v>1.6766399999999999</v>
      </c>
      <c r="I204" s="437">
        <v>3.1297199999999998</v>
      </c>
      <c r="J204" s="438">
        <v>-35.536946666665997</v>
      </c>
      <c r="K204" s="441">
        <v>2.6980344827E-2</v>
      </c>
    </row>
    <row r="205" spans="1:11" ht="14.4" customHeight="1" thickBot="1" x14ac:dyDescent="0.35">
      <c r="A205" s="458" t="s">
        <v>457</v>
      </c>
      <c r="B205" s="442">
        <v>1.00100110137</v>
      </c>
      <c r="C205" s="442">
        <v>0.52200000000000002</v>
      </c>
      <c r="D205" s="443">
        <v>-0.47900110137000002</v>
      </c>
      <c r="E205" s="449">
        <v>0.52147794771199996</v>
      </c>
      <c r="F205" s="442">
        <v>4</v>
      </c>
      <c r="G205" s="443">
        <v>1.333333333333</v>
      </c>
      <c r="H205" s="445">
        <v>-0.15479999999999999</v>
      </c>
      <c r="I205" s="442">
        <v>0.1062</v>
      </c>
      <c r="J205" s="443">
        <v>-1.2271333333329999</v>
      </c>
      <c r="K205" s="450">
        <v>2.6550000000000001E-2</v>
      </c>
    </row>
    <row r="206" spans="1:11" ht="14.4" customHeight="1" thickBot="1" x14ac:dyDescent="0.35">
      <c r="A206" s="459" t="s">
        <v>458</v>
      </c>
      <c r="B206" s="437">
        <v>1.00100110137</v>
      </c>
      <c r="C206" s="437">
        <v>0.52200000000000002</v>
      </c>
      <c r="D206" s="438">
        <v>-0.47900110137000002</v>
      </c>
      <c r="E206" s="439">
        <v>0.52147794771199996</v>
      </c>
      <c r="F206" s="437">
        <v>4</v>
      </c>
      <c r="G206" s="438">
        <v>1.333333333333</v>
      </c>
      <c r="H206" s="440">
        <v>-0.15479999999999999</v>
      </c>
      <c r="I206" s="437">
        <v>0.1062</v>
      </c>
      <c r="J206" s="438">
        <v>-1.2271333333329999</v>
      </c>
      <c r="K206" s="441">
        <v>2.6550000000000001E-2</v>
      </c>
    </row>
    <row r="207" spans="1:11" ht="14.4" customHeight="1" thickBot="1" x14ac:dyDescent="0.35">
      <c r="A207" s="458" t="s">
        <v>459</v>
      </c>
      <c r="B207" s="442">
        <v>32693.003278083201</v>
      </c>
      <c r="C207" s="442">
        <v>29161.574410000001</v>
      </c>
      <c r="D207" s="443">
        <v>-3531.4288680832101</v>
      </c>
      <c r="E207" s="449">
        <v>0.89198212112700004</v>
      </c>
      <c r="F207" s="442">
        <v>35048</v>
      </c>
      <c r="G207" s="443">
        <v>11682.666666666701</v>
      </c>
      <c r="H207" s="445">
        <v>2431.2394199999999</v>
      </c>
      <c r="I207" s="442">
        <v>11691.569960000001</v>
      </c>
      <c r="J207" s="443">
        <v>8.9032933333360003</v>
      </c>
      <c r="K207" s="450">
        <v>0.33358736475599998</v>
      </c>
    </row>
    <row r="208" spans="1:11" ht="14.4" customHeight="1" thickBot="1" x14ac:dyDescent="0.35">
      <c r="A208" s="459" t="s">
        <v>460</v>
      </c>
      <c r="B208" s="437">
        <v>16371.0016414982</v>
      </c>
      <c r="C208" s="437">
        <v>14207.13178</v>
      </c>
      <c r="D208" s="438">
        <v>-2163.8698614981899</v>
      </c>
      <c r="E208" s="439">
        <v>0.86782300137199997</v>
      </c>
      <c r="F208" s="437">
        <v>17289</v>
      </c>
      <c r="G208" s="438">
        <v>5763</v>
      </c>
      <c r="H208" s="440">
        <v>1009.46664</v>
      </c>
      <c r="I208" s="437">
        <v>4492.6045100000001</v>
      </c>
      <c r="J208" s="438">
        <v>-1270.3954900000001</v>
      </c>
      <c r="K208" s="441">
        <v>0.25985334663600002</v>
      </c>
    </row>
    <row r="209" spans="1:11" ht="14.4" customHeight="1" thickBot="1" x14ac:dyDescent="0.35">
      <c r="A209" s="459" t="s">
        <v>461</v>
      </c>
      <c r="B209" s="437">
        <v>16322.001636585001</v>
      </c>
      <c r="C209" s="437">
        <v>14954.44263</v>
      </c>
      <c r="D209" s="438">
        <v>-1367.5590065850199</v>
      </c>
      <c r="E209" s="439">
        <v>0.91621376856600001</v>
      </c>
      <c r="F209" s="437">
        <v>17759</v>
      </c>
      <c r="G209" s="438">
        <v>5919.6666666666697</v>
      </c>
      <c r="H209" s="440">
        <v>1421.77278</v>
      </c>
      <c r="I209" s="437">
        <v>7198.9654499999997</v>
      </c>
      <c r="J209" s="438">
        <v>1279.29878333333</v>
      </c>
      <c r="K209" s="441">
        <v>0.40536997860200003</v>
      </c>
    </row>
    <row r="210" spans="1:11" ht="14.4" customHeight="1" thickBot="1" x14ac:dyDescent="0.35">
      <c r="A210" s="458" t="s">
        <v>462</v>
      </c>
      <c r="B210" s="442">
        <v>0</v>
      </c>
      <c r="C210" s="442">
        <v>1754.6414600000001</v>
      </c>
      <c r="D210" s="443">
        <v>1754.6414600000001</v>
      </c>
      <c r="E210" s="444" t="s">
        <v>261</v>
      </c>
      <c r="F210" s="442">
        <v>0</v>
      </c>
      <c r="G210" s="443">
        <v>0</v>
      </c>
      <c r="H210" s="445">
        <v>0</v>
      </c>
      <c r="I210" s="442">
        <v>0.1678</v>
      </c>
      <c r="J210" s="443">
        <v>0.1678</v>
      </c>
      <c r="K210" s="446" t="s">
        <v>261</v>
      </c>
    </row>
    <row r="211" spans="1:11" ht="14.4" customHeight="1" thickBot="1" x14ac:dyDescent="0.35">
      <c r="A211" s="459" t="s">
        <v>463</v>
      </c>
      <c r="B211" s="437">
        <v>0</v>
      </c>
      <c r="C211" s="437">
        <v>255.50808000000001</v>
      </c>
      <c r="D211" s="438">
        <v>255.50808000000001</v>
      </c>
      <c r="E211" s="447" t="s">
        <v>261</v>
      </c>
      <c r="F211" s="437">
        <v>0</v>
      </c>
      <c r="G211" s="438">
        <v>0</v>
      </c>
      <c r="H211" s="440">
        <v>0</v>
      </c>
      <c r="I211" s="437">
        <v>0</v>
      </c>
      <c r="J211" s="438">
        <v>0</v>
      </c>
      <c r="K211" s="448" t="s">
        <v>261</v>
      </c>
    </row>
    <row r="212" spans="1:11" ht="14.4" customHeight="1" thickBot="1" x14ac:dyDescent="0.35">
      <c r="A212" s="459" t="s">
        <v>464</v>
      </c>
      <c r="B212" s="437">
        <v>0</v>
      </c>
      <c r="C212" s="437">
        <v>1499.13338</v>
      </c>
      <c r="D212" s="438">
        <v>1499.13338</v>
      </c>
      <c r="E212" s="447" t="s">
        <v>261</v>
      </c>
      <c r="F212" s="437">
        <v>0</v>
      </c>
      <c r="G212" s="438">
        <v>0</v>
      </c>
      <c r="H212" s="440">
        <v>0</v>
      </c>
      <c r="I212" s="437">
        <v>0.1678</v>
      </c>
      <c r="J212" s="438">
        <v>0.1678</v>
      </c>
      <c r="K212" s="448" t="s">
        <v>261</v>
      </c>
    </row>
    <row r="213" spans="1:11" ht="14.4" customHeight="1" thickBot="1" x14ac:dyDescent="0.35">
      <c r="A213" s="457" t="s">
        <v>465</v>
      </c>
      <c r="B213" s="437">
        <v>0</v>
      </c>
      <c r="C213" s="437">
        <v>0.21486</v>
      </c>
      <c r="D213" s="438">
        <v>0.21486</v>
      </c>
      <c r="E213" s="447" t="s">
        <v>261</v>
      </c>
      <c r="F213" s="437">
        <v>0.20155962313</v>
      </c>
      <c r="G213" s="438">
        <v>6.7186541042999995E-2</v>
      </c>
      <c r="H213" s="440">
        <v>0</v>
      </c>
      <c r="I213" s="437">
        <v>0</v>
      </c>
      <c r="J213" s="438">
        <v>-6.7186541042999995E-2</v>
      </c>
      <c r="K213" s="441">
        <v>0</v>
      </c>
    </row>
    <row r="214" spans="1:11" ht="14.4" customHeight="1" thickBot="1" x14ac:dyDescent="0.35">
      <c r="A214" s="458" t="s">
        <v>466</v>
      </c>
      <c r="B214" s="442">
        <v>0</v>
      </c>
      <c r="C214" s="442">
        <v>0.21486</v>
      </c>
      <c r="D214" s="443">
        <v>0.21486</v>
      </c>
      <c r="E214" s="444" t="s">
        <v>261</v>
      </c>
      <c r="F214" s="442">
        <v>0.20155962313</v>
      </c>
      <c r="G214" s="443">
        <v>6.7186541042999995E-2</v>
      </c>
      <c r="H214" s="445">
        <v>0</v>
      </c>
      <c r="I214" s="442">
        <v>0</v>
      </c>
      <c r="J214" s="443">
        <v>-6.7186541042999995E-2</v>
      </c>
      <c r="K214" s="450">
        <v>0</v>
      </c>
    </row>
    <row r="215" spans="1:11" ht="14.4" customHeight="1" thickBot="1" x14ac:dyDescent="0.35">
      <c r="A215" s="459" t="s">
        <v>467</v>
      </c>
      <c r="B215" s="437">
        <v>0</v>
      </c>
      <c r="C215" s="437">
        <v>0.21486</v>
      </c>
      <c r="D215" s="438">
        <v>0.21486</v>
      </c>
      <c r="E215" s="447" t="s">
        <v>261</v>
      </c>
      <c r="F215" s="437">
        <v>0.20155962313</v>
      </c>
      <c r="G215" s="438">
        <v>6.7186541042999995E-2</v>
      </c>
      <c r="H215" s="440">
        <v>0</v>
      </c>
      <c r="I215" s="437">
        <v>0</v>
      </c>
      <c r="J215" s="438">
        <v>-6.7186541042999995E-2</v>
      </c>
      <c r="K215" s="441">
        <v>0</v>
      </c>
    </row>
    <row r="216" spans="1:11" ht="14.4" customHeight="1" thickBot="1" x14ac:dyDescent="0.35">
      <c r="A216" s="456" t="s">
        <v>468</v>
      </c>
      <c r="B216" s="437">
        <v>53807.957099081199</v>
      </c>
      <c r="C216" s="437">
        <v>54536.833409999999</v>
      </c>
      <c r="D216" s="438">
        <v>728.87631091881497</v>
      </c>
      <c r="E216" s="439">
        <v>1.013545883363</v>
      </c>
      <c r="F216" s="437">
        <v>58392.563243224497</v>
      </c>
      <c r="G216" s="438">
        <v>19464.1877477415</v>
      </c>
      <c r="H216" s="440">
        <v>1003.34415</v>
      </c>
      <c r="I216" s="437">
        <v>11439.02491</v>
      </c>
      <c r="J216" s="438">
        <v>-8025.16283774148</v>
      </c>
      <c r="K216" s="441">
        <v>0.195898660285</v>
      </c>
    </row>
    <row r="217" spans="1:11" ht="14.4" customHeight="1" thickBot="1" x14ac:dyDescent="0.35">
      <c r="A217" s="457" t="s">
        <v>469</v>
      </c>
      <c r="B217" s="437">
        <v>53350.005349332903</v>
      </c>
      <c r="C217" s="437">
        <v>53335.481160000003</v>
      </c>
      <c r="D217" s="438">
        <v>-14.524189332856</v>
      </c>
      <c r="E217" s="439">
        <v>0.99972775655299995</v>
      </c>
      <c r="F217" s="437">
        <v>58050</v>
      </c>
      <c r="G217" s="438">
        <v>19350</v>
      </c>
      <c r="H217" s="440">
        <v>969.06949999999995</v>
      </c>
      <c r="I217" s="437">
        <v>11299.21745</v>
      </c>
      <c r="J217" s="438">
        <v>-8050.7825499999899</v>
      </c>
      <c r="K217" s="441">
        <v>0.194646295434</v>
      </c>
    </row>
    <row r="218" spans="1:11" ht="14.4" customHeight="1" thickBot="1" x14ac:dyDescent="0.35">
      <c r="A218" s="458" t="s">
        <v>470</v>
      </c>
      <c r="B218" s="442">
        <v>53350.005349332903</v>
      </c>
      <c r="C218" s="442">
        <v>53335.481160000003</v>
      </c>
      <c r="D218" s="443">
        <v>-14.524189332856</v>
      </c>
      <c r="E218" s="449">
        <v>0.99972775655299995</v>
      </c>
      <c r="F218" s="442">
        <v>58050</v>
      </c>
      <c r="G218" s="443">
        <v>19350</v>
      </c>
      <c r="H218" s="445">
        <v>969.06949999999995</v>
      </c>
      <c r="I218" s="442">
        <v>11299.21745</v>
      </c>
      <c r="J218" s="443">
        <v>-8050.7825499999899</v>
      </c>
      <c r="K218" s="450">
        <v>0.194646295434</v>
      </c>
    </row>
    <row r="219" spans="1:11" ht="14.4" customHeight="1" thickBot="1" x14ac:dyDescent="0.35">
      <c r="A219" s="459" t="s">
        <v>471</v>
      </c>
      <c r="B219" s="437">
        <v>14700.0014739493</v>
      </c>
      <c r="C219" s="437">
        <v>13361.038</v>
      </c>
      <c r="D219" s="438">
        <v>-1338.9634739492601</v>
      </c>
      <c r="E219" s="439">
        <v>0.90891405852399998</v>
      </c>
      <c r="F219" s="437">
        <v>20950</v>
      </c>
      <c r="G219" s="438">
        <v>6983.3333333333303</v>
      </c>
      <c r="H219" s="440">
        <v>888.69550000000004</v>
      </c>
      <c r="I219" s="437">
        <v>3701.0735</v>
      </c>
      <c r="J219" s="438">
        <v>-3282.2598333333299</v>
      </c>
      <c r="K219" s="441">
        <v>0.17666221957</v>
      </c>
    </row>
    <row r="220" spans="1:11" ht="14.4" customHeight="1" thickBot="1" x14ac:dyDescent="0.35">
      <c r="A220" s="459" t="s">
        <v>472</v>
      </c>
      <c r="B220" s="437">
        <v>38500.003860343299</v>
      </c>
      <c r="C220" s="437">
        <v>39850.941099999996</v>
      </c>
      <c r="D220" s="438">
        <v>1350.9372396567101</v>
      </c>
      <c r="E220" s="439">
        <v>1.0350892754329999</v>
      </c>
      <c r="F220" s="437">
        <v>37000</v>
      </c>
      <c r="G220" s="438">
        <v>12333.333333333299</v>
      </c>
      <c r="H220" s="440">
        <v>80.373999999999995</v>
      </c>
      <c r="I220" s="437">
        <v>7586.3607499999998</v>
      </c>
      <c r="J220" s="438">
        <v>-4746.9725833333296</v>
      </c>
      <c r="K220" s="441">
        <v>0.20503677702699999</v>
      </c>
    </row>
    <row r="221" spans="1:11" ht="14.4" customHeight="1" thickBot="1" x14ac:dyDescent="0.35">
      <c r="A221" s="459" t="s">
        <v>473</v>
      </c>
      <c r="B221" s="437">
        <v>150.00001504029899</v>
      </c>
      <c r="C221" s="437">
        <v>123.50206</v>
      </c>
      <c r="D221" s="438">
        <v>-26.497955040297999</v>
      </c>
      <c r="E221" s="439">
        <v>0.82334698410999996</v>
      </c>
      <c r="F221" s="437">
        <v>100</v>
      </c>
      <c r="G221" s="438">
        <v>33.333333333333002</v>
      </c>
      <c r="H221" s="440">
        <v>0</v>
      </c>
      <c r="I221" s="437">
        <v>11.783200000000001</v>
      </c>
      <c r="J221" s="438">
        <v>-21.550133333333001</v>
      </c>
      <c r="K221" s="441">
        <v>0.11783200000000001</v>
      </c>
    </row>
    <row r="222" spans="1:11" ht="14.4" customHeight="1" thickBot="1" x14ac:dyDescent="0.35">
      <c r="A222" s="457" t="s">
        <v>474</v>
      </c>
      <c r="B222" s="437">
        <v>0</v>
      </c>
      <c r="C222" s="437">
        <v>15.8</v>
      </c>
      <c r="D222" s="438">
        <v>15.8</v>
      </c>
      <c r="E222" s="447" t="s">
        <v>261</v>
      </c>
      <c r="F222" s="437">
        <v>0</v>
      </c>
      <c r="G222" s="438">
        <v>0</v>
      </c>
      <c r="H222" s="440">
        <v>0</v>
      </c>
      <c r="I222" s="437">
        <v>0</v>
      </c>
      <c r="J222" s="438">
        <v>0</v>
      </c>
      <c r="K222" s="448" t="s">
        <v>261</v>
      </c>
    </row>
    <row r="223" spans="1:11" ht="14.4" customHeight="1" thickBot="1" x14ac:dyDescent="0.35">
      <c r="A223" s="458" t="s">
        <v>475</v>
      </c>
      <c r="B223" s="442">
        <v>0</v>
      </c>
      <c r="C223" s="442">
        <v>15.8</v>
      </c>
      <c r="D223" s="443">
        <v>15.8</v>
      </c>
      <c r="E223" s="444" t="s">
        <v>261</v>
      </c>
      <c r="F223" s="442">
        <v>0</v>
      </c>
      <c r="G223" s="443">
        <v>0</v>
      </c>
      <c r="H223" s="445">
        <v>0</v>
      </c>
      <c r="I223" s="442">
        <v>0</v>
      </c>
      <c r="J223" s="443">
        <v>0</v>
      </c>
      <c r="K223" s="446" t="s">
        <v>261</v>
      </c>
    </row>
    <row r="224" spans="1:11" ht="14.4" customHeight="1" thickBot="1" x14ac:dyDescent="0.35">
      <c r="A224" s="459" t="s">
        <v>476</v>
      </c>
      <c r="B224" s="437">
        <v>0</v>
      </c>
      <c r="C224" s="437">
        <v>15.8</v>
      </c>
      <c r="D224" s="438">
        <v>15.8</v>
      </c>
      <c r="E224" s="447" t="s">
        <v>261</v>
      </c>
      <c r="F224" s="437">
        <v>0</v>
      </c>
      <c r="G224" s="438">
        <v>0</v>
      </c>
      <c r="H224" s="440">
        <v>0</v>
      </c>
      <c r="I224" s="437">
        <v>0</v>
      </c>
      <c r="J224" s="438">
        <v>0</v>
      </c>
      <c r="K224" s="448" t="s">
        <v>261</v>
      </c>
    </row>
    <row r="225" spans="1:11" ht="14.4" customHeight="1" thickBot="1" x14ac:dyDescent="0.35">
      <c r="A225" s="460" t="s">
        <v>477</v>
      </c>
      <c r="B225" s="442">
        <v>457.95174974832798</v>
      </c>
      <c r="C225" s="442">
        <v>1185.55225</v>
      </c>
      <c r="D225" s="443">
        <v>727.60050025167197</v>
      </c>
      <c r="E225" s="449">
        <v>2.5888147619290001</v>
      </c>
      <c r="F225" s="442">
        <v>342.56324322446699</v>
      </c>
      <c r="G225" s="443">
        <v>114.18774774148901</v>
      </c>
      <c r="H225" s="445">
        <v>34.274650000000001</v>
      </c>
      <c r="I225" s="442">
        <v>139.80745999999999</v>
      </c>
      <c r="J225" s="443">
        <v>25.619712258509999</v>
      </c>
      <c r="K225" s="450">
        <v>0.40812160313500001</v>
      </c>
    </row>
    <row r="226" spans="1:11" ht="14.4" customHeight="1" thickBot="1" x14ac:dyDescent="0.35">
      <c r="A226" s="458" t="s">
        <v>478</v>
      </c>
      <c r="B226" s="442">
        <v>0</v>
      </c>
      <c r="C226" s="442">
        <v>809.31410000000005</v>
      </c>
      <c r="D226" s="443">
        <v>809.31410000000005</v>
      </c>
      <c r="E226" s="444" t="s">
        <v>261</v>
      </c>
      <c r="F226" s="442">
        <v>0</v>
      </c>
      <c r="G226" s="443">
        <v>0</v>
      </c>
      <c r="H226" s="445">
        <v>1.8500000000000001E-3</v>
      </c>
      <c r="I226" s="442">
        <v>4.5900000000000003E-3</v>
      </c>
      <c r="J226" s="443">
        <v>4.5900000000000003E-3</v>
      </c>
      <c r="K226" s="446" t="s">
        <v>261</v>
      </c>
    </row>
    <row r="227" spans="1:11" ht="14.4" customHeight="1" thickBot="1" x14ac:dyDescent="0.35">
      <c r="A227" s="459" t="s">
        <v>479</v>
      </c>
      <c r="B227" s="437">
        <v>0</v>
      </c>
      <c r="C227" s="437">
        <v>7.5199999999999998E-3</v>
      </c>
      <c r="D227" s="438">
        <v>7.5199999999999998E-3</v>
      </c>
      <c r="E227" s="447" t="s">
        <v>261</v>
      </c>
      <c r="F227" s="437">
        <v>0</v>
      </c>
      <c r="G227" s="438">
        <v>0</v>
      </c>
      <c r="H227" s="440">
        <v>1.8500000000000001E-3</v>
      </c>
      <c r="I227" s="437">
        <v>4.5900000000000003E-3</v>
      </c>
      <c r="J227" s="438">
        <v>4.5900000000000003E-3</v>
      </c>
      <c r="K227" s="448" t="s">
        <v>261</v>
      </c>
    </row>
    <row r="228" spans="1:11" ht="14.4" customHeight="1" thickBot="1" x14ac:dyDescent="0.35">
      <c r="A228" s="459" t="s">
        <v>480</v>
      </c>
      <c r="B228" s="437">
        <v>0</v>
      </c>
      <c r="C228" s="437">
        <v>799.80658000000005</v>
      </c>
      <c r="D228" s="438">
        <v>799.80658000000005</v>
      </c>
      <c r="E228" s="447" t="s">
        <v>291</v>
      </c>
      <c r="F228" s="437">
        <v>0</v>
      </c>
      <c r="G228" s="438">
        <v>0</v>
      </c>
      <c r="H228" s="440">
        <v>0</v>
      </c>
      <c r="I228" s="437">
        <v>0</v>
      </c>
      <c r="J228" s="438">
        <v>0</v>
      </c>
      <c r="K228" s="448" t="s">
        <v>261</v>
      </c>
    </row>
    <row r="229" spans="1:11" ht="14.4" customHeight="1" thickBot="1" x14ac:dyDescent="0.35">
      <c r="A229" s="459" t="s">
        <v>481</v>
      </c>
      <c r="B229" s="437">
        <v>0</v>
      </c>
      <c r="C229" s="437">
        <v>9.5</v>
      </c>
      <c r="D229" s="438">
        <v>9.5</v>
      </c>
      <c r="E229" s="447" t="s">
        <v>291</v>
      </c>
      <c r="F229" s="437">
        <v>0</v>
      </c>
      <c r="G229" s="438">
        <v>0</v>
      </c>
      <c r="H229" s="440">
        <v>0</v>
      </c>
      <c r="I229" s="437">
        <v>0</v>
      </c>
      <c r="J229" s="438">
        <v>0</v>
      </c>
      <c r="K229" s="441">
        <v>0</v>
      </c>
    </row>
    <row r="230" spans="1:11" ht="14.4" customHeight="1" thickBot="1" x14ac:dyDescent="0.35">
      <c r="A230" s="458" t="s">
        <v>482</v>
      </c>
      <c r="B230" s="442">
        <v>457.95174974832798</v>
      </c>
      <c r="C230" s="442">
        <v>325.7962</v>
      </c>
      <c r="D230" s="443">
        <v>-132.15554974832801</v>
      </c>
      <c r="E230" s="449">
        <v>0.71142036290699995</v>
      </c>
      <c r="F230" s="442">
        <v>342.56324322446699</v>
      </c>
      <c r="G230" s="443">
        <v>114.18774774148901</v>
      </c>
      <c r="H230" s="445">
        <v>34.272799999999997</v>
      </c>
      <c r="I230" s="442">
        <v>125.58687</v>
      </c>
      <c r="J230" s="443">
        <v>11.399122258509999</v>
      </c>
      <c r="K230" s="450">
        <v>0.36660929765200001</v>
      </c>
    </row>
    <row r="231" spans="1:11" ht="14.4" customHeight="1" thickBot="1" x14ac:dyDescent="0.35">
      <c r="A231" s="459" t="s">
        <v>483</v>
      </c>
      <c r="B231" s="437">
        <v>340.00003409134303</v>
      </c>
      <c r="C231" s="437">
        <v>303.81099999999998</v>
      </c>
      <c r="D231" s="438">
        <v>-36.189034091342997</v>
      </c>
      <c r="E231" s="439">
        <v>0.89356167510899998</v>
      </c>
      <c r="F231" s="437">
        <v>320</v>
      </c>
      <c r="G231" s="438">
        <v>106.666666666667</v>
      </c>
      <c r="H231" s="440">
        <v>25.881</v>
      </c>
      <c r="I231" s="437">
        <v>106.693</v>
      </c>
      <c r="J231" s="438">
        <v>2.6333333333E-2</v>
      </c>
      <c r="K231" s="441">
        <v>0.33341562499999999</v>
      </c>
    </row>
    <row r="232" spans="1:11" ht="14.4" customHeight="1" thickBot="1" x14ac:dyDescent="0.35">
      <c r="A232" s="459" t="s">
        <v>484</v>
      </c>
      <c r="B232" s="437">
        <v>0.94274670335800004</v>
      </c>
      <c r="C232" s="437">
        <v>0.997</v>
      </c>
      <c r="D232" s="438">
        <v>5.4253296641000003E-2</v>
      </c>
      <c r="E232" s="439">
        <v>1.0575481159969999</v>
      </c>
      <c r="F232" s="437">
        <v>0</v>
      </c>
      <c r="G232" s="438">
        <v>0</v>
      </c>
      <c r="H232" s="440">
        <v>2.7E-2</v>
      </c>
      <c r="I232" s="437">
        <v>4.1000000000000002E-2</v>
      </c>
      <c r="J232" s="438">
        <v>4.1000000000000002E-2</v>
      </c>
      <c r="K232" s="448" t="s">
        <v>261</v>
      </c>
    </row>
    <row r="233" spans="1:11" ht="14.4" customHeight="1" thickBot="1" x14ac:dyDescent="0.35">
      <c r="A233" s="459" t="s">
        <v>485</v>
      </c>
      <c r="B233" s="437">
        <v>74.123746884333002</v>
      </c>
      <c r="C233" s="437">
        <v>9.98</v>
      </c>
      <c r="D233" s="438">
        <v>-64.143746884332998</v>
      </c>
      <c r="E233" s="439">
        <v>0.13463971290499999</v>
      </c>
      <c r="F233" s="437">
        <v>12.412900494375</v>
      </c>
      <c r="G233" s="438">
        <v>4.137633498125</v>
      </c>
      <c r="H233" s="440">
        <v>3.9020000000000001</v>
      </c>
      <c r="I233" s="437">
        <v>13.2</v>
      </c>
      <c r="J233" s="438">
        <v>9.0623665018739992</v>
      </c>
      <c r="K233" s="441">
        <v>1.0634097974100001</v>
      </c>
    </row>
    <row r="234" spans="1:11" ht="14.4" customHeight="1" thickBot="1" x14ac:dyDescent="0.35">
      <c r="A234" s="459" t="s">
        <v>486</v>
      </c>
      <c r="B234" s="437">
        <v>42.885222069291999</v>
      </c>
      <c r="C234" s="437">
        <v>11.0082</v>
      </c>
      <c r="D234" s="438">
        <v>-31.877022069292</v>
      </c>
      <c r="E234" s="439">
        <v>0.25668982154699999</v>
      </c>
      <c r="F234" s="437">
        <v>10.150342730091999</v>
      </c>
      <c r="G234" s="438">
        <v>3.3834475766969998</v>
      </c>
      <c r="H234" s="440">
        <v>4.4627999999999997</v>
      </c>
      <c r="I234" s="437">
        <v>5.6528700000000001</v>
      </c>
      <c r="J234" s="438">
        <v>2.2694224233020002</v>
      </c>
      <c r="K234" s="441">
        <v>0.55691419987599999</v>
      </c>
    </row>
    <row r="235" spans="1:11" ht="14.4" customHeight="1" thickBot="1" x14ac:dyDescent="0.35">
      <c r="A235" s="458" t="s">
        <v>487</v>
      </c>
      <c r="B235" s="442">
        <v>0</v>
      </c>
      <c r="C235" s="442">
        <v>50.441949999999999</v>
      </c>
      <c r="D235" s="443">
        <v>50.441949999999999</v>
      </c>
      <c r="E235" s="444" t="s">
        <v>261</v>
      </c>
      <c r="F235" s="442">
        <v>0</v>
      </c>
      <c r="G235" s="443">
        <v>0</v>
      </c>
      <c r="H235" s="445">
        <v>0</v>
      </c>
      <c r="I235" s="442">
        <v>14.215999999999999</v>
      </c>
      <c r="J235" s="443">
        <v>14.215999999999999</v>
      </c>
      <c r="K235" s="446" t="s">
        <v>261</v>
      </c>
    </row>
    <row r="236" spans="1:11" ht="14.4" customHeight="1" thickBot="1" x14ac:dyDescent="0.35">
      <c r="A236" s="459" t="s">
        <v>488</v>
      </c>
      <c r="B236" s="437">
        <v>0</v>
      </c>
      <c r="C236" s="437">
        <v>50.441949999999999</v>
      </c>
      <c r="D236" s="438">
        <v>50.441949999999999</v>
      </c>
      <c r="E236" s="447" t="s">
        <v>261</v>
      </c>
      <c r="F236" s="437">
        <v>0</v>
      </c>
      <c r="G236" s="438">
        <v>0</v>
      </c>
      <c r="H236" s="440">
        <v>0</v>
      </c>
      <c r="I236" s="437">
        <v>14.215999999999999</v>
      </c>
      <c r="J236" s="438">
        <v>14.215999999999999</v>
      </c>
      <c r="K236" s="448" t="s">
        <v>261</v>
      </c>
    </row>
    <row r="237" spans="1:11" ht="14.4" customHeight="1" thickBot="1" x14ac:dyDescent="0.35">
      <c r="A237" s="456" t="s">
        <v>489</v>
      </c>
      <c r="B237" s="437">
        <v>296.40117250991301</v>
      </c>
      <c r="C237" s="437">
        <v>521.29499999999996</v>
      </c>
      <c r="D237" s="438">
        <v>224.89382749008701</v>
      </c>
      <c r="E237" s="439">
        <v>1.7587481034079999</v>
      </c>
      <c r="F237" s="437">
        <v>550</v>
      </c>
      <c r="G237" s="438">
        <v>183.333333333333</v>
      </c>
      <c r="H237" s="440">
        <v>0</v>
      </c>
      <c r="I237" s="437">
        <v>0</v>
      </c>
      <c r="J237" s="438">
        <v>-183.333333333333</v>
      </c>
      <c r="K237" s="441">
        <v>0</v>
      </c>
    </row>
    <row r="238" spans="1:11" ht="14.4" customHeight="1" thickBot="1" x14ac:dyDescent="0.35">
      <c r="A238" s="460" t="s">
        <v>490</v>
      </c>
      <c r="B238" s="442">
        <v>296.40117250991301</v>
      </c>
      <c r="C238" s="442">
        <v>521.29499999999996</v>
      </c>
      <c r="D238" s="443">
        <v>224.89382749008701</v>
      </c>
      <c r="E238" s="449">
        <v>1.7587481034079999</v>
      </c>
      <c r="F238" s="442">
        <v>550</v>
      </c>
      <c r="G238" s="443">
        <v>183.333333333333</v>
      </c>
      <c r="H238" s="445">
        <v>0</v>
      </c>
      <c r="I238" s="442">
        <v>0</v>
      </c>
      <c r="J238" s="443">
        <v>-183.333333333333</v>
      </c>
      <c r="K238" s="450">
        <v>0</v>
      </c>
    </row>
    <row r="239" spans="1:11" ht="14.4" customHeight="1" thickBot="1" x14ac:dyDescent="0.35">
      <c r="A239" s="458" t="s">
        <v>491</v>
      </c>
      <c r="B239" s="442">
        <v>296.40117250991301</v>
      </c>
      <c r="C239" s="442">
        <v>521.29499999999996</v>
      </c>
      <c r="D239" s="443">
        <v>224.89382749008701</v>
      </c>
      <c r="E239" s="449">
        <v>1.7587481034079999</v>
      </c>
      <c r="F239" s="442">
        <v>550</v>
      </c>
      <c r="G239" s="443">
        <v>183.333333333333</v>
      </c>
      <c r="H239" s="445">
        <v>0</v>
      </c>
      <c r="I239" s="442">
        <v>0</v>
      </c>
      <c r="J239" s="443">
        <v>-183.333333333333</v>
      </c>
      <c r="K239" s="450">
        <v>0</v>
      </c>
    </row>
    <row r="240" spans="1:11" ht="14.4" customHeight="1" thickBot="1" x14ac:dyDescent="0.35">
      <c r="A240" s="459" t="s">
        <v>492</v>
      </c>
      <c r="B240" s="437">
        <v>296.40117250991301</v>
      </c>
      <c r="C240" s="437">
        <v>521.29499999999996</v>
      </c>
      <c r="D240" s="438">
        <v>224.89382749008701</v>
      </c>
      <c r="E240" s="439">
        <v>1.7587481034079999</v>
      </c>
      <c r="F240" s="437">
        <v>550</v>
      </c>
      <c r="G240" s="438">
        <v>183.333333333333</v>
      </c>
      <c r="H240" s="440">
        <v>0</v>
      </c>
      <c r="I240" s="437">
        <v>0</v>
      </c>
      <c r="J240" s="438">
        <v>-183.333333333333</v>
      </c>
      <c r="K240" s="441">
        <v>0</v>
      </c>
    </row>
    <row r="241" spans="1:11" ht="14.4" customHeight="1" thickBot="1" x14ac:dyDescent="0.35">
      <c r="A241" s="455" t="s">
        <v>493</v>
      </c>
      <c r="B241" s="437">
        <v>6215.6444748086196</v>
      </c>
      <c r="C241" s="437">
        <v>6405.2874499999998</v>
      </c>
      <c r="D241" s="438">
        <v>189.64297519138</v>
      </c>
      <c r="E241" s="439">
        <v>1.030510589201</v>
      </c>
      <c r="F241" s="437">
        <v>5906.7225019821899</v>
      </c>
      <c r="G241" s="438">
        <v>1968.90750066073</v>
      </c>
      <c r="H241" s="440">
        <v>498.48471999999998</v>
      </c>
      <c r="I241" s="437">
        <v>1902.8608099999999</v>
      </c>
      <c r="J241" s="438">
        <v>-66.046690660731002</v>
      </c>
      <c r="K241" s="441">
        <v>0.322151719394</v>
      </c>
    </row>
    <row r="242" spans="1:11" ht="14.4" customHeight="1" thickBot="1" x14ac:dyDescent="0.35">
      <c r="A242" s="461" t="s">
        <v>494</v>
      </c>
      <c r="B242" s="442">
        <v>6215.6444748086196</v>
      </c>
      <c r="C242" s="442">
        <v>6405.2874499999998</v>
      </c>
      <c r="D242" s="443">
        <v>189.64297519138</v>
      </c>
      <c r="E242" s="449">
        <v>1.030510589201</v>
      </c>
      <c r="F242" s="442">
        <v>5906.7225019821899</v>
      </c>
      <c r="G242" s="443">
        <v>1968.90750066073</v>
      </c>
      <c r="H242" s="445">
        <v>498.48471999999998</v>
      </c>
      <c r="I242" s="442">
        <v>1902.8608099999999</v>
      </c>
      <c r="J242" s="443">
        <v>-66.046690660731002</v>
      </c>
      <c r="K242" s="450">
        <v>0.322151719394</v>
      </c>
    </row>
    <row r="243" spans="1:11" ht="14.4" customHeight="1" thickBot="1" x14ac:dyDescent="0.35">
      <c r="A243" s="460" t="s">
        <v>54</v>
      </c>
      <c r="B243" s="442">
        <v>6215.6444748086196</v>
      </c>
      <c r="C243" s="442">
        <v>6405.2874499999998</v>
      </c>
      <c r="D243" s="443">
        <v>189.64297519138</v>
      </c>
      <c r="E243" s="449">
        <v>1.030510589201</v>
      </c>
      <c r="F243" s="442">
        <v>5906.7225019821899</v>
      </c>
      <c r="G243" s="443">
        <v>1968.90750066073</v>
      </c>
      <c r="H243" s="445">
        <v>498.48471999999998</v>
      </c>
      <c r="I243" s="442">
        <v>1902.8608099999999</v>
      </c>
      <c r="J243" s="443">
        <v>-66.046690660731002</v>
      </c>
      <c r="K243" s="450">
        <v>0.322151719394</v>
      </c>
    </row>
    <row r="244" spans="1:11" ht="14.4" customHeight="1" thickBot="1" x14ac:dyDescent="0.35">
      <c r="A244" s="462" t="s">
        <v>495</v>
      </c>
      <c r="B244" s="437">
        <v>0</v>
      </c>
      <c r="C244" s="437">
        <v>0</v>
      </c>
      <c r="D244" s="438">
        <v>0</v>
      </c>
      <c r="E244" s="439">
        <v>1</v>
      </c>
      <c r="F244" s="437">
        <v>2.2608349792050002</v>
      </c>
      <c r="G244" s="438">
        <v>0.75361165973499999</v>
      </c>
      <c r="H244" s="440">
        <v>1.14839</v>
      </c>
      <c r="I244" s="437">
        <v>1.20339</v>
      </c>
      <c r="J244" s="438">
        <v>0.44977834026399999</v>
      </c>
      <c r="K244" s="441">
        <v>0.53227679643500003</v>
      </c>
    </row>
    <row r="245" spans="1:11" ht="14.4" customHeight="1" thickBot="1" x14ac:dyDescent="0.35">
      <c r="A245" s="459" t="s">
        <v>496</v>
      </c>
      <c r="B245" s="437">
        <v>0</v>
      </c>
      <c r="C245" s="437">
        <v>0</v>
      </c>
      <c r="D245" s="438">
        <v>0</v>
      </c>
      <c r="E245" s="439">
        <v>1</v>
      </c>
      <c r="F245" s="437">
        <v>2.2608349792050002</v>
      </c>
      <c r="G245" s="438">
        <v>0.75361165973499999</v>
      </c>
      <c r="H245" s="440">
        <v>1.14839</v>
      </c>
      <c r="I245" s="437">
        <v>1.20339</v>
      </c>
      <c r="J245" s="438">
        <v>0.44977834026399999</v>
      </c>
      <c r="K245" s="441">
        <v>0.53227679643500003</v>
      </c>
    </row>
    <row r="246" spans="1:11" ht="14.4" customHeight="1" thickBot="1" x14ac:dyDescent="0.35">
      <c r="A246" s="458" t="s">
        <v>497</v>
      </c>
      <c r="B246" s="442">
        <v>64.394703401255995</v>
      </c>
      <c r="C246" s="442">
        <v>59.555999999999997</v>
      </c>
      <c r="D246" s="443">
        <v>-4.8387034012559997</v>
      </c>
      <c r="E246" s="449">
        <v>0.92485867399499999</v>
      </c>
      <c r="F246" s="442">
        <v>64.334736658439994</v>
      </c>
      <c r="G246" s="443">
        <v>21.444912219479999</v>
      </c>
      <c r="H246" s="445">
        <v>4.7670000000000003</v>
      </c>
      <c r="I246" s="442">
        <v>19.776</v>
      </c>
      <c r="J246" s="443">
        <v>-1.6689122194799999</v>
      </c>
      <c r="K246" s="450">
        <v>0.30739225847700002</v>
      </c>
    </row>
    <row r="247" spans="1:11" ht="14.4" customHeight="1" thickBot="1" x14ac:dyDescent="0.35">
      <c r="A247" s="459" t="s">
        <v>498</v>
      </c>
      <c r="B247" s="437">
        <v>64.394703401255995</v>
      </c>
      <c r="C247" s="437">
        <v>59.555999999999997</v>
      </c>
      <c r="D247" s="438">
        <v>-4.8387034012559997</v>
      </c>
      <c r="E247" s="439">
        <v>0.92485867399499999</v>
      </c>
      <c r="F247" s="437">
        <v>64.334736658439994</v>
      </c>
      <c r="G247" s="438">
        <v>21.444912219479999</v>
      </c>
      <c r="H247" s="440">
        <v>4.7670000000000003</v>
      </c>
      <c r="I247" s="437">
        <v>19.776</v>
      </c>
      <c r="J247" s="438">
        <v>-1.6689122194799999</v>
      </c>
      <c r="K247" s="441">
        <v>0.30739225847700002</v>
      </c>
    </row>
    <row r="248" spans="1:11" ht="14.4" customHeight="1" thickBot="1" x14ac:dyDescent="0.35">
      <c r="A248" s="458" t="s">
        <v>499</v>
      </c>
      <c r="B248" s="442">
        <v>553.65333810000902</v>
      </c>
      <c r="C248" s="442">
        <v>449.51101999999997</v>
      </c>
      <c r="D248" s="443">
        <v>-104.14231810000901</v>
      </c>
      <c r="E248" s="449">
        <v>0.81189977385900003</v>
      </c>
      <c r="F248" s="442">
        <v>484.84483036828198</v>
      </c>
      <c r="G248" s="443">
        <v>161.61494345609401</v>
      </c>
      <c r="H248" s="445">
        <v>47.011249999999997</v>
      </c>
      <c r="I248" s="442">
        <v>173.73275000000001</v>
      </c>
      <c r="J248" s="443">
        <v>12.117806543904999</v>
      </c>
      <c r="K248" s="450">
        <v>0.35832649771199998</v>
      </c>
    </row>
    <row r="249" spans="1:11" ht="14.4" customHeight="1" thickBot="1" x14ac:dyDescent="0.35">
      <c r="A249" s="459" t="s">
        <v>500</v>
      </c>
      <c r="B249" s="437">
        <v>9.253338498203</v>
      </c>
      <c r="C249" s="437">
        <v>4.6241000000000003</v>
      </c>
      <c r="D249" s="438">
        <v>-4.6292384982029997</v>
      </c>
      <c r="E249" s="439">
        <v>0.49972234355099998</v>
      </c>
      <c r="F249" s="437">
        <v>8.5365753400039992</v>
      </c>
      <c r="G249" s="438">
        <v>2.8455251133339998</v>
      </c>
      <c r="H249" s="440">
        <v>4.3014000000000001</v>
      </c>
      <c r="I249" s="437">
        <v>10.9344</v>
      </c>
      <c r="J249" s="438">
        <v>8.0888748866649998</v>
      </c>
      <c r="K249" s="441">
        <v>1.28088836149</v>
      </c>
    </row>
    <row r="250" spans="1:11" ht="14.4" customHeight="1" thickBot="1" x14ac:dyDescent="0.35">
      <c r="A250" s="459" t="s">
        <v>501</v>
      </c>
      <c r="B250" s="437">
        <v>544.39999960180603</v>
      </c>
      <c r="C250" s="437">
        <v>444.88691999999998</v>
      </c>
      <c r="D250" s="438">
        <v>-99.513079601805003</v>
      </c>
      <c r="E250" s="439">
        <v>0.81720595210299996</v>
      </c>
      <c r="F250" s="437">
        <v>476.30825502827702</v>
      </c>
      <c r="G250" s="438">
        <v>158.769418342759</v>
      </c>
      <c r="H250" s="440">
        <v>42.709850000000003</v>
      </c>
      <c r="I250" s="437">
        <v>162.79835</v>
      </c>
      <c r="J250" s="438">
        <v>4.0289316572400002</v>
      </c>
      <c r="K250" s="441">
        <v>0.34179199768500002</v>
      </c>
    </row>
    <row r="251" spans="1:11" ht="14.4" customHeight="1" thickBot="1" x14ac:dyDescent="0.35">
      <c r="A251" s="458" t="s">
        <v>502</v>
      </c>
      <c r="B251" s="442">
        <v>157.523264374316</v>
      </c>
      <c r="C251" s="442">
        <v>160.93149</v>
      </c>
      <c r="D251" s="443">
        <v>3.408225625684</v>
      </c>
      <c r="E251" s="449">
        <v>1.0216363318720001</v>
      </c>
      <c r="F251" s="442">
        <v>157.475190338609</v>
      </c>
      <c r="G251" s="443">
        <v>52.491730112869</v>
      </c>
      <c r="H251" s="445">
        <v>11.155799999999999</v>
      </c>
      <c r="I251" s="442">
        <v>50.350119999999997</v>
      </c>
      <c r="J251" s="443">
        <v>-2.1416101128689999</v>
      </c>
      <c r="K251" s="450">
        <v>0.31973366656500002</v>
      </c>
    </row>
    <row r="252" spans="1:11" ht="14.4" customHeight="1" thickBot="1" x14ac:dyDescent="0.35">
      <c r="A252" s="459" t="s">
        <v>503</v>
      </c>
      <c r="B252" s="437">
        <v>157.523264374316</v>
      </c>
      <c r="C252" s="437">
        <v>160.93149</v>
      </c>
      <c r="D252" s="438">
        <v>3.408225625684</v>
      </c>
      <c r="E252" s="439">
        <v>1.0216363318720001</v>
      </c>
      <c r="F252" s="437">
        <v>157.475190338609</v>
      </c>
      <c r="G252" s="438">
        <v>52.491730112869</v>
      </c>
      <c r="H252" s="440">
        <v>11.155799999999999</v>
      </c>
      <c r="I252" s="437">
        <v>50.350119999999997</v>
      </c>
      <c r="J252" s="438">
        <v>-2.1416101128689999</v>
      </c>
      <c r="K252" s="441">
        <v>0.31973366656500002</v>
      </c>
    </row>
    <row r="253" spans="1:11" ht="14.4" customHeight="1" thickBot="1" x14ac:dyDescent="0.35">
      <c r="A253" s="458" t="s">
        <v>504</v>
      </c>
      <c r="B253" s="442">
        <v>0</v>
      </c>
      <c r="C253" s="442">
        <v>0.84</v>
      </c>
      <c r="D253" s="443">
        <v>0.84</v>
      </c>
      <c r="E253" s="444" t="s">
        <v>291</v>
      </c>
      <c r="F253" s="442">
        <v>0</v>
      </c>
      <c r="G253" s="443">
        <v>0</v>
      </c>
      <c r="H253" s="445">
        <v>0</v>
      </c>
      <c r="I253" s="442">
        <v>0</v>
      </c>
      <c r="J253" s="443">
        <v>0</v>
      </c>
      <c r="K253" s="450">
        <v>0</v>
      </c>
    </row>
    <row r="254" spans="1:11" ht="14.4" customHeight="1" thickBot="1" x14ac:dyDescent="0.35">
      <c r="A254" s="459" t="s">
        <v>505</v>
      </c>
      <c r="B254" s="437">
        <v>0</v>
      </c>
      <c r="C254" s="437">
        <v>0.84</v>
      </c>
      <c r="D254" s="438">
        <v>0.84</v>
      </c>
      <c r="E254" s="447" t="s">
        <v>291</v>
      </c>
      <c r="F254" s="437">
        <v>0</v>
      </c>
      <c r="G254" s="438">
        <v>0</v>
      </c>
      <c r="H254" s="440">
        <v>0</v>
      </c>
      <c r="I254" s="437">
        <v>0</v>
      </c>
      <c r="J254" s="438">
        <v>0</v>
      </c>
      <c r="K254" s="441">
        <v>0</v>
      </c>
    </row>
    <row r="255" spans="1:11" ht="14.4" customHeight="1" thickBot="1" x14ac:dyDescent="0.35">
      <c r="A255" s="458" t="s">
        <v>506</v>
      </c>
      <c r="B255" s="442">
        <v>1647.62645181571</v>
      </c>
      <c r="C255" s="442">
        <v>1576.4289100000001</v>
      </c>
      <c r="D255" s="443">
        <v>-71.197541815704</v>
      </c>
      <c r="E255" s="449">
        <v>0.95678781331899998</v>
      </c>
      <c r="F255" s="442">
        <v>1693.3622588583401</v>
      </c>
      <c r="G255" s="443">
        <v>564.45408628611199</v>
      </c>
      <c r="H255" s="445">
        <v>121.746</v>
      </c>
      <c r="I255" s="442">
        <v>439.66564</v>
      </c>
      <c r="J255" s="443">
        <v>-124.78844628611201</v>
      </c>
      <c r="K255" s="450">
        <v>0.25964062781000002</v>
      </c>
    </row>
    <row r="256" spans="1:11" ht="14.4" customHeight="1" thickBot="1" x14ac:dyDescent="0.35">
      <c r="A256" s="459" t="s">
        <v>507</v>
      </c>
      <c r="B256" s="437">
        <v>1647.62645181571</v>
      </c>
      <c r="C256" s="437">
        <v>1576.4289100000001</v>
      </c>
      <c r="D256" s="438">
        <v>-71.197541815704</v>
      </c>
      <c r="E256" s="439">
        <v>0.95678781331899998</v>
      </c>
      <c r="F256" s="437">
        <v>1693.3622588583401</v>
      </c>
      <c r="G256" s="438">
        <v>564.45408628611199</v>
      </c>
      <c r="H256" s="440">
        <v>121.746</v>
      </c>
      <c r="I256" s="437">
        <v>439.66564</v>
      </c>
      <c r="J256" s="438">
        <v>-124.78844628611201</v>
      </c>
      <c r="K256" s="441">
        <v>0.25964062781000002</v>
      </c>
    </row>
    <row r="257" spans="1:11" ht="14.4" customHeight="1" thickBot="1" x14ac:dyDescent="0.35">
      <c r="A257" s="458" t="s">
        <v>508</v>
      </c>
      <c r="B257" s="442">
        <v>0</v>
      </c>
      <c r="C257" s="442">
        <v>391.35599999999999</v>
      </c>
      <c r="D257" s="443">
        <v>391.35599999999999</v>
      </c>
      <c r="E257" s="444" t="s">
        <v>291</v>
      </c>
      <c r="F257" s="442">
        <v>0</v>
      </c>
      <c r="G257" s="443">
        <v>0</v>
      </c>
      <c r="H257" s="445">
        <v>0</v>
      </c>
      <c r="I257" s="442">
        <v>32.470999999999997</v>
      </c>
      <c r="J257" s="443">
        <v>32.470999999999997</v>
      </c>
      <c r="K257" s="446" t="s">
        <v>291</v>
      </c>
    </row>
    <row r="258" spans="1:11" ht="14.4" customHeight="1" thickBot="1" x14ac:dyDescent="0.35">
      <c r="A258" s="459" t="s">
        <v>509</v>
      </c>
      <c r="B258" s="437">
        <v>0</v>
      </c>
      <c r="C258" s="437">
        <v>379.17599999999999</v>
      </c>
      <c r="D258" s="438">
        <v>379.17599999999999</v>
      </c>
      <c r="E258" s="447" t="s">
        <v>291</v>
      </c>
      <c r="F258" s="437">
        <v>0</v>
      </c>
      <c r="G258" s="438">
        <v>0</v>
      </c>
      <c r="H258" s="440">
        <v>0</v>
      </c>
      <c r="I258" s="437">
        <v>32.470999999999997</v>
      </c>
      <c r="J258" s="438">
        <v>32.470999999999997</v>
      </c>
      <c r="K258" s="448" t="s">
        <v>291</v>
      </c>
    </row>
    <row r="259" spans="1:11" ht="14.4" customHeight="1" thickBot="1" x14ac:dyDescent="0.35">
      <c r="A259" s="459" t="s">
        <v>510</v>
      </c>
      <c r="B259" s="437">
        <v>0</v>
      </c>
      <c r="C259" s="437">
        <v>12.18</v>
      </c>
      <c r="D259" s="438">
        <v>12.18</v>
      </c>
      <c r="E259" s="447" t="s">
        <v>291</v>
      </c>
      <c r="F259" s="437">
        <v>0</v>
      </c>
      <c r="G259" s="438">
        <v>0</v>
      </c>
      <c r="H259" s="440">
        <v>0</v>
      </c>
      <c r="I259" s="437">
        <v>0</v>
      </c>
      <c r="J259" s="438">
        <v>0</v>
      </c>
      <c r="K259" s="441">
        <v>0</v>
      </c>
    </row>
    <row r="260" spans="1:11" ht="14.4" customHeight="1" thickBot="1" x14ac:dyDescent="0.35">
      <c r="A260" s="458" t="s">
        <v>511</v>
      </c>
      <c r="B260" s="442">
        <v>3792.4467171173301</v>
      </c>
      <c r="C260" s="442">
        <v>3766.6640299999999</v>
      </c>
      <c r="D260" s="443">
        <v>-25.782687117333001</v>
      </c>
      <c r="E260" s="449">
        <v>0.99320156905500001</v>
      </c>
      <c r="F260" s="442">
        <v>3504.44465077932</v>
      </c>
      <c r="G260" s="443">
        <v>1168.14821692644</v>
      </c>
      <c r="H260" s="445">
        <v>312.65627999999998</v>
      </c>
      <c r="I260" s="442">
        <v>1185.66191</v>
      </c>
      <c r="J260" s="443">
        <v>17.513693073559999</v>
      </c>
      <c r="K260" s="450">
        <v>0.33833089922999998</v>
      </c>
    </row>
    <row r="261" spans="1:11" ht="14.4" customHeight="1" thickBot="1" x14ac:dyDescent="0.35">
      <c r="A261" s="459" t="s">
        <v>512</v>
      </c>
      <c r="B261" s="437">
        <v>3792.4467171173301</v>
      </c>
      <c r="C261" s="437">
        <v>3766.6640299999999</v>
      </c>
      <c r="D261" s="438">
        <v>-25.782687117333001</v>
      </c>
      <c r="E261" s="439">
        <v>0.99320156905500001</v>
      </c>
      <c r="F261" s="437">
        <v>3504.44465077932</v>
      </c>
      <c r="G261" s="438">
        <v>1168.14821692644</v>
      </c>
      <c r="H261" s="440">
        <v>312.65627999999998</v>
      </c>
      <c r="I261" s="437">
        <v>1185.66191</v>
      </c>
      <c r="J261" s="438">
        <v>17.513693073559999</v>
      </c>
      <c r="K261" s="441">
        <v>0.33833089922999998</v>
      </c>
    </row>
    <row r="262" spans="1:11" ht="14.4" customHeight="1" thickBot="1" x14ac:dyDescent="0.35">
      <c r="A262" s="463" t="s">
        <v>513</v>
      </c>
      <c r="B262" s="442">
        <v>0</v>
      </c>
      <c r="C262" s="442">
        <v>680.46397000000002</v>
      </c>
      <c r="D262" s="443">
        <v>680.46397000000002</v>
      </c>
      <c r="E262" s="444" t="s">
        <v>291</v>
      </c>
      <c r="F262" s="442">
        <v>0</v>
      </c>
      <c r="G262" s="443">
        <v>0</v>
      </c>
      <c r="H262" s="445">
        <v>87.227140000000006</v>
      </c>
      <c r="I262" s="442">
        <v>406.48741000000001</v>
      </c>
      <c r="J262" s="443">
        <v>406.48741000000001</v>
      </c>
      <c r="K262" s="446" t="s">
        <v>291</v>
      </c>
    </row>
    <row r="263" spans="1:11" ht="14.4" customHeight="1" thickBot="1" x14ac:dyDescent="0.35">
      <c r="A263" s="461" t="s">
        <v>514</v>
      </c>
      <c r="B263" s="442">
        <v>0</v>
      </c>
      <c r="C263" s="442">
        <v>680.46397000000002</v>
      </c>
      <c r="D263" s="443">
        <v>680.46397000000002</v>
      </c>
      <c r="E263" s="444" t="s">
        <v>291</v>
      </c>
      <c r="F263" s="442">
        <v>0</v>
      </c>
      <c r="G263" s="443">
        <v>0</v>
      </c>
      <c r="H263" s="445">
        <v>87.227140000000006</v>
      </c>
      <c r="I263" s="442">
        <v>406.48741000000001</v>
      </c>
      <c r="J263" s="443">
        <v>406.48741000000001</v>
      </c>
      <c r="K263" s="446" t="s">
        <v>291</v>
      </c>
    </row>
    <row r="264" spans="1:11" ht="14.4" customHeight="1" thickBot="1" x14ac:dyDescent="0.35">
      <c r="A264" s="460" t="s">
        <v>515</v>
      </c>
      <c r="B264" s="442">
        <v>0</v>
      </c>
      <c r="C264" s="442">
        <v>680.46397000000002</v>
      </c>
      <c r="D264" s="443">
        <v>680.46397000000002</v>
      </c>
      <c r="E264" s="444" t="s">
        <v>291</v>
      </c>
      <c r="F264" s="442">
        <v>0</v>
      </c>
      <c r="G264" s="443">
        <v>0</v>
      </c>
      <c r="H264" s="445">
        <v>87.227140000000006</v>
      </c>
      <c r="I264" s="442">
        <v>406.48741000000001</v>
      </c>
      <c r="J264" s="443">
        <v>406.48741000000001</v>
      </c>
      <c r="K264" s="446" t="s">
        <v>291</v>
      </c>
    </row>
    <row r="265" spans="1:11" ht="14.4" customHeight="1" thickBot="1" x14ac:dyDescent="0.35">
      <c r="A265" s="458" t="s">
        <v>516</v>
      </c>
      <c r="B265" s="442">
        <v>0</v>
      </c>
      <c r="C265" s="442">
        <v>680.46397000000002</v>
      </c>
      <c r="D265" s="443">
        <v>680.46397000000002</v>
      </c>
      <c r="E265" s="444" t="s">
        <v>291</v>
      </c>
      <c r="F265" s="442">
        <v>0</v>
      </c>
      <c r="G265" s="443">
        <v>0</v>
      </c>
      <c r="H265" s="445">
        <v>87.227140000000006</v>
      </c>
      <c r="I265" s="442">
        <v>406.48741000000001</v>
      </c>
      <c r="J265" s="443">
        <v>406.48741000000001</v>
      </c>
      <c r="K265" s="446" t="s">
        <v>291</v>
      </c>
    </row>
    <row r="266" spans="1:11" ht="14.4" customHeight="1" thickBot="1" x14ac:dyDescent="0.35">
      <c r="A266" s="459" t="s">
        <v>517</v>
      </c>
      <c r="B266" s="437">
        <v>0</v>
      </c>
      <c r="C266" s="437">
        <v>677.82617000000005</v>
      </c>
      <c r="D266" s="438">
        <v>677.82617000000005</v>
      </c>
      <c r="E266" s="447" t="s">
        <v>291</v>
      </c>
      <c r="F266" s="437">
        <v>0</v>
      </c>
      <c r="G266" s="438">
        <v>0</v>
      </c>
      <c r="H266" s="440">
        <v>86.747540000000001</v>
      </c>
      <c r="I266" s="437">
        <v>406.00781000000001</v>
      </c>
      <c r="J266" s="438">
        <v>406.00781000000001</v>
      </c>
      <c r="K266" s="448" t="s">
        <v>291</v>
      </c>
    </row>
    <row r="267" spans="1:11" ht="14.4" customHeight="1" thickBot="1" x14ac:dyDescent="0.35">
      <c r="A267" s="459" t="s">
        <v>518</v>
      </c>
      <c r="B267" s="437">
        <v>0</v>
      </c>
      <c r="C267" s="437">
        <v>2.6377999999999999</v>
      </c>
      <c r="D267" s="438">
        <v>2.6377999999999999</v>
      </c>
      <c r="E267" s="447" t="s">
        <v>291</v>
      </c>
      <c r="F267" s="437">
        <v>0</v>
      </c>
      <c r="G267" s="438">
        <v>0</v>
      </c>
      <c r="H267" s="440">
        <v>0.47960000000000003</v>
      </c>
      <c r="I267" s="437">
        <v>0.47960000000000003</v>
      </c>
      <c r="J267" s="438">
        <v>0.47960000000000003</v>
      </c>
      <c r="K267" s="448" t="s">
        <v>291</v>
      </c>
    </row>
    <row r="268" spans="1:11" ht="14.4" customHeight="1" thickBot="1" x14ac:dyDescent="0.35">
      <c r="A268" s="464"/>
      <c r="B268" s="437">
        <v>48191.564251376098</v>
      </c>
      <c r="C268" s="437">
        <v>47902.980379999899</v>
      </c>
      <c r="D268" s="438">
        <v>-288.58387137612601</v>
      </c>
      <c r="E268" s="439">
        <v>0.99401173471199999</v>
      </c>
      <c r="F268" s="437">
        <v>66440.248851170007</v>
      </c>
      <c r="G268" s="438">
        <v>22146.749617056699</v>
      </c>
      <c r="H268" s="440">
        <v>2999.5576500000002</v>
      </c>
      <c r="I268" s="437">
        <v>17350.898730000001</v>
      </c>
      <c r="J268" s="438">
        <v>-4795.8508870566602</v>
      </c>
      <c r="K268" s="441">
        <v>0.26115041755500001</v>
      </c>
    </row>
    <row r="269" spans="1:11" ht="14.4" customHeight="1" thickBot="1" x14ac:dyDescent="0.35">
      <c r="A269" s="465" t="s">
        <v>66</v>
      </c>
      <c r="B269" s="451">
        <v>48191.564251376098</v>
      </c>
      <c r="C269" s="451">
        <v>47902.980379999899</v>
      </c>
      <c r="D269" s="452">
        <v>-288.58387137612101</v>
      </c>
      <c r="E269" s="453" t="s">
        <v>291</v>
      </c>
      <c r="F269" s="451">
        <v>66440.248851170007</v>
      </c>
      <c r="G269" s="452">
        <v>22146.749617056699</v>
      </c>
      <c r="H269" s="451">
        <v>2999.5576500000002</v>
      </c>
      <c r="I269" s="451">
        <v>17350.898730000001</v>
      </c>
      <c r="J269" s="452">
        <v>-4795.8508870566602</v>
      </c>
      <c r="K269" s="454">
        <v>0.26115041755500001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137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6" t="s">
        <v>519</v>
      </c>
      <c r="B5" s="467" t="s">
        <v>520</v>
      </c>
      <c r="C5" s="468" t="s">
        <v>521</v>
      </c>
      <c r="D5" s="468" t="s">
        <v>521</v>
      </c>
      <c r="E5" s="468"/>
      <c r="F5" s="468" t="s">
        <v>521</v>
      </c>
      <c r="G5" s="468" t="s">
        <v>521</v>
      </c>
      <c r="H5" s="468" t="s">
        <v>521</v>
      </c>
      <c r="I5" s="469" t="s">
        <v>521</v>
      </c>
      <c r="J5" s="470" t="s">
        <v>69</v>
      </c>
    </row>
    <row r="6" spans="1:10" ht="14.4" customHeight="1" x14ac:dyDescent="0.3">
      <c r="A6" s="466" t="s">
        <v>519</v>
      </c>
      <c r="B6" s="467" t="s">
        <v>522</v>
      </c>
      <c r="C6" s="468">
        <v>19.793430000000001</v>
      </c>
      <c r="D6" s="468">
        <v>20.9435</v>
      </c>
      <c r="E6" s="468"/>
      <c r="F6" s="468">
        <v>16.118410000000001</v>
      </c>
      <c r="G6" s="468">
        <v>33.333333496093751</v>
      </c>
      <c r="H6" s="468">
        <v>-17.21492349609375</v>
      </c>
      <c r="I6" s="469">
        <v>0.48355229763890484</v>
      </c>
      <c r="J6" s="470" t="s">
        <v>1</v>
      </c>
    </row>
    <row r="7" spans="1:10" ht="14.4" customHeight="1" x14ac:dyDescent="0.3">
      <c r="A7" s="466" t="s">
        <v>519</v>
      </c>
      <c r="B7" s="467" t="s">
        <v>523</v>
      </c>
      <c r="C7" s="468">
        <v>0</v>
      </c>
      <c r="D7" s="468">
        <v>-20.295079999999999</v>
      </c>
      <c r="E7" s="468"/>
      <c r="F7" s="468">
        <v>0.5520799999999999</v>
      </c>
      <c r="G7" s="468">
        <v>1.6701368408203126</v>
      </c>
      <c r="H7" s="468">
        <v>-1.1180568408203126</v>
      </c>
      <c r="I7" s="469">
        <v>0.33055974008024253</v>
      </c>
      <c r="J7" s="470" t="s">
        <v>1</v>
      </c>
    </row>
    <row r="8" spans="1:10" ht="14.4" customHeight="1" x14ac:dyDescent="0.3">
      <c r="A8" s="466" t="s">
        <v>519</v>
      </c>
      <c r="B8" s="467" t="s">
        <v>524</v>
      </c>
      <c r="C8" s="468">
        <v>19.793430000000001</v>
      </c>
      <c r="D8" s="468">
        <v>0.64842000000000155</v>
      </c>
      <c r="E8" s="468"/>
      <c r="F8" s="468">
        <v>16.670490000000001</v>
      </c>
      <c r="G8" s="468">
        <v>35.003470336914063</v>
      </c>
      <c r="H8" s="468">
        <v>-18.332980336914062</v>
      </c>
      <c r="I8" s="469">
        <v>0.47625249266840797</v>
      </c>
      <c r="J8" s="470" t="s">
        <v>525</v>
      </c>
    </row>
    <row r="10" spans="1:10" ht="14.4" customHeight="1" x14ac:dyDescent="0.3">
      <c r="A10" s="466" t="s">
        <v>519</v>
      </c>
      <c r="B10" s="467" t="s">
        <v>520</v>
      </c>
      <c r="C10" s="468" t="s">
        <v>521</v>
      </c>
      <c r="D10" s="468" t="s">
        <v>521</v>
      </c>
      <c r="E10" s="468"/>
      <c r="F10" s="468" t="s">
        <v>521</v>
      </c>
      <c r="G10" s="468" t="s">
        <v>521</v>
      </c>
      <c r="H10" s="468" t="s">
        <v>521</v>
      </c>
      <c r="I10" s="469" t="s">
        <v>521</v>
      </c>
      <c r="J10" s="470" t="s">
        <v>69</v>
      </c>
    </row>
    <row r="11" spans="1:10" ht="14.4" customHeight="1" x14ac:dyDescent="0.3">
      <c r="A11" s="466" t="s">
        <v>526</v>
      </c>
      <c r="B11" s="467" t="s">
        <v>527</v>
      </c>
      <c r="C11" s="468" t="s">
        <v>521</v>
      </c>
      <c r="D11" s="468" t="s">
        <v>521</v>
      </c>
      <c r="E11" s="468"/>
      <c r="F11" s="468" t="s">
        <v>521</v>
      </c>
      <c r="G11" s="468" t="s">
        <v>521</v>
      </c>
      <c r="H11" s="468" t="s">
        <v>521</v>
      </c>
      <c r="I11" s="469" t="s">
        <v>521</v>
      </c>
      <c r="J11" s="470" t="s">
        <v>0</v>
      </c>
    </row>
    <row r="12" spans="1:10" ht="14.4" customHeight="1" x14ac:dyDescent="0.3">
      <c r="A12" s="466" t="s">
        <v>526</v>
      </c>
      <c r="B12" s="467" t="s">
        <v>522</v>
      </c>
      <c r="C12" s="468">
        <v>3.4053200000000001</v>
      </c>
      <c r="D12" s="468">
        <v>1.9929600000000001</v>
      </c>
      <c r="E12" s="468"/>
      <c r="F12" s="468">
        <v>1.9929600000000001</v>
      </c>
      <c r="G12" s="468">
        <v>6</v>
      </c>
      <c r="H12" s="468">
        <v>-4.0070399999999999</v>
      </c>
      <c r="I12" s="469">
        <v>0.33216000000000001</v>
      </c>
      <c r="J12" s="470" t="s">
        <v>1</v>
      </c>
    </row>
    <row r="13" spans="1:10" ht="14.4" customHeight="1" x14ac:dyDescent="0.3">
      <c r="A13" s="466" t="s">
        <v>526</v>
      </c>
      <c r="B13" s="467" t="s">
        <v>523</v>
      </c>
      <c r="C13" s="468">
        <v>0</v>
      </c>
      <c r="D13" s="468">
        <v>0</v>
      </c>
      <c r="E13" s="468"/>
      <c r="F13" s="468">
        <v>0.54955999999999994</v>
      </c>
      <c r="G13" s="468">
        <v>0</v>
      </c>
      <c r="H13" s="468">
        <v>0.54955999999999994</v>
      </c>
      <c r="I13" s="469" t="s">
        <v>521</v>
      </c>
      <c r="J13" s="470" t="s">
        <v>1</v>
      </c>
    </row>
    <row r="14" spans="1:10" ht="14.4" customHeight="1" x14ac:dyDescent="0.3">
      <c r="A14" s="466" t="s">
        <v>526</v>
      </c>
      <c r="B14" s="467" t="s">
        <v>528</v>
      </c>
      <c r="C14" s="468">
        <v>3.4053200000000001</v>
      </c>
      <c r="D14" s="468">
        <v>1.9929600000000001</v>
      </c>
      <c r="E14" s="468"/>
      <c r="F14" s="468">
        <v>2.5425200000000001</v>
      </c>
      <c r="G14" s="468">
        <v>6</v>
      </c>
      <c r="H14" s="468">
        <v>-3.4574799999999999</v>
      </c>
      <c r="I14" s="469">
        <v>0.42375333333333337</v>
      </c>
      <c r="J14" s="470" t="s">
        <v>529</v>
      </c>
    </row>
    <row r="15" spans="1:10" ht="14.4" customHeight="1" x14ac:dyDescent="0.3">
      <c r="A15" s="466" t="s">
        <v>521</v>
      </c>
      <c r="B15" s="467" t="s">
        <v>521</v>
      </c>
      <c r="C15" s="468" t="s">
        <v>521</v>
      </c>
      <c r="D15" s="468" t="s">
        <v>521</v>
      </c>
      <c r="E15" s="468"/>
      <c r="F15" s="468" t="s">
        <v>521</v>
      </c>
      <c r="G15" s="468" t="s">
        <v>521</v>
      </c>
      <c r="H15" s="468" t="s">
        <v>521</v>
      </c>
      <c r="I15" s="469" t="s">
        <v>521</v>
      </c>
      <c r="J15" s="470" t="s">
        <v>530</v>
      </c>
    </row>
    <row r="16" spans="1:10" ht="14.4" customHeight="1" x14ac:dyDescent="0.3">
      <c r="A16" s="466" t="s">
        <v>531</v>
      </c>
      <c r="B16" s="467" t="s">
        <v>532</v>
      </c>
      <c r="C16" s="468" t="s">
        <v>521</v>
      </c>
      <c r="D16" s="468" t="s">
        <v>521</v>
      </c>
      <c r="E16" s="468"/>
      <c r="F16" s="468" t="s">
        <v>521</v>
      </c>
      <c r="G16" s="468" t="s">
        <v>521</v>
      </c>
      <c r="H16" s="468" t="s">
        <v>521</v>
      </c>
      <c r="I16" s="469" t="s">
        <v>521</v>
      </c>
      <c r="J16" s="470" t="s">
        <v>0</v>
      </c>
    </row>
    <row r="17" spans="1:10" ht="14.4" customHeight="1" x14ac:dyDescent="0.3">
      <c r="A17" s="466" t="s">
        <v>531</v>
      </c>
      <c r="B17" s="467" t="s">
        <v>522</v>
      </c>
      <c r="C17" s="468">
        <v>16.388110000000001</v>
      </c>
      <c r="D17" s="468">
        <v>18.95054</v>
      </c>
      <c r="E17" s="468"/>
      <c r="F17" s="468">
        <v>14.125450000000001</v>
      </c>
      <c r="G17" s="468">
        <v>28</v>
      </c>
      <c r="H17" s="468">
        <v>-13.874549999999999</v>
      </c>
      <c r="I17" s="469">
        <v>0.50448035714285722</v>
      </c>
      <c r="J17" s="470" t="s">
        <v>1</v>
      </c>
    </row>
    <row r="18" spans="1:10" ht="14.4" customHeight="1" x14ac:dyDescent="0.3">
      <c r="A18" s="466" t="s">
        <v>531</v>
      </c>
      <c r="B18" s="467" t="s">
        <v>523</v>
      </c>
      <c r="C18" s="468">
        <v>0</v>
      </c>
      <c r="D18" s="468">
        <v>-20.295079999999999</v>
      </c>
      <c r="E18" s="468"/>
      <c r="F18" s="468">
        <v>2.5200000000000001E-3</v>
      </c>
      <c r="G18" s="468">
        <v>2</v>
      </c>
      <c r="H18" s="468">
        <v>-1.9974799999999999</v>
      </c>
      <c r="I18" s="469">
        <v>1.2600000000000001E-3</v>
      </c>
      <c r="J18" s="470" t="s">
        <v>1</v>
      </c>
    </row>
    <row r="19" spans="1:10" ht="14.4" customHeight="1" x14ac:dyDescent="0.3">
      <c r="A19" s="466" t="s">
        <v>531</v>
      </c>
      <c r="B19" s="467" t="s">
        <v>533</v>
      </c>
      <c r="C19" s="468">
        <v>16.388110000000001</v>
      </c>
      <c r="D19" s="468">
        <v>-1.3445399999999985</v>
      </c>
      <c r="E19" s="468"/>
      <c r="F19" s="468">
        <v>14.127970000000001</v>
      </c>
      <c r="G19" s="468">
        <v>29</v>
      </c>
      <c r="H19" s="468">
        <v>-14.872029999999999</v>
      </c>
      <c r="I19" s="469">
        <v>0.48717137931034488</v>
      </c>
      <c r="J19" s="470" t="s">
        <v>529</v>
      </c>
    </row>
    <row r="20" spans="1:10" ht="14.4" customHeight="1" x14ac:dyDescent="0.3">
      <c r="A20" s="466" t="s">
        <v>521</v>
      </c>
      <c r="B20" s="467" t="s">
        <v>521</v>
      </c>
      <c r="C20" s="468" t="s">
        <v>521</v>
      </c>
      <c r="D20" s="468" t="s">
        <v>521</v>
      </c>
      <c r="E20" s="468"/>
      <c r="F20" s="468" t="s">
        <v>521</v>
      </c>
      <c r="G20" s="468" t="s">
        <v>521</v>
      </c>
      <c r="H20" s="468" t="s">
        <v>521</v>
      </c>
      <c r="I20" s="469" t="s">
        <v>521</v>
      </c>
      <c r="J20" s="470" t="s">
        <v>530</v>
      </c>
    </row>
    <row r="21" spans="1:10" ht="14.4" customHeight="1" x14ac:dyDescent="0.3">
      <c r="A21" s="466" t="s">
        <v>519</v>
      </c>
      <c r="B21" s="467" t="s">
        <v>524</v>
      </c>
      <c r="C21" s="468">
        <v>19.793430000000001</v>
      </c>
      <c r="D21" s="468">
        <v>0.64842000000000155</v>
      </c>
      <c r="E21" s="468"/>
      <c r="F21" s="468">
        <v>16.670490000000001</v>
      </c>
      <c r="G21" s="468">
        <v>35</v>
      </c>
      <c r="H21" s="468">
        <v>-18.329509999999999</v>
      </c>
      <c r="I21" s="469">
        <v>0.47629971428571433</v>
      </c>
      <c r="J21" s="470" t="s">
        <v>525</v>
      </c>
    </row>
  </sheetData>
  <mergeCells count="3">
    <mergeCell ref="F3:I3"/>
    <mergeCell ref="C4:D4"/>
    <mergeCell ref="A1:I1"/>
  </mergeCells>
  <conditionalFormatting sqref="F9 F22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1">
    <cfRule type="expression" dxfId="49" priority="5">
      <formula>$H10&gt;0</formula>
    </cfRule>
  </conditionalFormatting>
  <conditionalFormatting sqref="A10:A21">
    <cfRule type="expression" dxfId="48" priority="2">
      <formula>AND($J10&lt;&gt;"mezeraKL",$J10&lt;&gt;"")</formula>
    </cfRule>
  </conditionalFormatting>
  <conditionalFormatting sqref="I10:I21">
    <cfRule type="expression" dxfId="47" priority="6">
      <formula>$I10&gt;1</formula>
    </cfRule>
  </conditionalFormatting>
  <conditionalFormatting sqref="B10:B21">
    <cfRule type="expression" dxfId="46" priority="1">
      <formula>OR($J10="NS",$J10="SumaNS",$J10="Účet")</formula>
    </cfRule>
  </conditionalFormatting>
  <conditionalFormatting sqref="A10:D21 F10:I21">
    <cfRule type="expression" dxfId="45" priority="8">
      <formula>AND($J10&lt;&gt;"",$J10&lt;&gt;"mezeraKL")</formula>
    </cfRule>
  </conditionalFormatting>
  <conditionalFormatting sqref="B10:D21 F10:I21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36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0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35" t="s">
        <v>260</v>
      </c>
      <c r="B2" s="62"/>
      <c r="C2" s="211"/>
      <c r="D2" s="211"/>
      <c r="E2" s="335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6"/>
      <c r="D3" s="377"/>
      <c r="E3" s="377"/>
      <c r="F3" s="377"/>
      <c r="G3" s="377"/>
      <c r="H3" s="377"/>
      <c r="I3" s="377"/>
      <c r="J3" s="378" t="s">
        <v>128</v>
      </c>
      <c r="K3" s="379"/>
      <c r="L3" s="98">
        <f>IF(M3&lt;&gt;0,N3/M3,0)</f>
        <v>110.84680391848825</v>
      </c>
      <c r="M3" s="98">
        <f>SUBTOTAL(9,M5:M1048576)</f>
        <v>128.5</v>
      </c>
      <c r="N3" s="99">
        <f>SUBTOTAL(9,N5:N1048576)</f>
        <v>14243.81430352574</v>
      </c>
    </row>
    <row r="4" spans="1:14" s="208" customFormat="1" ht="14.4" customHeight="1" thickBot="1" x14ac:dyDescent="0.3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156</v>
      </c>
    </row>
    <row r="5" spans="1:14" ht="14.4" customHeight="1" x14ac:dyDescent="0.3">
      <c r="A5" s="477" t="s">
        <v>519</v>
      </c>
      <c r="B5" s="478" t="s">
        <v>520</v>
      </c>
      <c r="C5" s="479" t="s">
        <v>526</v>
      </c>
      <c r="D5" s="480" t="s">
        <v>527</v>
      </c>
      <c r="E5" s="481">
        <v>50113008</v>
      </c>
      <c r="F5" s="480" t="s">
        <v>534</v>
      </c>
      <c r="G5" s="479"/>
      <c r="H5" s="479"/>
      <c r="I5" s="479">
        <v>42144</v>
      </c>
      <c r="J5" s="479" t="s">
        <v>535</v>
      </c>
      <c r="K5" s="479" t="s">
        <v>536</v>
      </c>
      <c r="L5" s="482">
        <v>137.38999938964844</v>
      </c>
      <c r="M5" s="482">
        <v>4</v>
      </c>
      <c r="N5" s="483">
        <v>549.55999755859375</v>
      </c>
    </row>
    <row r="6" spans="1:14" ht="14.4" customHeight="1" x14ac:dyDescent="0.3">
      <c r="A6" s="484" t="s">
        <v>519</v>
      </c>
      <c r="B6" s="485" t="s">
        <v>520</v>
      </c>
      <c r="C6" s="486" t="s">
        <v>531</v>
      </c>
      <c r="D6" s="487" t="s">
        <v>532</v>
      </c>
      <c r="E6" s="488">
        <v>50113001</v>
      </c>
      <c r="F6" s="487" t="s">
        <v>537</v>
      </c>
      <c r="G6" s="486" t="s">
        <v>538</v>
      </c>
      <c r="H6" s="486">
        <v>184279</v>
      </c>
      <c r="I6" s="486">
        <v>184279</v>
      </c>
      <c r="J6" s="486" t="s">
        <v>539</v>
      </c>
      <c r="K6" s="486" t="s">
        <v>540</v>
      </c>
      <c r="L6" s="489">
        <v>63.801000000000009</v>
      </c>
      <c r="M6" s="489">
        <v>20</v>
      </c>
      <c r="N6" s="490">
        <v>1276.0200000000002</v>
      </c>
    </row>
    <row r="7" spans="1:14" ht="14.4" customHeight="1" x14ac:dyDescent="0.3">
      <c r="A7" s="484" t="s">
        <v>519</v>
      </c>
      <c r="B7" s="485" t="s">
        <v>520</v>
      </c>
      <c r="C7" s="486" t="s">
        <v>531</v>
      </c>
      <c r="D7" s="487" t="s">
        <v>532</v>
      </c>
      <c r="E7" s="488">
        <v>50113001</v>
      </c>
      <c r="F7" s="487" t="s">
        <v>537</v>
      </c>
      <c r="G7" s="486" t="s">
        <v>538</v>
      </c>
      <c r="H7" s="486">
        <v>842161</v>
      </c>
      <c r="I7" s="486">
        <v>31950</v>
      </c>
      <c r="J7" s="486" t="s">
        <v>541</v>
      </c>
      <c r="K7" s="486" t="s">
        <v>521</v>
      </c>
      <c r="L7" s="489">
        <v>48.319999999999979</v>
      </c>
      <c r="M7" s="489">
        <v>2</v>
      </c>
      <c r="N7" s="490">
        <v>96.639999999999958</v>
      </c>
    </row>
    <row r="8" spans="1:14" ht="14.4" customHeight="1" x14ac:dyDescent="0.3">
      <c r="A8" s="484" t="s">
        <v>519</v>
      </c>
      <c r="B8" s="485" t="s">
        <v>520</v>
      </c>
      <c r="C8" s="486" t="s">
        <v>531</v>
      </c>
      <c r="D8" s="487" t="s">
        <v>532</v>
      </c>
      <c r="E8" s="488">
        <v>50113001</v>
      </c>
      <c r="F8" s="487" t="s">
        <v>537</v>
      </c>
      <c r="G8" s="486" t="s">
        <v>538</v>
      </c>
      <c r="H8" s="486">
        <v>920219</v>
      </c>
      <c r="I8" s="486">
        <v>0</v>
      </c>
      <c r="J8" s="486" t="s">
        <v>542</v>
      </c>
      <c r="K8" s="486" t="s">
        <v>521</v>
      </c>
      <c r="L8" s="489">
        <v>31.870999999999992</v>
      </c>
      <c r="M8" s="489">
        <v>6</v>
      </c>
      <c r="N8" s="490">
        <v>191.22599999999994</v>
      </c>
    </row>
    <row r="9" spans="1:14" ht="14.4" customHeight="1" x14ac:dyDescent="0.3">
      <c r="A9" s="484" t="s">
        <v>519</v>
      </c>
      <c r="B9" s="485" t="s">
        <v>520</v>
      </c>
      <c r="C9" s="486" t="s">
        <v>531</v>
      </c>
      <c r="D9" s="487" t="s">
        <v>532</v>
      </c>
      <c r="E9" s="488">
        <v>50113001</v>
      </c>
      <c r="F9" s="487" t="s">
        <v>537</v>
      </c>
      <c r="G9" s="486" t="s">
        <v>538</v>
      </c>
      <c r="H9" s="486">
        <v>930043</v>
      </c>
      <c r="I9" s="486">
        <v>0</v>
      </c>
      <c r="J9" s="486" t="s">
        <v>543</v>
      </c>
      <c r="K9" s="486" t="s">
        <v>521</v>
      </c>
      <c r="L9" s="489">
        <v>31.871333333333336</v>
      </c>
      <c r="M9" s="489">
        <v>6</v>
      </c>
      <c r="N9" s="490">
        <v>191.22800000000001</v>
      </c>
    </row>
    <row r="10" spans="1:14" ht="14.4" customHeight="1" x14ac:dyDescent="0.3">
      <c r="A10" s="484" t="s">
        <v>519</v>
      </c>
      <c r="B10" s="485" t="s">
        <v>520</v>
      </c>
      <c r="C10" s="486" t="s">
        <v>531</v>
      </c>
      <c r="D10" s="487" t="s">
        <v>532</v>
      </c>
      <c r="E10" s="488">
        <v>50113001</v>
      </c>
      <c r="F10" s="487" t="s">
        <v>537</v>
      </c>
      <c r="G10" s="486" t="s">
        <v>538</v>
      </c>
      <c r="H10" s="486">
        <v>159570</v>
      </c>
      <c r="I10" s="486">
        <v>59570</v>
      </c>
      <c r="J10" s="486" t="s">
        <v>544</v>
      </c>
      <c r="K10" s="486" t="s">
        <v>545</v>
      </c>
      <c r="L10" s="489">
        <v>120.51999999999998</v>
      </c>
      <c r="M10" s="489">
        <v>20</v>
      </c>
      <c r="N10" s="490">
        <v>2410.3999999999996</v>
      </c>
    </row>
    <row r="11" spans="1:14" ht="14.4" customHeight="1" x14ac:dyDescent="0.3">
      <c r="A11" s="484" t="s">
        <v>519</v>
      </c>
      <c r="B11" s="485" t="s">
        <v>520</v>
      </c>
      <c r="C11" s="486" t="s">
        <v>531</v>
      </c>
      <c r="D11" s="487" t="s">
        <v>532</v>
      </c>
      <c r="E11" s="488">
        <v>50113001</v>
      </c>
      <c r="F11" s="487" t="s">
        <v>537</v>
      </c>
      <c r="G11" s="486" t="s">
        <v>538</v>
      </c>
      <c r="H11" s="486">
        <v>198864</v>
      </c>
      <c r="I11" s="486">
        <v>98864</v>
      </c>
      <c r="J11" s="486" t="s">
        <v>546</v>
      </c>
      <c r="K11" s="486" t="s">
        <v>547</v>
      </c>
      <c r="L11" s="489">
        <v>537.86999999999989</v>
      </c>
      <c r="M11" s="489">
        <v>0.5</v>
      </c>
      <c r="N11" s="490">
        <v>268.93499999999995</v>
      </c>
    </row>
    <row r="12" spans="1:14" ht="14.4" customHeight="1" x14ac:dyDescent="0.3">
      <c r="A12" s="484" t="s">
        <v>519</v>
      </c>
      <c r="B12" s="485" t="s">
        <v>520</v>
      </c>
      <c r="C12" s="486" t="s">
        <v>531</v>
      </c>
      <c r="D12" s="487" t="s">
        <v>532</v>
      </c>
      <c r="E12" s="488">
        <v>50113001</v>
      </c>
      <c r="F12" s="487" t="s">
        <v>537</v>
      </c>
      <c r="G12" s="486" t="s">
        <v>538</v>
      </c>
      <c r="H12" s="486">
        <v>198876</v>
      </c>
      <c r="I12" s="486">
        <v>98876</v>
      </c>
      <c r="J12" s="486" t="s">
        <v>546</v>
      </c>
      <c r="K12" s="486" t="s">
        <v>548</v>
      </c>
      <c r="L12" s="489">
        <v>255.20000000000002</v>
      </c>
      <c r="M12" s="489">
        <v>15</v>
      </c>
      <c r="N12" s="490">
        <v>3828.0000000000005</v>
      </c>
    </row>
    <row r="13" spans="1:14" ht="14.4" customHeight="1" x14ac:dyDescent="0.3">
      <c r="A13" s="484" t="s">
        <v>519</v>
      </c>
      <c r="B13" s="485" t="s">
        <v>520</v>
      </c>
      <c r="C13" s="486" t="s">
        <v>531</v>
      </c>
      <c r="D13" s="487" t="s">
        <v>532</v>
      </c>
      <c r="E13" s="488">
        <v>50113001</v>
      </c>
      <c r="F13" s="487" t="s">
        <v>537</v>
      </c>
      <c r="G13" s="486" t="s">
        <v>538</v>
      </c>
      <c r="H13" s="486">
        <v>106091</v>
      </c>
      <c r="I13" s="486">
        <v>6091</v>
      </c>
      <c r="J13" s="486" t="s">
        <v>549</v>
      </c>
      <c r="K13" s="486" t="s">
        <v>550</v>
      </c>
      <c r="L13" s="489">
        <v>90.38</v>
      </c>
      <c r="M13" s="489">
        <v>2</v>
      </c>
      <c r="N13" s="490">
        <v>180.76</v>
      </c>
    </row>
    <row r="14" spans="1:14" ht="14.4" customHeight="1" x14ac:dyDescent="0.3">
      <c r="A14" s="484" t="s">
        <v>519</v>
      </c>
      <c r="B14" s="485" t="s">
        <v>520</v>
      </c>
      <c r="C14" s="486" t="s">
        <v>531</v>
      </c>
      <c r="D14" s="487" t="s">
        <v>532</v>
      </c>
      <c r="E14" s="488">
        <v>50113001</v>
      </c>
      <c r="F14" s="487" t="s">
        <v>537</v>
      </c>
      <c r="G14" s="486" t="s">
        <v>538</v>
      </c>
      <c r="H14" s="486">
        <v>106093</v>
      </c>
      <c r="I14" s="486">
        <v>6093</v>
      </c>
      <c r="J14" s="486" t="s">
        <v>549</v>
      </c>
      <c r="K14" s="486" t="s">
        <v>551</v>
      </c>
      <c r="L14" s="489">
        <v>172.84</v>
      </c>
      <c r="M14" s="489">
        <v>5</v>
      </c>
      <c r="N14" s="490">
        <v>864.2</v>
      </c>
    </row>
    <row r="15" spans="1:14" ht="14.4" customHeight="1" x14ac:dyDescent="0.3">
      <c r="A15" s="484" t="s">
        <v>519</v>
      </c>
      <c r="B15" s="485" t="s">
        <v>520</v>
      </c>
      <c r="C15" s="486" t="s">
        <v>531</v>
      </c>
      <c r="D15" s="487" t="s">
        <v>532</v>
      </c>
      <c r="E15" s="488">
        <v>50113001</v>
      </c>
      <c r="F15" s="487" t="s">
        <v>537</v>
      </c>
      <c r="G15" s="486" t="s">
        <v>538</v>
      </c>
      <c r="H15" s="486">
        <v>103575</v>
      </c>
      <c r="I15" s="486">
        <v>3575</v>
      </c>
      <c r="J15" s="486" t="s">
        <v>552</v>
      </c>
      <c r="K15" s="486" t="s">
        <v>553</v>
      </c>
      <c r="L15" s="489">
        <v>66.720000000000013</v>
      </c>
      <c r="M15" s="489">
        <v>12</v>
      </c>
      <c r="N15" s="490">
        <v>800.64000000000021</v>
      </c>
    </row>
    <row r="16" spans="1:14" ht="14.4" customHeight="1" x14ac:dyDescent="0.3">
      <c r="A16" s="484" t="s">
        <v>519</v>
      </c>
      <c r="B16" s="485" t="s">
        <v>520</v>
      </c>
      <c r="C16" s="486" t="s">
        <v>531</v>
      </c>
      <c r="D16" s="487" t="s">
        <v>532</v>
      </c>
      <c r="E16" s="488">
        <v>50113001</v>
      </c>
      <c r="F16" s="487" t="s">
        <v>537</v>
      </c>
      <c r="G16" s="486" t="s">
        <v>538</v>
      </c>
      <c r="H16" s="486">
        <v>846629</v>
      </c>
      <c r="I16" s="486">
        <v>100013</v>
      </c>
      <c r="J16" s="486" t="s">
        <v>554</v>
      </c>
      <c r="K16" s="486" t="s">
        <v>555</v>
      </c>
      <c r="L16" s="489">
        <v>37.399999999999991</v>
      </c>
      <c r="M16" s="489">
        <v>15</v>
      </c>
      <c r="N16" s="490">
        <v>560.99999999999989</v>
      </c>
    </row>
    <row r="17" spans="1:14" ht="14.4" customHeight="1" x14ac:dyDescent="0.3">
      <c r="A17" s="484" t="s">
        <v>519</v>
      </c>
      <c r="B17" s="485" t="s">
        <v>520</v>
      </c>
      <c r="C17" s="486" t="s">
        <v>531</v>
      </c>
      <c r="D17" s="487" t="s">
        <v>532</v>
      </c>
      <c r="E17" s="488">
        <v>50113001</v>
      </c>
      <c r="F17" s="487" t="s">
        <v>537</v>
      </c>
      <c r="G17" s="486" t="s">
        <v>538</v>
      </c>
      <c r="H17" s="486">
        <v>152266</v>
      </c>
      <c r="I17" s="486">
        <v>52266</v>
      </c>
      <c r="J17" s="486" t="s">
        <v>556</v>
      </c>
      <c r="K17" s="486" t="s">
        <v>557</v>
      </c>
      <c r="L17" s="489">
        <v>39.625000000000007</v>
      </c>
      <c r="M17" s="489">
        <v>4</v>
      </c>
      <c r="N17" s="490">
        <v>158.50000000000003</v>
      </c>
    </row>
    <row r="18" spans="1:14" ht="14.4" customHeight="1" x14ac:dyDescent="0.3">
      <c r="A18" s="484" t="s">
        <v>519</v>
      </c>
      <c r="B18" s="485" t="s">
        <v>520</v>
      </c>
      <c r="C18" s="486" t="s">
        <v>531</v>
      </c>
      <c r="D18" s="487" t="s">
        <v>532</v>
      </c>
      <c r="E18" s="488">
        <v>50113001</v>
      </c>
      <c r="F18" s="487" t="s">
        <v>537</v>
      </c>
      <c r="G18" s="486" t="s">
        <v>538</v>
      </c>
      <c r="H18" s="486">
        <v>397412</v>
      </c>
      <c r="I18" s="486">
        <v>0</v>
      </c>
      <c r="J18" s="486" t="s">
        <v>558</v>
      </c>
      <c r="K18" s="486" t="s">
        <v>559</v>
      </c>
      <c r="L18" s="489">
        <v>206.98999999999995</v>
      </c>
      <c r="M18" s="489">
        <v>10</v>
      </c>
      <c r="N18" s="490">
        <v>2069.8999999999996</v>
      </c>
    </row>
    <row r="19" spans="1:14" ht="14.4" customHeight="1" x14ac:dyDescent="0.3">
      <c r="A19" s="484" t="s">
        <v>519</v>
      </c>
      <c r="B19" s="485" t="s">
        <v>520</v>
      </c>
      <c r="C19" s="486" t="s">
        <v>531</v>
      </c>
      <c r="D19" s="487" t="s">
        <v>532</v>
      </c>
      <c r="E19" s="488">
        <v>50113001</v>
      </c>
      <c r="F19" s="487" t="s">
        <v>537</v>
      </c>
      <c r="G19" s="486" t="s">
        <v>538</v>
      </c>
      <c r="H19" s="486">
        <v>901176</v>
      </c>
      <c r="I19" s="486">
        <v>1000</v>
      </c>
      <c r="J19" s="486" t="s">
        <v>560</v>
      </c>
      <c r="K19" s="486" t="s">
        <v>561</v>
      </c>
      <c r="L19" s="489">
        <v>65.605062805353697</v>
      </c>
      <c r="M19" s="489">
        <v>1</v>
      </c>
      <c r="N19" s="490">
        <v>65.605062805353697</v>
      </c>
    </row>
    <row r="20" spans="1:14" ht="14.4" customHeight="1" x14ac:dyDescent="0.3">
      <c r="A20" s="484" t="s">
        <v>519</v>
      </c>
      <c r="B20" s="485" t="s">
        <v>520</v>
      </c>
      <c r="C20" s="486" t="s">
        <v>531</v>
      </c>
      <c r="D20" s="487" t="s">
        <v>532</v>
      </c>
      <c r="E20" s="488">
        <v>50113001</v>
      </c>
      <c r="F20" s="487" t="s">
        <v>537</v>
      </c>
      <c r="G20" s="486" t="s">
        <v>538</v>
      </c>
      <c r="H20" s="486">
        <v>501582</v>
      </c>
      <c r="I20" s="486">
        <v>0</v>
      </c>
      <c r="J20" s="486" t="s">
        <v>562</v>
      </c>
      <c r="K20" s="486" t="s">
        <v>521</v>
      </c>
      <c r="L20" s="489">
        <v>187.87197909474662</v>
      </c>
      <c r="M20" s="489">
        <v>3</v>
      </c>
      <c r="N20" s="490">
        <v>563.61593728423986</v>
      </c>
    </row>
    <row r="21" spans="1:14" ht="14.4" customHeight="1" x14ac:dyDescent="0.3">
      <c r="A21" s="484" t="s">
        <v>519</v>
      </c>
      <c r="B21" s="485" t="s">
        <v>520</v>
      </c>
      <c r="C21" s="486" t="s">
        <v>531</v>
      </c>
      <c r="D21" s="487" t="s">
        <v>532</v>
      </c>
      <c r="E21" s="488">
        <v>50113001</v>
      </c>
      <c r="F21" s="487" t="s">
        <v>537</v>
      </c>
      <c r="G21" s="486" t="s">
        <v>538</v>
      </c>
      <c r="H21" s="486">
        <v>100802</v>
      </c>
      <c r="I21" s="486">
        <v>1000</v>
      </c>
      <c r="J21" s="486" t="s">
        <v>563</v>
      </c>
      <c r="K21" s="486" t="s">
        <v>564</v>
      </c>
      <c r="L21" s="489">
        <v>75.158152938776539</v>
      </c>
      <c r="M21" s="489">
        <v>2</v>
      </c>
      <c r="N21" s="490">
        <v>150.31630587755308</v>
      </c>
    </row>
    <row r="22" spans="1:14" ht="14.4" customHeight="1" thickBot="1" x14ac:dyDescent="0.35">
      <c r="A22" s="491" t="s">
        <v>519</v>
      </c>
      <c r="B22" s="492" t="s">
        <v>520</v>
      </c>
      <c r="C22" s="493" t="s">
        <v>531</v>
      </c>
      <c r="D22" s="494" t="s">
        <v>532</v>
      </c>
      <c r="E22" s="495">
        <v>50113001</v>
      </c>
      <c r="F22" s="494" t="s">
        <v>537</v>
      </c>
      <c r="G22" s="493" t="s">
        <v>538</v>
      </c>
      <c r="H22" s="493">
        <v>397982</v>
      </c>
      <c r="I22" s="493">
        <v>0</v>
      </c>
      <c r="J22" s="493" t="s">
        <v>565</v>
      </c>
      <c r="K22" s="493" t="s">
        <v>521</v>
      </c>
      <c r="L22" s="496">
        <v>17.267999999999997</v>
      </c>
      <c r="M22" s="496">
        <v>1</v>
      </c>
      <c r="N22" s="497">
        <v>17.267999999999997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2" t="s">
        <v>207</v>
      </c>
      <c r="B1" s="382"/>
      <c r="C1" s="382"/>
      <c r="D1" s="382"/>
      <c r="E1" s="382"/>
      <c r="F1" s="344"/>
      <c r="G1" s="344"/>
      <c r="H1" s="344"/>
      <c r="I1" s="344"/>
      <c r="J1" s="375"/>
      <c r="K1" s="375"/>
      <c r="L1" s="375"/>
      <c r="M1" s="375"/>
      <c r="N1" s="375"/>
      <c r="O1" s="375"/>
      <c r="P1" s="375"/>
      <c r="Q1" s="375"/>
    </row>
    <row r="2" spans="1:17" ht="14.4" customHeight="1" thickBot="1" x14ac:dyDescent="0.35">
      <c r="A2" s="235" t="s">
        <v>260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95</v>
      </c>
      <c r="C3" s="293">
        <f>SUM(C6:C1048576)</f>
        <v>1</v>
      </c>
      <c r="D3" s="293">
        <f>SUM(D6:D1048576)</f>
        <v>0</v>
      </c>
      <c r="E3" s="294">
        <f>SUM(E6:E1048576)</f>
        <v>0</v>
      </c>
      <c r="F3" s="291">
        <f>IF(SUM($B3:$E3)=0,"",B3/SUM($B3:$E3))</f>
        <v>0.98958333333333337</v>
      </c>
      <c r="G3" s="289">
        <f t="shared" ref="G3:I3" si="0">IF(SUM($B3:$E3)=0,"",C3/SUM($B3:$E3))</f>
        <v>1.0416666666666666E-2</v>
      </c>
      <c r="H3" s="289">
        <f t="shared" si="0"/>
        <v>0</v>
      </c>
      <c r="I3" s="290">
        <f t="shared" si="0"/>
        <v>0</v>
      </c>
      <c r="J3" s="293">
        <f>SUM(J6:J1048576)</f>
        <v>31</v>
      </c>
      <c r="K3" s="293">
        <f>SUM(K6:K1048576)</f>
        <v>1</v>
      </c>
      <c r="L3" s="293">
        <f>SUM(L6:L1048576)</f>
        <v>0</v>
      </c>
      <c r="M3" s="294">
        <f>SUM(M6:M1048576)</f>
        <v>0</v>
      </c>
      <c r="N3" s="291">
        <f>IF(SUM($J3:$M3)=0,"",J3/SUM($J3:$M3))</f>
        <v>0.96875</v>
      </c>
      <c r="O3" s="289">
        <f t="shared" ref="O3:Q3" si="1">IF(SUM($J3:$M3)=0,"",K3/SUM($J3:$M3))</f>
        <v>3.125E-2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5" t="s">
        <v>209</v>
      </c>
      <c r="C4" s="396"/>
      <c r="D4" s="396"/>
      <c r="E4" s="397"/>
      <c r="F4" s="392" t="s">
        <v>214</v>
      </c>
      <c r="G4" s="393"/>
      <c r="H4" s="393"/>
      <c r="I4" s="394"/>
      <c r="J4" s="395" t="s">
        <v>215</v>
      </c>
      <c r="K4" s="396"/>
      <c r="L4" s="396"/>
      <c r="M4" s="397"/>
      <c r="N4" s="392" t="s">
        <v>216</v>
      </c>
      <c r="O4" s="393"/>
      <c r="P4" s="393"/>
      <c r="Q4" s="394"/>
    </row>
    <row r="5" spans="1:17" ht="14.4" customHeight="1" thickBot="1" x14ac:dyDescent="0.35">
      <c r="A5" s="498" t="s">
        <v>208</v>
      </c>
      <c r="B5" s="499" t="s">
        <v>210</v>
      </c>
      <c r="C5" s="499" t="s">
        <v>211</v>
      </c>
      <c r="D5" s="499" t="s">
        <v>212</v>
      </c>
      <c r="E5" s="500" t="s">
        <v>213</v>
      </c>
      <c r="F5" s="501" t="s">
        <v>210</v>
      </c>
      <c r="G5" s="502" t="s">
        <v>211</v>
      </c>
      <c r="H5" s="502" t="s">
        <v>212</v>
      </c>
      <c r="I5" s="503" t="s">
        <v>213</v>
      </c>
      <c r="J5" s="499" t="s">
        <v>210</v>
      </c>
      <c r="K5" s="499" t="s">
        <v>211</v>
      </c>
      <c r="L5" s="499" t="s">
        <v>212</v>
      </c>
      <c r="M5" s="500" t="s">
        <v>213</v>
      </c>
      <c r="N5" s="501" t="s">
        <v>210</v>
      </c>
      <c r="O5" s="502" t="s">
        <v>211</v>
      </c>
      <c r="P5" s="502" t="s">
        <v>212</v>
      </c>
      <c r="Q5" s="503" t="s">
        <v>213</v>
      </c>
    </row>
    <row r="6" spans="1:17" ht="14.4" customHeight="1" x14ac:dyDescent="0.3">
      <c r="A6" s="508" t="s">
        <v>566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" customHeight="1" thickBot="1" x14ac:dyDescent="0.35">
      <c r="A7" s="509" t="s">
        <v>567</v>
      </c>
      <c r="B7" s="513">
        <v>95</v>
      </c>
      <c r="C7" s="496">
        <v>1</v>
      </c>
      <c r="D7" s="496"/>
      <c r="E7" s="497"/>
      <c r="F7" s="511">
        <v>0.98958333333333337</v>
      </c>
      <c r="G7" s="506">
        <v>1.0416666666666666E-2</v>
      </c>
      <c r="H7" s="506">
        <v>0</v>
      </c>
      <c r="I7" s="515">
        <v>0</v>
      </c>
      <c r="J7" s="513">
        <v>31</v>
      </c>
      <c r="K7" s="496">
        <v>1</v>
      </c>
      <c r="L7" s="496"/>
      <c r="M7" s="497"/>
      <c r="N7" s="511">
        <v>0.96875</v>
      </c>
      <c r="O7" s="506">
        <v>3.125E-2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2017-05-25T14:26:58Z</dcterms:modified>
</cp:coreProperties>
</file>