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I18" i="419" l="1"/>
  <c r="J18" i="419"/>
  <c r="C18" i="419"/>
  <c r="F18" i="419"/>
  <c r="M18" i="419"/>
  <c r="D18" i="419"/>
  <c r="G18" i="419"/>
  <c r="L18" i="419"/>
  <c r="E18" i="419"/>
  <c r="H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M21" i="419" l="1"/>
  <c r="L21" i="419"/>
  <c r="K21" i="419"/>
  <c r="J21" i="419"/>
  <c r="J22" i="419" s="1"/>
  <c r="I21" i="419"/>
  <c r="I22" i="419" s="1"/>
  <c r="H21" i="419"/>
  <c r="G21" i="419"/>
  <c r="L23" i="419" l="1"/>
  <c r="I23" i="419"/>
  <c r="G23" i="419"/>
  <c r="K23" i="419"/>
  <c r="L22" i="419"/>
  <c r="H23" i="419"/>
  <c r="M23" i="419"/>
  <c r="J23" i="419"/>
  <c r="G22" i="419"/>
  <c r="K22" i="419"/>
  <c r="H22" i="419"/>
  <c r="M22" i="419"/>
  <c r="N3" i="418"/>
  <c r="F21" i="419" l="1"/>
  <c r="F22" i="419" s="1"/>
  <c r="E21" i="419"/>
  <c r="C21" i="419"/>
  <c r="C22" i="419" s="1"/>
  <c r="E23" i="419" l="1"/>
  <c r="F23" i="419"/>
  <c r="E22" i="419"/>
  <c r="C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C6" i="419" l="1"/>
  <c r="M6" i="419"/>
  <c r="J6" i="419"/>
  <c r="I6" i="419"/>
  <c r="N6" i="419"/>
  <c r="K6" i="419"/>
  <c r="H6" i="419"/>
  <c r="E6" i="419"/>
  <c r="F6" i="419"/>
  <c r="L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C23" i="414"/>
  <c r="D23" i="414"/>
  <c r="H3" i="390" l="1"/>
  <c r="U3" i="347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<sst xmlns="http://schemas.openxmlformats.org/spreadsheetml/2006/main" count="7657" uniqueCount="1445">
  <si>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</si>
  <si>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</si>
  <si>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</si>
  <si>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</si>
  <si>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</si>
  <si>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</si>
  <si>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</si>
  <si>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</si>
  <si>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</si>
  <si>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</si>
  <si>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</si>
  <si>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</si>
  <si>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</si>
  <si>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</si>
  <si>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</si>
  <si>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</si>
  <si>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</si>
  <si>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</si>
  <si>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</si>
  <si>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</si>
  <si>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</si>
  <si>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</si>
  <si>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</si>
  <si>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</si>
  <si>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</si>
  <si>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</si>
  <si>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</si>
  <si>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</si>
  <si>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</si>
  <si>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</si>
  <si>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</si>
  <si>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</si>
  <si>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</si>
  <si>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</si>
  <si>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</si>
  <si>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</si>
  <si>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</si>
  <si>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</si>
  <si>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</si>
  <si>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</si>
  <si>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</si>
  <si>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</si>
  <si>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</si>
  <si>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</si>
  <si>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</si>
  <si>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</si>
  <si>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</si>
  <si>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</si>
  <si>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</si>
  <si>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</si>
  <si>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</si>
  <si>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</si>
  <si>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</si>
  <si>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</si>
  <si>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</si>
  <si>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</si>
  <si>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</si>
  <si>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</si>
  <si>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</si>
  <si>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</si>
  <si>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</si>
  <si>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</si>
  <si>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</si>
  <si>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</si>
  <si>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</si>
  <si>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</si>
  <si>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</si>
  <si>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</si>
  <si>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</si>
  <si>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</si>
  <si>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</si>
  <si>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</si>
  <si>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</si>
  <si>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</si>
  <si>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</si>
  <si>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</si>
  <si>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</si>
  <si>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</si>
  <si>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</si>
  <si>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</si>
  <si>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</si>
  <si>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</si>
  <si>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</si>
  <si>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</si>
  <si>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</si>
  <si>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</si>
  <si>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</si>
  <si>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</si>
  <si>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</si>
  <si>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</si>
  <si>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</si>
  <si>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</si>
  <si>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</si>
  <si>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</si>
  <si>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</si>
  <si>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</si>
  <si>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</si>
  <si>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</si>
  <si>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</si>
  <si>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</si>
  <si>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</si>
  <si>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</si>
  <si>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</si>
  <si>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</si>
  <si>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</si>
  <si>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</si>
  <si>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</si>
  <si>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</si>
  <si>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</si>
  <si>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</si>
  <si>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</si>
  <si>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</si>
  <si>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</si>
  <si>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</si>
  <si>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</si>
  <si>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</si>
  <si>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</si>
  <si>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</si>
  <si>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</si>
  <si>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</si>
  <si>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</si>
  <si>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</si>
  <si>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</si>
  <si>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</si>
  <si>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</si>
  <si>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</si>
  <si>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</si>
  <si>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</si>
  <si>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</si>
  <si>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</si>
  <si>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</si>
  <si>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</si>
  <si>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</si>
  <si>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</si>
  <si>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</si>
  <si>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</si>
  <si>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</si>
  <si>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</si>
  <si>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</si>
  <si>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</si>
  <si>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</si>
  <si>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</si>
  <si>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</si>
  <si>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</si>
  <si>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</si>
  <si>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</si>
  <si>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</si>
  <si>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</si>
  <si>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</si>
  <si>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</si>
  <si>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</si>
  <si>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</si>
  <si>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</si>
  <si>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</si>
  <si>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</si>
  <si>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</si>
  <si>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</si>
  <si>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</si>
  <si>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</si>
  <si>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</si>
  <si>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</si>
  <si>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</si>
  <si>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</si>
  <si>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</si>
  <si>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</si>
  <si>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</si>
  <si>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</si>
  <si>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</si>
  <si>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</si>
  <si>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</si>
  <si>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</si>
  <si>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</si>
  <si>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</si>
  <si>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</si>
  <si>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</si>
  <si>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</si>
  <si>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</si>
  <si>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</si>
  <si>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</si>
  <si>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</si>
  <si>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</si>
  <si>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</si>
  <si>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</si>
  <si>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</si>
  <si>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</si>
  <si>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</si>
  <si>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</si>
  <si>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</si>
  <si>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</si>
  <si>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</si>
  <si>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</si>
  <si>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</si>
  <si>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</si>
  <si>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</si>
  <si>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</si>
  <si>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</si>
  <si>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</si>
  <si>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</si>
  <si>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</si>
  <si>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</si>
  <si>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</si>
  <si>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</si>
  <si>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</si>
  <si>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</si>
  <si>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</si>
  <si>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</si>
  <si>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</si>
  <si>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</si>
  <si>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</si>
  <si>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</si>
  <si>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</si>
  <si>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</si>
  <si>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</si>
  <si>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</si>
  <si>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</si>
  <si>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</si>
  <si>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</si>
  <si>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</si>
  <si>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</si>
  <si>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</si>
  <si>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</si>
  <si>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</si>
  <si>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</si>
  <si>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</si>
  <si>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</si>
  <si>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</si>
  <si>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</si>
  <si>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</si>
  <si>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</si>
  <si>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</si>
  <si>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</si>
  <si>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</si>
  <si>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</si>
  <si>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</si>
  <si>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</si>
  <si>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</si>
  <si>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</si>
  <si>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</si>
  <si>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</si>
  <si>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</si>
  <si>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</si>
  <si>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</si>
  <si>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</si>
  <si>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</si>
  <si>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</si>
  <si>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</si>
  <si>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</si>
  <si>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</si>
  <si>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</si>
  <si>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</si>
  <si>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</si>
  <si>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</si>
  <si>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</si>
  <si>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</si>
  <si>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</si>
  <si>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</si>
  <si>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</si>
  <si>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</si>
  <si>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</si>
  <si>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</si>
  <si>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</si>
  <si>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</si>
  <si>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</si>
  <si>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</si>
  <si>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</si>
  <si>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</si>
  <si>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</si>
  <si>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</si>
  <si>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</si>
  <si>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</si>
  <si>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</si>
  <si>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</si>
  <si>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</si>
  <si>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</si>
  <si>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</si>
  <si>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</si>
  <si>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</si>
  <si>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</si>
  <si>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</si>
  <si>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</si>
  <si>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</si>
  <si>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</si>
  <si>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</si>
  <si>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</si>
  <si>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</si>
  <si>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</si>
  <si>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</si>
  <si>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</si>
  <si>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</si>
  <si>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</si>
  <si>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</si>
  <si>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</si>
  <si>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</si>
  <si>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</si>
  <si>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</si>
  <si>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</si>
  <si>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</si>
  <si>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</si>
  <si>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</si>
  <si>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</si>
  <si>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</si>
  <si>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</si>
  <si>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</si>
  <si>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</si>
  <si>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</si>
  <si>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</si>
  <si>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</si>
  <si>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</si>
  <si>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</si>
  <si>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</si>
  <si>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</si>
  <si>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</si>
  <si>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</si>
  <si>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</si>
  <si>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</si>
  <si>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</si>
  <si>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</si>
  <si>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</si>
  <si>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</si>
  <si>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</si>
  <si>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</si>
  <si>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</si>
  <si>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</si>
  <si>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</si>
  <si>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</si>
  <si>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</si>
  <si>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</si>
  <si>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</si>
  <si>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</si>
  <si>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</si>
  <si>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</si>
  <si>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</si>
  <si>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</si>
  <si>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</si>
  <si>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</si>
  <si>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</si>
  <si>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</si>
  <si>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</si>
  <si>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</si>
  <si>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</si>
  <si>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</si>
  <si>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</si>
  <si>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</si>
  <si>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</si>
  <si>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</si>
  <si>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</si>
  <si>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</si>
  <si>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</si>
  <si>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</si>
  <si>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</si>
  <si>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</si>
  <si>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</si>
  <si>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</si>
  <si>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</si>
  <si>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</si>
  <si>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</si>
  <si>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</si>
  <si>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</si>
  <si>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</si>
  <si>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</si>
  <si>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</si>
  <si>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</si>
  <si>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</si>
  <si>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</si>
  <si>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</si>
  <si>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</si>
  <si>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</si>
  <si>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</si>
  <si>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</si>
  <si>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</si>
  <si>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</si>
  <si>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</si>
  <si>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</si>
  <si>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</si>
  <si>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</si>
  <si>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</si>
  <si>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</si>
  <si>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</si>
  <si>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</si>
  <si>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</si>
  <si>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</si>
  <si>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</si>
  <si>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</si>
  <si>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</si>
  <si>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</si>
  <si>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</si>
  <si>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</si>
  <si>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</si>
  <si>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</si>
  <si>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</si>
  <si>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</si>
  <si>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</si>
  <si>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</si>
  <si>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</si>
  <si>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</si>
  <si>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</si>
  <si>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</si>
  <si>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</si>
  <si>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</si>
  <si>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</si>
  <si>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</si>
  <si>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</si>
  <si>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</si>
  <si>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</si>
  <si>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</si>
  <si>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</si>
  <si>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</si>
  <si>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</si>
  <si>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</si>
  <si>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</si>
  <si>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</si>
  <si>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</si>
  <si>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</si>
  <si>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</si>
  <si>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</si>
  <si>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</si>
  <si>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</si>
  <si>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</si>
  <si>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</si>
  <si>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</si>
  <si>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</si>
  <si>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</si>
  <si>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</si>
  <si>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</si>
  <si>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</si>
  <si>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</si>
  <si>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</si>
  <si>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</si>
  <si>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</si>
  <si>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</si>
  <si>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</si>
  <si>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</si>
  <si>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</si>
  <si>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</si>
  <si>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</si>
  <si>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</si>
  <si>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</si>
  <si>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</si>
  <si>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</si>
  <si>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</si>
  <si>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</si>
  <si>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</si>
  <si>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</si>
  <si>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</si>
  <si>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</si>
  <si>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</si>
  <si>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</si>
  <si>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</si>
  <si>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</si>
  <si>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</si>
  <si>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</si>
  <si>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</si>
  <si>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</si>
  <si>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</si>
  <si>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</si>
  <si>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</si>
  <si>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</si>
  <si>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</si>
  <si>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</si>
  <si>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</si>
  <si>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</si>
  <si>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</si>
  <si>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</si>
  <si>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</si>
  <si>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</si>
  <si>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</si>
  <si>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</si>
  <si>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</si>
  <si>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</si>
  <si>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</si>
  <si>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</si>
  <si>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</si>
  <si>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</si>
  <si>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</si>
  <si>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</si>
  <si>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</si>
  <si>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</si>
  <si>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</si>
  <si>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</si>
  <si>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</si>
  <si>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</si>
  <si>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</si>
  <si>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</si>
  <si>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</si>
  <si>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</si>
  <si>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</si>
  <si>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</si>
  <si>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</si>
  <si>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</si>
  <si>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</si>
  <si>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</si>
  <si>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</si>
  <si>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</si>
  <si>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</si>
  <si>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</si>
  <si>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</si>
  <si>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</si>
  <si>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</si>
  <si>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</si>
  <si>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</si>
  <si>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</si>
  <si>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</si>
  <si>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</si>
  <si>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</si>
  <si>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</si>
  <si>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</si>
  <si>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</si>
  <si>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</si>
  <si>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</si>
  <si>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</si>
  <si>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</si>
  <si>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</si>
  <si>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</si>
  <si>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</si>
  <si>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</si>
  <si>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</si>
  <si>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</si>
  <si>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</si>
  <si>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</si>
  <si>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</si>
  <si>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</si>
  <si>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</si>
  <si>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</si>
  <si>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</si>
  <si>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</si>
  <si>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</si>
  <si>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</si>
  <si>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</si>
  <si>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</si>
  <si>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</si>
  <si>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</si>
  <si>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</si>
  <si>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</si>
  <si>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</si>
  <si>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</si>
  <si>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</si>
  <si>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</si>
  <si>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krev.deriváty ZUL (TO)</t>
  </si>
  <si>
    <t>HUMAN ALBUMIN GRIFOLS 20%</t>
  </si>
  <si>
    <t>200MG/ML INF SOL 1X10ML</t>
  </si>
  <si>
    <t>léky - paušál (LEK)</t>
  </si>
  <si>
    <t>O</t>
  </si>
  <si>
    <t>ALGIFEN NEO</t>
  </si>
  <si>
    <t>POR GTT SOL 1X50ML</t>
  </si>
  <si>
    <t>ANACID</t>
  </si>
  <si>
    <t>SUS 12X5ML(SACKY)</t>
  </si>
  <si>
    <t>APAURIN</t>
  </si>
  <si>
    <t>INJ 10X2ML/10MG</t>
  </si>
  <si>
    <t>CALCIUM-SANDOZ FORTE 500 MG</t>
  </si>
  <si>
    <t>POR TBL EFF 20X500MG</t>
  </si>
  <si>
    <t>Carbocit tbl.20</t>
  </si>
  <si>
    <t>DZ TRIXO 100 ML</t>
  </si>
  <si>
    <t>DZ TRIXO LIND 100 ml</t>
  </si>
  <si>
    <t>FERRO-FOLGAMMA</t>
  </si>
  <si>
    <t>CPS 50</t>
  </si>
  <si>
    <t>FYZIOLOGICKÝ ROZTOK VIAFLO</t>
  </si>
  <si>
    <t>INF SOL 50X100ML</t>
  </si>
  <si>
    <t>INF SOL 30X250ML</t>
  </si>
  <si>
    <t>INF SOL 20X500ML</t>
  </si>
  <si>
    <t>GUTRON 2.5MG</t>
  </si>
  <si>
    <t>TBL 20X2.5MG</t>
  </si>
  <si>
    <t>TBL 50X2.5MG</t>
  </si>
  <si>
    <t>HEPAROID LECIVA</t>
  </si>
  <si>
    <t>UNG 1X30GM</t>
  </si>
  <si>
    <t>IBALGIN 400 TBL 24</t>
  </si>
  <si>
    <t xml:space="preserve">POR TBL FLM 24X400MG </t>
  </si>
  <si>
    <t>INFADOLAN</t>
  </si>
  <si>
    <t>DRM UNG 1X30GM</t>
  </si>
  <si>
    <t>IR  0.9%SOD.CHLOR.FOR IRR. 6X1000 ML</t>
  </si>
  <si>
    <t>IR-Fres. 6X1000 ML 15%</t>
  </si>
  <si>
    <t>IR AC.BORICI AQ.OPHTAL.50 ML</t>
  </si>
  <si>
    <t>IR OČNI VODA 50 ml</t>
  </si>
  <si>
    <t>IR NATRII CITRAS DIH. 46,7 % 40 ml</t>
  </si>
  <si>
    <t>IR OG. OPHTHALMO-SEPTONEX</t>
  </si>
  <si>
    <t>GTT OPH 1X10ML</t>
  </si>
  <si>
    <t>KL AQUA PURIF. KUL,FAG 5 kg</t>
  </si>
  <si>
    <t>KL BENZINUM 500 ml/330g HVLP</t>
  </si>
  <si>
    <t>MO LAHEV NA OXIPER 1 l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</si>
  <si>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</si>
  <si>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</si>
  <si>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</si>
  <si>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</si>
  <si>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</si>
  <si>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</si>
  <si>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</si>
  <si>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</si>
  <si>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</si>
  <si>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</si>
  <si>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</si>
  <si>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</si>
  <si>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</si>
  <si>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</si>
  <si>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Sulovská Ivana</t>
  </si>
  <si>
    <t>Šnyrychová Lucie</t>
  </si>
  <si>
    <t>ALOPURINOL</t>
  </si>
  <si>
    <t>2592</t>
  </si>
  <si>
    <t>MILURIT 100</t>
  </si>
  <si>
    <t>100MG TBL NOB 50</t>
  </si>
  <si>
    <t>BETAMETHASON A ANTIBIOTIKA</t>
  </si>
  <si>
    <t>83973</t>
  </si>
  <si>
    <t>FUCICORT</t>
  </si>
  <si>
    <t>20MG/G+1MG/1G CRM 15G</t>
  </si>
  <si>
    <t>Cefuroxim</t>
  </si>
  <si>
    <t>47728</t>
  </si>
  <si>
    <t>ZINNAT</t>
  </si>
  <si>
    <t>500MG TBL FLM 14</t>
  </si>
  <si>
    <t>DESLORATADIN</t>
  </si>
  <si>
    <t>28833</t>
  </si>
  <si>
    <t>AERIUS</t>
  </si>
  <si>
    <t>2,5MG POR TBL DIS 60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</si>
  <si>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</si>
  <si>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</si>
  <si>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</si>
  <si>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</si>
  <si>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</si>
  <si>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</si>
  <si>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</si>
  <si>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</si>
  <si>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</si>
  <si>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</si>
  <si>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</si>
  <si>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</si>
  <si>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</si>
  <si>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</si>
  <si>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</si>
  <si>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</si>
  <si>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</si>
  <si>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Pitofenon a analgetika</t>
  </si>
  <si>
    <t>107987</t>
  </si>
  <si>
    <t>ANALGIN</t>
  </si>
  <si>
    <t>INJ SOL 5X5ML</t>
  </si>
  <si>
    <t>ROSUVASTATIN</t>
  </si>
  <si>
    <t>148074</t>
  </si>
  <si>
    <t>ROSUCARD</t>
  </si>
  <si>
    <t>20MG TBL FLM 90</t>
  </si>
  <si>
    <t>RŮZNÉ JINÉ KOMBINACE ŽELEZA</t>
  </si>
  <si>
    <t>99138</t>
  </si>
  <si>
    <t>AKTIFERRIN</t>
  </si>
  <si>
    <t>9,48MG/ML POR GTT SOL 30ML</t>
  </si>
  <si>
    <t>ITOPRIDUM</t>
  </si>
  <si>
    <t>166759</t>
  </si>
  <si>
    <t>KINITO</t>
  </si>
  <si>
    <t>50MG TBL FLM 40</t>
  </si>
  <si>
    <t>ANTIBIOTIKA V KOMBINACI S OSTATNÍMI LÉČIVY</t>
  </si>
  <si>
    <t>1077</t>
  </si>
  <si>
    <t>OPHTHALMO-FRAMYKOIN COMP.</t>
  </si>
  <si>
    <t>OPH UNG 5G</t>
  </si>
  <si>
    <t>Gestoden a ethinylestradiol</t>
  </si>
  <si>
    <t>212516</t>
  </si>
  <si>
    <t>LOGEST</t>
  </si>
  <si>
    <t>0,075MG/0,02MG TBL OBD 3X21</t>
  </si>
  <si>
    <t>115716</t>
  </si>
  <si>
    <t>LINDYNETTE 20</t>
  </si>
  <si>
    <t>75MCG/20MCG TBL OBD 3X21</t>
  </si>
  <si>
    <t>1066</t>
  </si>
  <si>
    <t>FRAMYKOIN</t>
  </si>
  <si>
    <t>250IU/G+5,2MG/G UNG 10G</t>
  </si>
  <si>
    <t>LORATADIN</t>
  </si>
  <si>
    <t>14910</t>
  </si>
  <si>
    <t>FLONIDAN</t>
  </si>
  <si>
    <t>10MG TBL NOB 90</t>
  </si>
  <si>
    <t>ATORVASTATIN</t>
  </si>
  <si>
    <t>93018</t>
  </si>
  <si>
    <t>SORTIS</t>
  </si>
  <si>
    <t>20MG TBL FLM 100</t>
  </si>
  <si>
    <t>47725</t>
  </si>
  <si>
    <t>250MG TBL FLM 10</t>
  </si>
  <si>
    <t>DESOGESTREL A ETHINYLESTRADIOL</t>
  </si>
  <si>
    <t>96549</t>
  </si>
  <si>
    <t>MARVELON</t>
  </si>
  <si>
    <t>0,15MG/0,03MG TBL NOB 3X21</t>
  </si>
  <si>
    <t>132565</t>
  </si>
  <si>
    <t>Flutikason-furoát</t>
  </si>
  <si>
    <t>29816</t>
  </si>
  <si>
    <t>AVAMYS</t>
  </si>
  <si>
    <t>27,5MCG/VSTŘIK NAS SPR SUS 1X1</t>
  </si>
  <si>
    <t>GUAJFENESIN</t>
  </si>
  <si>
    <t>94234</t>
  </si>
  <si>
    <t>GUAJACURAN</t>
  </si>
  <si>
    <t>200MG TBL OBD 30</t>
  </si>
  <si>
    <t>46692</t>
  </si>
  <si>
    <t>75MCG TBL NOB 100</t>
  </si>
  <si>
    <t>Nitrofurantoin</t>
  </si>
  <si>
    <t>207280</t>
  </si>
  <si>
    <t>FUROLIN</t>
  </si>
  <si>
    <t>100MG TBL NOB 30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</si>
  <si>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</si>
  <si>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</si>
  <si>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</si>
  <si>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</si>
  <si>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</si>
  <si>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</si>
  <si>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</si>
  <si>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</si>
  <si>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SIMVASTATIN</t>
  </si>
  <si>
    <t>125086</t>
  </si>
  <si>
    <t>APO-SIMVA 20</t>
  </si>
  <si>
    <t>TOBRAMYCIN</t>
  </si>
  <si>
    <t>86264</t>
  </si>
  <si>
    <t>TOBREX</t>
  </si>
  <si>
    <t>3MG/ML OPH GTT SOL 1X5ML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</si>
  <si>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</si>
  <si>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</si>
  <si>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</si>
  <si>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</si>
  <si>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</si>
  <si>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</si>
  <si>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</si>
  <si>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</si>
  <si>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45011</t>
  </si>
  <si>
    <t>500MG TBL FLM 6</t>
  </si>
  <si>
    <t>CETIRIZIN</t>
  </si>
  <si>
    <t>66030</t>
  </si>
  <si>
    <t>ZODAC</t>
  </si>
  <si>
    <t>10MG TBL FLM 30</t>
  </si>
  <si>
    <t>99600</t>
  </si>
  <si>
    <t>10MG TBL FLM 90</t>
  </si>
  <si>
    <t>Erdostein</t>
  </si>
  <si>
    <t>87076</t>
  </si>
  <si>
    <t>ERDOMED</t>
  </si>
  <si>
    <t>300MG CPS DUR 20</t>
  </si>
  <si>
    <t>132681</t>
  </si>
  <si>
    <t>HOŘČÍK (RŮZNÉ SOLE V KOMBINACI)</t>
  </si>
  <si>
    <t>66555</t>
  </si>
  <si>
    <t>MAGNOSOLV</t>
  </si>
  <si>
    <t>365MG POR GRA SOL SCC 30</t>
  </si>
  <si>
    <t>JINÁ ANTIHISTAMINIKA PRO SYSTÉMOVOU APLIKACI</t>
  </si>
  <si>
    <t>2479</t>
  </si>
  <si>
    <t>DITHIADEN</t>
  </si>
  <si>
    <t>2MG TBL NOB 20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</si>
  <si>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</si>
  <si>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</si>
  <si>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</si>
  <si>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</si>
  <si>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</si>
  <si>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</si>
  <si>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</si>
  <si>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Kortikosteroidy</t>
  </si>
  <si>
    <t>84700</t>
  </si>
  <si>
    <t>OTOBACID N</t>
  </si>
  <si>
    <t>0,2MG/G+5MG/G+479,8MG/G AUR GT</t>
  </si>
  <si>
    <t>KYSELINA ACETYLSALICYLOVÁ</t>
  </si>
  <si>
    <t>188849</t>
  </si>
  <si>
    <t>STACYL</t>
  </si>
  <si>
    <t>100MG TBL ENT 90 I</t>
  </si>
  <si>
    <t>188850</t>
  </si>
  <si>
    <t>100MG TBL ENT 100 I</t>
  </si>
  <si>
    <t>LEVOCETIRIZIN</t>
  </si>
  <si>
    <t>124343</t>
  </si>
  <si>
    <t>CEZERA</t>
  </si>
  <si>
    <t>5MG TBL FLM 30 I</t>
  </si>
  <si>
    <t>Nystatin, kombinace</t>
  </si>
  <si>
    <t>41146</t>
  </si>
  <si>
    <t>MACMIROR COMPLEX 500</t>
  </si>
  <si>
    <t>500MG/200000IU VAG CPS MOL 12</t>
  </si>
  <si>
    <t>202855</t>
  </si>
  <si>
    <t>HELICID</t>
  </si>
  <si>
    <t>40MG CPS ETD 28 II</t>
  </si>
  <si>
    <t>PANTOPRAZOL</t>
  </si>
  <si>
    <t>49115</t>
  </si>
  <si>
    <t>CONTROLOC</t>
  </si>
  <si>
    <t>20MG TBL ENT 100</t>
  </si>
  <si>
    <t>Pseudoefedrin, kombinace</t>
  </si>
  <si>
    <t>202893</t>
  </si>
  <si>
    <t>CLARINASE REPETABS</t>
  </si>
  <si>
    <t>5MG/120MG TBL PRO 14 II</t>
  </si>
  <si>
    <t>SODNÁ SŮL METAMIZOLU</t>
  </si>
  <si>
    <t>55823</t>
  </si>
  <si>
    <t>NOVALGIN TABLETY</t>
  </si>
  <si>
    <t>500MG TBL FLM 20</t>
  </si>
  <si>
    <t>Thiethylperazin</t>
  </si>
  <si>
    <t>9847</t>
  </si>
  <si>
    <t>TORECAN</t>
  </si>
  <si>
    <t>6,5MG SUP 6</t>
  </si>
  <si>
    <t>TRIMETHOPRIM</t>
  </si>
  <si>
    <t>89815</t>
  </si>
  <si>
    <t>TRIPRIM</t>
  </si>
  <si>
    <t>200MG TBL NOB 10</t>
  </si>
  <si>
    <t>Amidy</t>
  </si>
  <si>
    <t>2684</t>
  </si>
  <si>
    <t>MESOCAIN</t>
  </si>
  <si>
    <t>10MG/G+2MG/G URT GEL 1X20G</t>
  </si>
  <si>
    <t>Síran železnatý</t>
  </si>
  <si>
    <t>14712</t>
  </si>
  <si>
    <t>TARDYFERON</t>
  </si>
  <si>
    <t>80MG TBL RET 100 I</t>
  </si>
  <si>
    <t>CYPROTERON A ESTROGEN</t>
  </si>
  <si>
    <t>40416</t>
  </si>
  <si>
    <t>MINERVA</t>
  </si>
  <si>
    <t>0,035MG/2MG TBL OBD 3X21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</si>
  <si>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</si>
  <si>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</si>
  <si>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</si>
  <si>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</si>
  <si>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</si>
  <si>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M04AA01 - ALOPURINOL</t>
  </si>
  <si>
    <t>R06AE09 - LEVOCETIRIZIN</t>
  </si>
  <si>
    <t>N02BB02 - SODNÁ SŮL METAMIZOLU</t>
  </si>
  <si>
    <t>C10AA05 - ATORVASTATIN</t>
  </si>
  <si>
    <t>C10AA01 - SIMVASTATIN</t>
  </si>
  <si>
    <t>C10AA07 - ROSUVASTATIN</t>
  </si>
  <si>
    <t>R06AE07 - CETIRIZIN</t>
  </si>
  <si>
    <t>H03AA01 - LEVOTHYROXIN, SODNÁ SŮL</t>
  </si>
  <si>
    <t>R06AX13 - LORATADIN</t>
  </si>
  <si>
    <t>A03FA07 - ITOPRIDUM</t>
  </si>
  <si>
    <t>A02BC02 - PANTOPRAZOL</t>
  </si>
  <si>
    <t>J01FA10 - AZITHROMYCIN</t>
  </si>
  <si>
    <t>C10AA07</t>
  </si>
  <si>
    <t>H03AA01</t>
  </si>
  <si>
    <t>J01DC02</t>
  </si>
  <si>
    <t>M04AA01</t>
  </si>
  <si>
    <t>A03FA07</t>
  </si>
  <si>
    <t>R06AX13</t>
  </si>
  <si>
    <t>A02BC02</t>
  </si>
  <si>
    <t>J01FA10</t>
  </si>
  <si>
    <t>N02BB02</t>
  </si>
  <si>
    <t>R06AE07</t>
  </si>
  <si>
    <t>R06AE09</t>
  </si>
  <si>
    <t>C10AA01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</si>
  <si>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</si>
  <si>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</si>
  <si>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</si>
  <si>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</si>
  <si>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</si>
  <si>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</si>
  <si>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</si>
  <si>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</si>
  <si>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</si>
  <si>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</si>
  <si>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</si>
  <si>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</si>
  <si>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50115020</t>
  </si>
  <si>
    <t>laboratorní diagnostika-LEK (Z501)</t>
  </si>
  <si>
    <t>DB479</t>
  </si>
  <si>
    <t>AHG</t>
  </si>
  <si>
    <t>DA606</t>
  </si>
  <si>
    <t>Anti-Fyb (polyclonal human IgG) Coombs 5 ml</t>
  </si>
  <si>
    <t>DA613</t>
  </si>
  <si>
    <t>Anti-Kpa (polyclonal human IgG) Coombs 5 ml</t>
  </si>
  <si>
    <t>DA615</t>
  </si>
  <si>
    <t>Anti-Lub (polyclonal human IgG) Coombs 5 ml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</si>
  <si>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</si>
  <si>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</si>
  <si>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</si>
  <si>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</si>
  <si>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</si>
  <si>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</si>
  <si>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</si>
  <si>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</si>
  <si>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</si>
  <si>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</si>
  <si>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</si>
  <si>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</si>
  <si>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</si>
  <si>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</si>
  <si>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</si>
  <si>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</si>
  <si>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</si>
  <si>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</si>
  <si>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</si>
  <si>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</si>
  <si>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</si>
  <si>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</si>
  <si>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DB247</t>
  </si>
  <si>
    <t>ARC Syphlis TP Reagent Kit</t>
  </si>
  <si>
    <t>DC689</t>
  </si>
  <si>
    <t>ARC TRIGGER SOL 4PAC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</si>
  <si>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</si>
  <si>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</si>
  <si>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</si>
  <si>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</si>
  <si>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</si>
  <si>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</si>
  <si>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</si>
  <si>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</si>
  <si>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</si>
  <si>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</si>
  <si>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</si>
  <si>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</si>
  <si>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</si>
  <si>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</si>
  <si>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</si>
  <si>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</si>
  <si>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</si>
  <si>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</si>
  <si>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</si>
  <si>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</si>
  <si>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DB538</t>
  </si>
  <si>
    <t>DIAGN.ANTI-A MON. 10X10ML</t>
  </si>
  <si>
    <t>DC804</t>
  </si>
  <si>
    <t>Diagn.anti-AB mon.10x10ml</t>
  </si>
  <si>
    <t>DB545</t>
  </si>
  <si>
    <t>DIAGN.ANTI-B MON. 10X10 ML</t>
  </si>
  <si>
    <t>DB548</t>
  </si>
  <si>
    <t>DIAGN.ANTI-D IgM MON. 10x10ML</t>
  </si>
  <si>
    <t>DE314</t>
  </si>
  <si>
    <t>DIAGN.ANTI-k MON. 2 ML</t>
  </si>
  <si>
    <t>DC700</t>
  </si>
  <si>
    <t>DIAGN.ANTI-KELL MON. 5 ML</t>
  </si>
  <si>
    <t>DB537</t>
  </si>
  <si>
    <t>DIAGN.ANTI-LEA MON. 2ML</t>
  </si>
  <si>
    <t>DD561</t>
  </si>
  <si>
    <t>DIAGN.ANTI-LEB MON. 2ML</t>
  </si>
  <si>
    <t>DC226</t>
  </si>
  <si>
    <t>DIAGN.ANTI-LUA POL.</t>
  </si>
  <si>
    <t>DC227</t>
  </si>
  <si>
    <t>DIAGN.ANTI-LUB POL., 3 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</si>
  <si>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</si>
  <si>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</si>
  <si>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</si>
  <si>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</si>
  <si>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</si>
  <si>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</si>
  <si>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</si>
  <si>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</si>
  <si>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</si>
  <si>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</si>
  <si>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DG542</t>
  </si>
  <si>
    <t>Diagnostické sérum anti-s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</si>
  <si>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</si>
  <si>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</si>
  <si>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</si>
  <si>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</si>
  <si>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</si>
  <si>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</si>
  <si>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</si>
  <si>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</si>
  <si>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DD495</t>
  </si>
  <si>
    <t>GAMMA EGA</t>
  </si>
  <si>
    <t>DB853</t>
  </si>
  <si>
    <t>GAMMA QUIN</t>
  </si>
  <si>
    <t>DH186</t>
  </si>
  <si>
    <t>GammaZyme-F, 10 ml</t>
  </si>
  <si>
    <t>DC791</t>
  </si>
  <si>
    <t>CheckcellWeak 10 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</si>
  <si>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</si>
  <si>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</si>
  <si>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</si>
  <si>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</si>
  <si>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</si>
  <si>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</si>
  <si>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</si>
  <si>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</si>
  <si>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</si>
  <si>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</si>
  <si>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</si>
  <si>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</si>
  <si>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</si>
  <si>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</si>
  <si>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</si>
  <si>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</si>
  <si>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</si>
  <si>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</si>
  <si>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</si>
  <si>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</si>
  <si>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</si>
  <si>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</si>
  <si>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</si>
  <si>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</si>
  <si>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</si>
  <si>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</si>
  <si>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</si>
  <si>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</si>
  <si>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</si>
  <si>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</si>
  <si>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</si>
  <si>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</si>
  <si>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</si>
  <si>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</si>
  <si>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</si>
  <si>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</si>
  <si>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</si>
  <si>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</si>
  <si>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</si>
  <si>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</si>
  <si>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</si>
  <si>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</si>
  <si>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</si>
  <si>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</si>
  <si>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</si>
  <si>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</si>
  <si>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</si>
  <si>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</si>
  <si>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DB620</t>
  </si>
  <si>
    <t>ID-Panel P , 11x4ml</t>
  </si>
  <si>
    <t>DB619</t>
  </si>
  <si>
    <t>ID-Panel, 11x 4ml</t>
  </si>
  <si>
    <t>DC098</t>
  </si>
  <si>
    <t>ID-PAPAIN 1X10 ML</t>
  </si>
  <si>
    <t>DD737</t>
  </si>
  <si>
    <t>ImmuClone  Anti-S, IgM, 5 ml</t>
  </si>
  <si>
    <t>DD768</t>
  </si>
  <si>
    <t>ImmuClone  Anti-s, IgM, 5 ml</t>
  </si>
  <si>
    <t>DB497</t>
  </si>
  <si>
    <t>ImmuClone anti-Jk(a) IgM  5 ml</t>
  </si>
  <si>
    <t>DB523</t>
  </si>
  <si>
    <t>ImmuClone anti-Jk(b) IgM  5 ml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</si>
  <si>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</si>
  <si>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</si>
  <si>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</si>
  <si>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</si>
  <si>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</si>
  <si>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</si>
  <si>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DB554</t>
  </si>
  <si>
    <t>LEKTIN ANTI-H 3ML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</si>
  <si>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</si>
  <si>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</si>
  <si>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</si>
  <si>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</si>
  <si>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</si>
  <si>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</si>
  <si>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</si>
  <si>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</si>
  <si>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</si>
  <si>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</si>
  <si>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</si>
  <si>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</si>
  <si>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</si>
  <si>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</si>
  <si>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DA048</t>
  </si>
  <si>
    <t>NOVACLONE Anti-D, IgM+IgG  10ml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</si>
  <si>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</si>
  <si>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</si>
  <si>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</si>
  <si>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</si>
  <si>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</si>
  <si>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</si>
  <si>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</si>
  <si>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</si>
  <si>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</si>
  <si>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</si>
  <si>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</si>
  <si>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</si>
  <si>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</si>
  <si>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</si>
  <si>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</si>
  <si>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</si>
  <si>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</si>
  <si>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</si>
  <si>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</si>
  <si>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</si>
  <si>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DF033</t>
  </si>
  <si>
    <t>Test serum ID-anti Fya</t>
  </si>
  <si>
    <t>DF034</t>
  </si>
  <si>
    <t>Test serum ID-anti Fyb</t>
  </si>
  <si>
    <t>DF030</t>
  </si>
  <si>
    <t>Test serum, ID-anti S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</si>
  <si>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</si>
  <si>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</si>
  <si>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</si>
  <si>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</si>
  <si>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</si>
  <si>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</si>
  <si>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</si>
  <si>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</si>
  <si>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</si>
  <si>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</si>
  <si>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</si>
  <si>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</si>
  <si>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</si>
  <si>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</si>
  <si>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ZB640</t>
  </si>
  <si>
    <t>Zkumavka Kep ARC reaction vessels 8 x 500 á 4000 ks 7C1503</t>
  </si>
  <si>
    <t>50115050</t>
  </si>
  <si>
    <t>obvazový materiál (Z502)</t>
  </si>
  <si>
    <t>ZB404</t>
  </si>
  <si>
    <t>Náplast cosmos 8 cm x 1 m 5403353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</si>
  <si>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</si>
  <si>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</si>
  <si>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</si>
  <si>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</si>
  <si>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</si>
  <si>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</si>
  <si>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ZB521</t>
  </si>
  <si>
    <t>Dispenser 100 Magnete 009893V</t>
  </si>
  <si>
    <t>ZB117</t>
  </si>
  <si>
    <t>Lanceta haemolance modrá plus low flow bal. á 100 ks DIS7371</t>
  </si>
  <si>
    <t>ZB965</t>
  </si>
  <si>
    <t>Nůžky chirurgické rovné hrotnaté 130 mm B397113920003</t>
  </si>
  <si>
    <t>ZA855</t>
  </si>
  <si>
    <t>Pipeta pasteurova P 223 6,5 ml 204523</t>
  </si>
  <si>
    <t>ZC742</t>
  </si>
  <si>
    <t>Septum ARC 4D1803</t>
  </si>
  <si>
    <t>ZA789</t>
  </si>
  <si>
    <t>Stříkačka injekční 2-dílná 2 ml L Inject Solo 4606027V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</si>
  <si>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</si>
  <si>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</si>
  <si>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</si>
  <si>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</si>
  <si>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</si>
  <si>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ZB967</t>
  </si>
  <si>
    <t>Zkumavka 3 ml PP 13 x 75 mm 1058</t>
  </si>
  <si>
    <t>ZB845</t>
  </si>
  <si>
    <t>Zkumavka 5,0 ml PP 12 x 86 mm bal. á 4000 ks 1032</t>
  </si>
  <si>
    <t>ZG515</t>
  </si>
  <si>
    <t>Zkumavka močová vacuette 10,5 ml bal. á 50 ks 455007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</si>
  <si>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</si>
  <si>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</si>
  <si>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</si>
  <si>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</si>
  <si>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</si>
  <si>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</si>
  <si>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</si>
  <si>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</si>
  <si>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</si>
  <si>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</si>
  <si>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DC533</t>
  </si>
  <si>
    <t>ACCURUN 1 Series 2700 6x3,5 ml</t>
  </si>
  <si>
    <t>DC871</t>
  </si>
  <si>
    <t>ARC ANTI HCV CALIBRA</t>
  </si>
  <si>
    <t>DA065</t>
  </si>
  <si>
    <t>ARC HBSAG QUALITATIVE II CAL</t>
  </si>
  <si>
    <t>DD424</t>
  </si>
  <si>
    <t>ARC HIV COMBO CALIBR.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</si>
  <si>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</si>
  <si>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</si>
  <si>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</si>
  <si>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</si>
  <si>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</si>
  <si>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</si>
  <si>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</si>
  <si>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</si>
  <si>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</si>
  <si>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</si>
  <si>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</si>
  <si>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</si>
  <si>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</si>
  <si>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</si>
  <si>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</si>
  <si>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</si>
  <si>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</si>
  <si>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</si>
  <si>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DE868</t>
  </si>
  <si>
    <t>EIGHTCHECK-3WP (N) 12x1,5 ml</t>
  </si>
  <si>
    <t>DC943</t>
  </si>
  <si>
    <t>ID-NaCl,Enzyme test,112x12 pces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</si>
  <si>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</si>
  <si>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</si>
  <si>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</si>
  <si>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</si>
  <si>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</si>
  <si>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</si>
  <si>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</si>
  <si>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</si>
  <si>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</si>
  <si>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</si>
  <si>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</si>
  <si>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</si>
  <si>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</si>
  <si>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</si>
  <si>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</si>
  <si>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 456205</t>
  </si>
  <si>
    <t>ZK796</t>
  </si>
  <si>
    <t>Zkumavka s - manovette - tromboExact bal. á 50 ks 05.1168.001</t>
  </si>
  <si>
    <t>ZB500</t>
  </si>
  <si>
    <t>Zkumavka vacutainer BD 3 ml Est 75 x 13 H bal . á 100 ks čirá 362725</t>
  </si>
  <si>
    <t>ZD104</t>
  </si>
  <si>
    <t>Náplast omniplast 10,0 cm x 10,0 m 9004472 (900535)</t>
  </si>
  <si>
    <t>ZA318</t>
  </si>
  <si>
    <t>Náplast transpore 1,25 cm x 9,14 m 1527-0</t>
  </si>
  <si>
    <t>ZB084</t>
  </si>
  <si>
    <t>Náplast transpore 2,50 cm x 9,14 m 1527-1</t>
  </si>
  <si>
    <t>ZA330</t>
  </si>
  <si>
    <t>Obinadlo fixa crep   8 cm x 4 m 1323100103</t>
  </si>
  <si>
    <t>ZA314</t>
  </si>
  <si>
    <t>Obinadlo idealast-haft 8 cm x   4 m 9311113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</si>
  <si>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</si>
  <si>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</si>
  <si>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</si>
  <si>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</si>
  <si>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</si>
  <si>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</si>
  <si>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ZB844</t>
  </si>
  <si>
    <t>Esmarch 60 x 1250 KVS 06125</t>
  </si>
  <si>
    <t>ZB513</t>
  </si>
  <si>
    <t>Fonendoskop dvoustranný standard P00903</t>
  </si>
  <si>
    <t>ZG137</t>
  </si>
  <si>
    <t>Fonendoskop sprague rappaport P00221</t>
  </si>
  <si>
    <t>ZA728</t>
  </si>
  <si>
    <t>Lopatka ústní dřevěná lékařská nesterilní bal. á 100 ks 1320100655</t>
  </si>
  <si>
    <t>ZF192</t>
  </si>
  <si>
    <t>Nádoba na kontaminovaný odpad 4 l 15-0004</t>
  </si>
  <si>
    <t>ZF599</t>
  </si>
  <si>
    <t>Replacement Caps 4D1901</t>
  </si>
  <si>
    <t>ZA787</t>
  </si>
  <si>
    <t>Stříkačka injekční 2-dílná 10 ml L Inject Solo 4606108V</t>
  </si>
  <si>
    <t>ZA790</t>
  </si>
  <si>
    <t>Stříkačka injekční 2-dílná 5 ml L Inject Solo4606051V</t>
  </si>
  <si>
    <t>ZC906</t>
  </si>
  <si>
    <t>Škrtidlo se sponou pro dospělé 25 x 500 mm KVS25500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</si>
  <si>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</si>
  <si>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</si>
  <si>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</si>
  <si>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</si>
  <si>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</si>
  <si>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</si>
  <si>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</si>
  <si>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</si>
  <si>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</si>
  <si>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</si>
  <si>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</si>
  <si>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</si>
  <si>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</si>
  <si>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</si>
  <si>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</si>
  <si>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</si>
  <si>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</si>
  <si>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60.550.100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</si>
  <si>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</si>
  <si>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</si>
  <si>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</si>
  <si>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</si>
  <si>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</si>
  <si>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</si>
  <si>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</si>
  <si>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50115063</t>
  </si>
  <si>
    <t>ZPr - vaky, sety (Z528)</t>
  </si>
  <si>
    <t>ZH309</t>
  </si>
  <si>
    <t>Čtyřvak CPD-SAGM 811-8435</t>
  </si>
  <si>
    <t>ZE407</t>
  </si>
  <si>
    <t>Filtr na destičky BC PALL-AutoStop ATSBC1EPSB</t>
  </si>
  <si>
    <t>ZG182</t>
  </si>
  <si>
    <t>Filtr na erytrocyty BPF4ARBL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</si>
  <si>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</si>
  <si>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</si>
  <si>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</si>
  <si>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</si>
  <si>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</si>
  <si>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</si>
  <si>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</si>
  <si>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</si>
  <si>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</si>
  <si>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</si>
  <si>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</si>
  <si>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antiko. na citr. 4% 250 ml 0420C-00</t>
  </si>
  <si>
    <t>ZL460</t>
  </si>
  <si>
    <t>Roztok antiko. na citr. 4% 250 ml 400945</t>
  </si>
  <si>
    <t>ZB137</t>
  </si>
  <si>
    <t>Roztok antikoag. CPD50, 150 ml bal. á 40 ks 0415C-00</t>
  </si>
  <si>
    <t>ZE501</t>
  </si>
  <si>
    <t>Roztok fyziologický 500 ml á 20 ks 4CCB1323E</t>
  </si>
  <si>
    <t>ZK830</t>
  </si>
  <si>
    <t>SAG Manitol 100 ml bal. á 48 ks 777968100</t>
  </si>
  <si>
    <t>ZB138</t>
  </si>
  <si>
    <t>SAG Manitol 350 ml bal. á 20 ks 0411C-00</t>
  </si>
  <si>
    <t>ZD192</t>
  </si>
  <si>
    <t>Set harness 00620-00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</si>
  <si>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</si>
  <si>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</si>
  <si>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</si>
  <si>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</si>
  <si>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</si>
  <si>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</si>
  <si>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ZB977</t>
  </si>
  <si>
    <t>Set trima accel plt, plazma, RBC 80400 777800400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</si>
  <si>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</si>
  <si>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</si>
  <si>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</si>
  <si>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</si>
  <si>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</si>
  <si>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</si>
  <si>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</si>
  <si>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</si>
  <si>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</si>
  <si>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</si>
  <si>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</si>
  <si>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</si>
  <si>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ZA881</t>
  </si>
  <si>
    <t>Vak odběrový Leukotrap - filtr WBT434CCL</t>
  </si>
  <si>
    <t>ZP366</t>
  </si>
  <si>
    <t>Vak odběrový na plnou krev 4 komorový 450 ml s filtrem QUADRUPLE BAGS LEUKOFLEX 450 ml LCRD LQT6280LU</t>
  </si>
  <si>
    <t>Vak odběrový na plnou krev Leukotrap - filtr WBT434CCL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</si>
  <si>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</si>
  <si>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</si>
  <si>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</si>
  <si>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</si>
  <si>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</si>
  <si>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</si>
  <si>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</si>
  <si>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</si>
  <si>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</si>
  <si>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</si>
  <si>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</si>
  <si>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</si>
  <si>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ZA834</t>
  </si>
  <si>
    <t>Jehla injekční 0,7 x 40 mm černá 4660021</t>
  </si>
  <si>
    <t>ZB768</t>
  </si>
  <si>
    <t>Jehla vakuová 216/38 mm zelená 450076</t>
  </si>
  <si>
    <t>ZM293</t>
  </si>
  <si>
    <t>Rukavice nitril sempercare bez p. L bal. á 200 ks 30804</t>
  </si>
  <si>
    <t>Spotřeba zdravotnického materiálu - orientační přehled</t>
  </si>
  <si>
    <t>ON Data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</si>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</sst>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2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3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7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2" xfId="0" applyNumberFormat="1" applyFont="1" applyFill="1" applyBorder="1"/>
    <xf numFmtId="9" fontId="33" fillId="0" borderId="130" xfId="0" applyNumberFormat="1" applyFont="1" applyFill="1" applyBorder="1"/>
    <xf numFmtId="9" fontId="33" fillId="0" borderId="131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2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89" xfId="0" applyNumberFormat="1" applyFont="1" applyFill="1" applyBorder="1"/>
    <xf numFmtId="3" fontId="33" fillId="0" borderId="130" xfId="0" applyNumberFormat="1" applyFont="1" applyFill="1" applyBorder="1"/>
    <xf numFmtId="3" fontId="33" fillId="0" borderId="104" xfId="0" applyNumberFormat="1" applyFont="1" applyFill="1" applyBorder="1"/>
    <xf numFmtId="3" fontId="33" fillId="0" borderId="13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0" fontId="33" fillId="0" borderId="107" xfId="0" applyFont="1" applyFill="1" applyBorder="1"/>
    <xf numFmtId="0" fontId="33" fillId="0" borderId="132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9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7" xfId="0" applyFont="1" applyFill="1" applyBorder="1"/>
    <xf numFmtId="0" fontId="40" fillId="0" borderId="14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40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-1.1314212545239992</c:v>
                </c:pt>
                <c:pt idx="1">
                  <c:v>1.1642485551272619</c:v>
                </c:pt>
                <c:pt idx="2">
                  <c:v>0.91259633292461262</c:v>
                </c:pt>
                <c:pt idx="3">
                  <c:v>1.1380393448668884</c:v>
                </c:pt>
                <c:pt idx="4">
                  <c:v>0.74531924614870892</c:v>
                </c:pt>
                <c:pt idx="5">
                  <c:v>0.66502203676025029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0912"/>
        <c:axId val="404644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0.84507546999975891</c:v>
                </c:pt>
                <c:pt idx="1">
                  <c:v>0.84507546999975891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38528"/>
        <c:axId val="404641248"/>
      </c:scatterChart>
      <c:catAx>
        <c:axId val="4046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44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30912"/>
        <c:crosses val="autoZero"/>
        <c:crossBetween val="between"/>
      </c:valAx>
      <c:valAx>
        <c:axId val="404638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41248"/>
        <c:crosses val="max"/>
        <c:crossBetween val="midCat"/>
      </c:valAx>
      <c:valAx>
        <c:axId val="404641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38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3" t="s">
        <v>108</v>
      </c>
      <c r="B1" s="343"/>
    </row>
    <row r="2" spans="1:3" ht="14.4" customHeight="1" thickBot="1" x14ac:dyDescent="0.35">
      <c r="A2" s="235" t="s">
        <v>260</v>
      </c>
      <c r="B2" s="46"/>
    </row>
    <row r="3" spans="1:3" ht="14.4" customHeight="1" thickBot="1" x14ac:dyDescent="0.35">
      <c r="A3" s="339" t="s">
        <v>140</v>
      </c>
      <c r="B3" s="340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1" t="s">
        <v>109</v>
      </c>
      <c r="B10" s="340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295" t="s">
        <v>207</v>
      </c>
      <c r="C13" s="47" t="s">
        <v>217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792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1" t="s">
        <v>793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820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1290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2" t="s">
        <v>110</v>
      </c>
      <c r="B23" s="340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1296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1305</v>
      </c>
      <c r="C25" s="47" t="s">
        <v>220</v>
      </c>
    </row>
    <row r="26" spans="1:3" ht="14.4" customHeight="1" x14ac:dyDescent="0.3">
      <c r="A26" s="146" t="str">
        <f t="shared" si="4"/>
        <v>ZV Vykáz.-A Detail</v>
      </c>
      <c r="B26" s="90" t="s">
        <v>1388</v>
      </c>
      <c r="C26" s="47" t="s">
        <v>124</v>
      </c>
    </row>
    <row r="27" spans="1:3" ht="14.4" customHeight="1" x14ac:dyDescent="0.3">
      <c r="A27" s="309" t="str">
        <f>HYPERLINK("#'"&amp;C27&amp;"'!A1",C27)</f>
        <v>ZV Vykáz.-A Det.Lék.</v>
      </c>
      <c r="B27" s="90" t="s">
        <v>1389</v>
      </c>
      <c r="C27" s="47" t="s">
        <v>249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1444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3" t="s">
        <v>121</v>
      </c>
      <c r="B1" s="343"/>
      <c r="C1" s="344"/>
      <c r="D1" s="344"/>
      <c r="E1" s="344"/>
    </row>
    <row r="2" spans="1:5" ht="14.4" customHeight="1" thickBot="1" x14ac:dyDescent="0.35">
      <c r="A2" s="235" t="s">
        <v>260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11080.474256343838</v>
      </c>
      <c r="D4" s="160">
        <f ca="1">IF(ISERROR(VLOOKUP("Náklady celkem",INDIRECT("HI!$A:$G"),5,0)),0,VLOOKUP("Náklady celkem",INDIRECT("HI!$A:$G"),5,0))</f>
        <v>11359.662090000009</v>
      </c>
      <c r="E4" s="161">
        <f ca="1">IF(C4=0,0,D4/C4)</f>
        <v>1.0251963794326158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52.505206298828128</v>
      </c>
      <c r="D7" s="168">
        <f>IF(ISERROR(HI!E5),"",HI!E5)</f>
        <v>29.566929999999996</v>
      </c>
      <c r="E7" s="165">
        <f t="shared" ref="E7:E14" si="0">IF(C7=0,0,D7/C7)</f>
        <v>0.56312377541615155</v>
      </c>
    </row>
    <row r="8" spans="1:5" ht="14.4" customHeight="1" x14ac:dyDescent="0.3">
      <c r="A8" s="298" t="str">
        <f>HYPERLINK("#'LŽ Statim'!A1","Podíl statimových žádanek (max. 30%)")</f>
        <v>Podíl statimových žádanek (max. 30%)</v>
      </c>
      <c r="B8" s="296" t="s">
        <v>217</v>
      </c>
      <c r="C8" s="297">
        <v>0.3</v>
      </c>
      <c r="D8" s="297">
        <f>IF('LŽ Statim'!G3="",0,'LŽ Statim'!G3)</f>
        <v>1.6759776536312849E-2</v>
      </c>
      <c r="E8" s="165">
        <f>IF(C8=0,0,D8/C8)</f>
        <v>5.5865921787709501E-2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29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0.96137588270915131</v>
      </c>
      <c r="E10" s="165">
        <f t="shared" si="0"/>
        <v>1.6022931378485856</v>
      </c>
    </row>
    <row r="11" spans="1:5" ht="14.4" customHeight="1" x14ac:dyDescent="0.3">
      <c r="A11" s="29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0.88404842831786556</v>
      </c>
      <c r="E11" s="165">
        <f t="shared" si="0"/>
        <v>1.105060535397332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20729.999601440431</v>
      </c>
      <c r="D14" s="168">
        <f>IF(ISERROR(HI!E6),"",HI!E6)</f>
        <v>18854.009050000004</v>
      </c>
      <c r="E14" s="165">
        <f t="shared" si="0"/>
        <v>0.90950358960402133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18715</v>
      </c>
      <c r="D15" s="164">
        <f ca="1">IF(ISERROR(VLOOKUP("Osobní náklady (Kč) *",INDIRECT("HI!$A:$G"),5,0)),0,VLOOKUP("Osobní náklady (Kč) *",INDIRECT("HI!$A:$G"),5,0))</f>
        <v>18653.478860000003</v>
      </c>
      <c r="E15" s="165">
        <f ca="1">IF(C15=0,0,D15/C15)</f>
        <v>0.99671273630777468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9363.836989999998</v>
      </c>
      <c r="D17" s="183">
        <f ca="1">IF(ISERROR(VLOOKUP("Výnosy celkem",INDIRECT("HI!$A:$G"),5,0)),0,VLOOKUP("Výnosy celkem",INDIRECT("HI!$A:$G"),5,0))</f>
        <v>7554.4256599999999</v>
      </c>
      <c r="E17" s="184">
        <f t="shared" ref="E17:E22" ca="1" si="1">IF(C17=0,0,D17/C17)</f>
        <v>0.80676603704951955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9363.836989999998</v>
      </c>
      <c r="D18" s="164">
        <f ca="1">IF(ISERROR(VLOOKUP("Ambulance *",INDIRECT("HI!$A:$G"),5,0)),0,VLOOKUP("Ambulance *",INDIRECT("HI!$A:$G"),5,0))</f>
        <v>7554.4256599999999</v>
      </c>
      <c r="E18" s="165">
        <f t="shared" ca="1" si="1"/>
        <v>0.80676603704951955</v>
      </c>
    </row>
    <row r="19" spans="1:5" ht="14.4" customHeight="1" x14ac:dyDescent="0.3">
      <c r="A19" s="306" t="str">
        <f>HYPERLINK("#'ZV Vykáz.-A'!A1","Zdravotní výkony vykázané u ambulantních pacientů (min. 100 % 2016)")</f>
        <v>Zdravotní výkony vykázané u ambulantních pacientů (min. 100 % 2016)</v>
      </c>
      <c r="B19" s="307" t="s">
        <v>123</v>
      </c>
      <c r="C19" s="169">
        <v>1</v>
      </c>
      <c r="D19" s="169">
        <f>IF(ISERROR(VLOOKUP("Celkem:",'ZV Vykáz.-A'!$A:$AB,10,0)),"",VLOOKUP("Celkem:",'ZV Vykáz.-A'!$A:$AB,10,0))</f>
        <v>0.80676603704951955</v>
      </c>
      <c r="E19" s="165">
        <f t="shared" si="1"/>
        <v>0.80676603704951955</v>
      </c>
    </row>
    <row r="20" spans="1:5" ht="14.4" customHeight="1" x14ac:dyDescent="0.3">
      <c r="A20" s="305" t="str">
        <f>HYPERLINK("#'ZV Vykáz.-A'!A1","Specializovaná ambulantní péče")</f>
        <v>Specializovaná ambulantní péče</v>
      </c>
      <c r="B20" s="307" t="s">
        <v>123</v>
      </c>
      <c r="C20" s="169">
        <v>1</v>
      </c>
      <c r="D20" s="297">
        <f>IF(ISERROR(VLOOKUP("Specializovaná ambulantní péče",'ZV Vykáz.-A'!$A:$AB,10,0)),"",VLOOKUP("Specializovaná ambulantní péče",'ZV Vykáz.-A'!$A:$AB,10,0))</f>
        <v>0.94393977448287469</v>
      </c>
      <c r="E20" s="165">
        <f t="shared" si="1"/>
        <v>0.94393977448287469</v>
      </c>
    </row>
    <row r="21" spans="1:5" ht="14.4" customHeight="1" x14ac:dyDescent="0.3">
      <c r="A21" s="305" t="str">
        <f>HYPERLINK("#'ZV Vykáz.-A'!A1","Ambulantní péče ve vyjmenovaných odbornostech (§9)")</f>
        <v>Ambulantní péče ve vyjmenovaných odbornostech (§9)</v>
      </c>
      <c r="B21" s="307" t="s">
        <v>123</v>
      </c>
      <c r="C21" s="169">
        <v>1</v>
      </c>
      <c r="D21" s="297">
        <f>IF(ISERROR(VLOOKUP("Ambulantní péče ve vyjmenovaných odbornostech (§9) *",'ZV Vykáz.-A'!$A:$AB,10,0)),"",VLOOKUP("Ambulantní péče ve vyjmenovaných odbornostech (§9) *",'ZV Vykáz.-A'!$A:$AB,10,0))</f>
        <v>0.79829215009975008</v>
      </c>
      <c r="E21" s="165">
        <f>IF(OR(C21=0,D21=""),0,IF(C21="","",D21/C21))</f>
        <v>0.79829215009975008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07" t="s">
        <v>125</v>
      </c>
      <c r="C22" s="169">
        <v>0.85</v>
      </c>
      <c r="D22" s="169">
        <f>IF(ISERROR(VLOOKUP("Celkem:",'ZV Vykáz.-H'!$A:$S,7,0)),"",VLOOKUP("Celkem:",'ZV Vykáz.-H'!$A:$S,7,0))</f>
        <v>1.0101802812740481</v>
      </c>
      <c r="E22" s="165">
        <f t="shared" si="1"/>
        <v>1.1884473897341743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4" t="s">
        <v>136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14.4" customHeight="1" thickBot="1" x14ac:dyDescent="0.35">
      <c r="A2" s="235" t="s">
        <v>260</v>
      </c>
      <c r="B2" s="111"/>
      <c r="C2" s="111"/>
      <c r="D2" s="111"/>
      <c r="E2" s="111"/>
      <c r="F2" s="111"/>
    </row>
    <row r="3" spans="1:10" ht="14.4" customHeight="1" x14ac:dyDescent="0.3">
      <c r="A3" s="345"/>
      <c r="B3" s="107">
        <v>2015</v>
      </c>
      <c r="C3" s="40">
        <v>2016</v>
      </c>
      <c r="D3" s="7"/>
      <c r="E3" s="349">
        <v>2017</v>
      </c>
      <c r="F3" s="350"/>
      <c r="G3" s="350"/>
      <c r="H3" s="351"/>
      <c r="I3" s="352">
        <v>2017</v>
      </c>
      <c r="J3" s="353"/>
    </row>
    <row r="4" spans="1:10" ht="14.4" customHeight="1" thickBot="1" x14ac:dyDescent="0.35">
      <c r="A4" s="346"/>
      <c r="B4" s="347" t="s">
        <v>73</v>
      </c>
      <c r="C4" s="348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251</v>
      </c>
      <c r="J4" s="311" t="s">
        <v>252</v>
      </c>
    </row>
    <row r="5" spans="1:10" ht="14.4" customHeight="1" x14ac:dyDescent="0.3">
      <c r="A5" s="112" t="str">
        <f>HYPERLINK("#'Léky Žádanky'!A1","Léky (Kč)")</f>
        <v>Léky (Kč)</v>
      </c>
      <c r="B5" s="27">
        <v>44.094549999999984</v>
      </c>
      <c r="C5" s="29">
        <v>32.262299999999996</v>
      </c>
      <c r="D5" s="8"/>
      <c r="E5" s="117">
        <v>29.566929999999996</v>
      </c>
      <c r="F5" s="28">
        <v>52.505206298828128</v>
      </c>
      <c r="G5" s="116">
        <f>E5-F5</f>
        <v>-22.938276298828132</v>
      </c>
      <c r="H5" s="122">
        <f>IF(F5&lt;0.00000001,"",E5/F5)</f>
        <v>0.56312377541615155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20482.301039999998</v>
      </c>
      <c r="C6" s="31">
        <v>19101.64344</v>
      </c>
      <c r="D6" s="8"/>
      <c r="E6" s="118">
        <v>18854.009050000004</v>
      </c>
      <c r="F6" s="30">
        <v>20729.999601440431</v>
      </c>
      <c r="G6" s="119">
        <f>E6-F6</f>
        <v>-1875.9905514404272</v>
      </c>
      <c r="H6" s="123">
        <f>IF(F6&lt;0.00000001,"",E6/F6)</f>
        <v>0.90950358960402133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15943.183840000002</v>
      </c>
      <c r="C7" s="31">
        <v>17403.47032</v>
      </c>
      <c r="D7" s="8"/>
      <c r="E7" s="118">
        <v>18653.478860000003</v>
      </c>
      <c r="F7" s="30">
        <v>18715</v>
      </c>
      <c r="G7" s="119">
        <f>E7-F7</f>
        <v>-61.521139999997104</v>
      </c>
      <c r="H7" s="123">
        <f>IF(F7&lt;0.00000001,"",E7/F7)</f>
        <v>0.99671273630777468</v>
      </c>
    </row>
    <row r="8" spans="1:10" ht="14.4" customHeight="1" thickBot="1" x14ac:dyDescent="0.35">
      <c r="A8" s="1" t="s">
        <v>76</v>
      </c>
      <c r="B8" s="11">
        <v>-24677.882099999995</v>
      </c>
      <c r="C8" s="33">
        <v>-26711.496740000002</v>
      </c>
      <c r="D8" s="8"/>
      <c r="E8" s="120">
        <v>-26177.392750000003</v>
      </c>
      <c r="F8" s="32">
        <v>-28417.030551395419</v>
      </c>
      <c r="G8" s="121">
        <f>E8-F8</f>
        <v>2239.6378013954163</v>
      </c>
      <c r="H8" s="124" t="str">
        <f>IF(F8&lt;0.00000001,"",E8/F8)</f>
        <v/>
      </c>
    </row>
    <row r="9" spans="1:10" ht="14.4" customHeight="1" thickBot="1" x14ac:dyDescent="0.35">
      <c r="A9" s="2" t="s">
        <v>77</v>
      </c>
      <c r="B9" s="3">
        <v>11791.697330000003</v>
      </c>
      <c r="C9" s="35">
        <v>9825.8793199999927</v>
      </c>
      <c r="D9" s="8"/>
      <c r="E9" s="3">
        <v>11359.662090000009</v>
      </c>
      <c r="F9" s="34">
        <v>11080.474256343838</v>
      </c>
      <c r="G9" s="34">
        <f>E9-F9</f>
        <v>279.18783365617128</v>
      </c>
      <c r="H9" s="125">
        <f>IF(F9&lt;0.00000001,"",E9/F9)</f>
        <v>1.0251963794326158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8230.8413299999993</v>
      </c>
      <c r="C11" s="29">
        <f>IF(ISERROR(VLOOKUP("Celkem:",'ZV Vykáz.-A'!A:H,5,0)),0,VLOOKUP("Celkem:",'ZV Vykáz.-A'!A:H,5,0)/1000)</f>
        <v>9363.836989999998</v>
      </c>
      <c r="D11" s="8"/>
      <c r="E11" s="117">
        <f>IF(ISERROR(VLOOKUP("Celkem:",'ZV Vykáz.-A'!A:H,8,0)),0,VLOOKUP("Celkem:",'ZV Vykáz.-A'!A:H,8,0)/1000)</f>
        <v>7554.4256599999999</v>
      </c>
      <c r="F11" s="28">
        <f>C11</f>
        <v>9363.836989999998</v>
      </c>
      <c r="G11" s="116">
        <f>E11-F11</f>
        <v>-1809.4113299999981</v>
      </c>
      <c r="H11" s="122">
        <f>IF(F11&lt;0.00000001,"",E11/F11)</f>
        <v>0.80676603704951955</v>
      </c>
      <c r="I11" s="116">
        <f>E11-B11</f>
        <v>-676.41566999999941</v>
      </c>
      <c r="J11" s="122">
        <f>IF(B11&lt;0.00000001,"",E11/B11)</f>
        <v>0.91781937679510595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8230.8413299999993</v>
      </c>
      <c r="C13" s="37">
        <f>SUM(C11:C12)</f>
        <v>9363.836989999998</v>
      </c>
      <c r="D13" s="8"/>
      <c r="E13" s="5">
        <f>SUM(E11:E12)</f>
        <v>7554.4256599999999</v>
      </c>
      <c r="F13" s="36">
        <f>SUM(F11:F12)</f>
        <v>9363.836989999998</v>
      </c>
      <c r="G13" s="36">
        <f>E13-F13</f>
        <v>-1809.4113299999981</v>
      </c>
      <c r="H13" s="126">
        <f>IF(F13&lt;0.00000001,"",E13/F13)</f>
        <v>0.80676603704951955</v>
      </c>
      <c r="I13" s="36">
        <f>SUM(I11:I12)</f>
        <v>-676.41566999999941</v>
      </c>
      <c r="J13" s="126">
        <f>IF(B13&lt;0.00000001,"",E13/B13)</f>
        <v>0.91781937679510595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0.69802006442782372</v>
      </c>
      <c r="C15" s="39">
        <f>IF(C9=0,"",C13/C9)</f>
        <v>0.95297699931450053</v>
      </c>
      <c r="D15" s="8"/>
      <c r="E15" s="6">
        <f>IF(E9=0,"",E13/E9)</f>
        <v>0.66502204028148115</v>
      </c>
      <c r="F15" s="38">
        <f>IF(F9=0,"",F13/F9)</f>
        <v>0.84507546999975891</v>
      </c>
      <c r="G15" s="38">
        <f>IF(ISERROR(F15-E15),"",E15-F15)</f>
        <v>-0.18005342971827776</v>
      </c>
      <c r="H15" s="127">
        <f>IF(ISERROR(F15-E15),"",IF(F15&lt;0.00000001,"",E15/F15))</f>
        <v>0.78693804741684303</v>
      </c>
    </row>
    <row r="17" spans="1:8" ht="14.4" customHeight="1" x14ac:dyDescent="0.3">
      <c r="A17" s="113" t="s">
        <v>157</v>
      </c>
    </row>
    <row r="18" spans="1:8" ht="14.4" customHeight="1" x14ac:dyDescent="0.3">
      <c r="A18" s="274" t="s">
        <v>191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190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218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250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3" t="s">
        <v>104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35" t="s">
        <v>260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-1.1314212545239992</v>
      </c>
      <c r="C4" s="201">
        <f t="shared" ref="C4:M4" si="0">(C10+C8)/C6</f>
        <v>1.1642485551272619</v>
      </c>
      <c r="D4" s="201">
        <f t="shared" si="0"/>
        <v>0.91259633292461262</v>
      </c>
      <c r="E4" s="201">
        <f t="shared" si="0"/>
        <v>1.1380393448668884</v>
      </c>
      <c r="F4" s="201">
        <f t="shared" si="0"/>
        <v>0.74531924614870892</v>
      </c>
      <c r="G4" s="201">
        <f t="shared" si="0"/>
        <v>0.66502203676025029</v>
      </c>
      <c r="H4" s="201">
        <f t="shared" si="0"/>
        <v>0.66502203676025029</v>
      </c>
      <c r="I4" s="201">
        <f t="shared" si="0"/>
        <v>0.66502203676025029</v>
      </c>
      <c r="J4" s="201">
        <f t="shared" si="0"/>
        <v>0.66502203676025029</v>
      </c>
      <c r="K4" s="201">
        <f t="shared" si="0"/>
        <v>0.66502203676025029</v>
      </c>
      <c r="L4" s="201">
        <f t="shared" si="0"/>
        <v>0.66502203676025029</v>
      </c>
      <c r="M4" s="201">
        <f t="shared" si="0"/>
        <v>0.66502203676025029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2102.8005800000001</v>
      </c>
      <c r="E5" s="201">
        <f>IF(ISERROR(VLOOKUP($A5,'Man Tab'!$A:$Q,COLUMN()+2,0)),0,VLOOKUP($A5,'Man Tab'!$A:$Q,COLUMN()+2,0))</f>
        <v>102.421269999998</v>
      </c>
      <c r="F5" s="201">
        <f>IF(ISERROR(VLOOKUP($A5,'Man Tab'!$A:$Q,COLUMN()+2,0)),0,VLOOKUP($A5,'Man Tab'!$A:$Q,COLUMN()+2,0))</f>
        <v>4491.6494499999999</v>
      </c>
      <c r="G5" s="201">
        <f>IF(ISERROR(VLOOKUP($A5,'Man Tab'!$A:$Q,COLUMN()+2,0)),0,VLOOKUP($A5,'Man Tab'!$A:$Q,COLUMN()+2,0))</f>
        <v>2378.6605599999998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4386.9308099999998</v>
      </c>
      <c r="E6" s="203">
        <f t="shared" si="1"/>
        <v>4489.3520799999978</v>
      </c>
      <c r="F6" s="203">
        <f t="shared" si="1"/>
        <v>8981.0015299999977</v>
      </c>
      <c r="G6" s="203">
        <f t="shared" si="1"/>
        <v>11359.662089999998</v>
      </c>
      <c r="H6" s="203">
        <f t="shared" si="1"/>
        <v>11359.662089999998</v>
      </c>
      <c r="I6" s="203">
        <f t="shared" si="1"/>
        <v>11359.662089999998</v>
      </c>
      <c r="J6" s="203">
        <f t="shared" si="1"/>
        <v>11359.662089999998</v>
      </c>
      <c r="K6" s="203">
        <f t="shared" si="1"/>
        <v>11359.662089999998</v>
      </c>
      <c r="L6" s="203">
        <f t="shared" si="1"/>
        <v>11359.662089999998</v>
      </c>
      <c r="M6" s="203">
        <f t="shared" si="1"/>
        <v>11359.662089999998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1327910.33</v>
      </c>
      <c r="C9" s="202">
        <v>1331384.99</v>
      </c>
      <c r="D9" s="202">
        <v>1344201.6500000001</v>
      </c>
      <c r="E9" s="202">
        <v>1105562.33</v>
      </c>
      <c r="F9" s="202">
        <v>1584653.9900000002</v>
      </c>
      <c r="G9" s="202">
        <v>860712.33000000007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1327.9103300000002</v>
      </c>
      <c r="C10" s="203">
        <f t="shared" ref="C10:M10" si="3">C9/1000+B10</f>
        <v>2659.2953200000002</v>
      </c>
      <c r="D10" s="203">
        <f t="shared" si="3"/>
        <v>4003.4969700000001</v>
      </c>
      <c r="E10" s="203">
        <f t="shared" si="3"/>
        <v>5109.0592999999999</v>
      </c>
      <c r="F10" s="203">
        <f t="shared" si="3"/>
        <v>6693.7132899999997</v>
      </c>
      <c r="G10" s="203">
        <f t="shared" si="3"/>
        <v>7554.42562</v>
      </c>
      <c r="H10" s="203">
        <f t="shared" si="3"/>
        <v>7554.42562</v>
      </c>
      <c r="I10" s="203">
        <f t="shared" si="3"/>
        <v>7554.42562</v>
      </c>
      <c r="J10" s="203">
        <f t="shared" si="3"/>
        <v>7554.42562</v>
      </c>
      <c r="K10" s="203">
        <f t="shared" si="3"/>
        <v>7554.42562</v>
      </c>
      <c r="L10" s="203">
        <f t="shared" si="3"/>
        <v>7554.42562</v>
      </c>
      <c r="M10" s="203">
        <f t="shared" si="3"/>
        <v>7554.42562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0.84507546999975891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0.84507546999975891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5" t="s">
        <v>262</v>
      </c>
      <c r="B1" s="355"/>
      <c r="C1" s="355"/>
      <c r="D1" s="355"/>
      <c r="E1" s="355"/>
      <c r="F1" s="355"/>
      <c r="G1" s="355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04" customFormat="1" ht="14.4" customHeight="1" thickBot="1" x14ac:dyDescent="0.3">
      <c r="A2" s="235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6" t="s">
        <v>29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226</v>
      </c>
      <c r="E4" s="304" t="s">
        <v>227</v>
      </c>
      <c r="F4" s="304" t="s">
        <v>228</v>
      </c>
      <c r="G4" s="304" t="s">
        <v>229</v>
      </c>
      <c r="H4" s="304" t="s">
        <v>230</v>
      </c>
      <c r="I4" s="304" t="s">
        <v>231</v>
      </c>
      <c r="J4" s="304" t="s">
        <v>232</v>
      </c>
      <c r="K4" s="304" t="s">
        <v>233</v>
      </c>
      <c r="L4" s="304" t="s">
        <v>234</v>
      </c>
      <c r="M4" s="304" t="s">
        <v>235</v>
      </c>
      <c r="N4" s="304" t="s">
        <v>236</v>
      </c>
      <c r="O4" s="304" t="s">
        <v>237</v>
      </c>
      <c r="P4" s="358" t="s">
        <v>3</v>
      </c>
      <c r="Q4" s="35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2.9647199999999998</v>
      </c>
      <c r="G7" s="52">
        <v>8.0036699999999996</v>
      </c>
      <c r="H7" s="52">
        <v>4.7491899999999996</v>
      </c>
      <c r="I7" s="52">
        <v>8.1472499999999997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29.566929999999999</v>
      </c>
      <c r="Q7" s="95">
        <v>0.56312378598500001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226.54599999999999</v>
      </c>
      <c r="G8" s="52">
        <v>157.93799999999999</v>
      </c>
      <c r="H8" s="52">
        <v>189.33099999999999</v>
      </c>
      <c r="I8" s="52">
        <v>164.64400000000001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1065.154</v>
      </c>
      <c r="Q8" s="95">
        <v>1.3711888280240001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3643.0321600000102</v>
      </c>
      <c r="G9" s="52">
        <v>2634.2184200000002</v>
      </c>
      <c r="H9" s="52">
        <v>2999.3910000000001</v>
      </c>
      <c r="I9" s="52">
        <v>3753.66473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18854.009050000001</v>
      </c>
      <c r="Q9" s="95">
        <v>0.90950357211699995</v>
      </c>
    </row>
    <row r="10" spans="1:17" ht="14.4" customHeight="1" x14ac:dyDescent="0.3">
      <c r="A10" s="15" t="s">
        <v>38</v>
      </c>
      <c r="B10" s="51">
        <v>1900</v>
      </c>
      <c r="C10" s="52">
        <v>158.333333333333</v>
      </c>
      <c r="D10" s="52">
        <v>151.42403999999999</v>
      </c>
      <c r="E10" s="52">
        <v>141.31131999999999</v>
      </c>
      <c r="F10" s="52">
        <v>157.4417</v>
      </c>
      <c r="G10" s="52">
        <v>120.43167</v>
      </c>
      <c r="H10" s="52">
        <v>154.70052000000001</v>
      </c>
      <c r="I10" s="52">
        <v>177.27222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902.58146999999997</v>
      </c>
      <c r="Q10" s="95">
        <v>0.95008575789399996</v>
      </c>
    </row>
    <row r="11" spans="1:17" ht="14.4" customHeight="1" x14ac:dyDescent="0.3">
      <c r="A11" s="15" t="s">
        <v>39</v>
      </c>
      <c r="B11" s="51">
        <v>754.235888705967</v>
      </c>
      <c r="C11" s="52">
        <v>62.852990725497001</v>
      </c>
      <c r="D11" s="52">
        <v>37.918909999999997</v>
      </c>
      <c r="E11" s="52">
        <v>55.739660000000001</v>
      </c>
      <c r="F11" s="52">
        <v>63.843850000000003</v>
      </c>
      <c r="G11" s="52">
        <v>66.323480000000004</v>
      </c>
      <c r="H11" s="52">
        <v>73.712699999999998</v>
      </c>
      <c r="I11" s="52">
        <v>66.958039999999997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364.49664000000001</v>
      </c>
      <c r="Q11" s="95">
        <v>0.96653220950600005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64.615539999999996</v>
      </c>
      <c r="G12" s="52">
        <v>67.282550000000001</v>
      </c>
      <c r="H12" s="52">
        <v>69.53586</v>
      </c>
      <c r="I12" s="52">
        <v>17.080570000000002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350.01105999999999</v>
      </c>
      <c r="Q12" s="95">
        <v>26.059826174449</v>
      </c>
    </row>
    <row r="13" spans="1:17" ht="14.4" customHeight="1" x14ac:dyDescent="0.3">
      <c r="A13" s="15" t="s">
        <v>41</v>
      </c>
      <c r="B13" s="51">
        <v>165</v>
      </c>
      <c r="C13" s="52">
        <v>13.75</v>
      </c>
      <c r="D13" s="52">
        <v>2.7443</v>
      </c>
      <c r="E13" s="52">
        <v>23.967649999999999</v>
      </c>
      <c r="F13" s="52">
        <v>11.815659999999999</v>
      </c>
      <c r="G13" s="52">
        <v>13.871460000000001</v>
      </c>
      <c r="H13" s="52">
        <v>14.21866</v>
      </c>
      <c r="I13" s="52">
        <v>12.00695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78.624679999999998</v>
      </c>
      <c r="Q13" s="95">
        <v>0.95302642424200001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121.76</v>
      </c>
      <c r="G14" s="52">
        <v>99.376000000000005</v>
      </c>
      <c r="H14" s="52">
        <v>105.459</v>
      </c>
      <c r="I14" s="52">
        <v>96.209000000000003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701.25099999999998</v>
      </c>
      <c r="Q14" s="95">
        <v>1.0191462016399999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-9425.3885800000207</v>
      </c>
      <c r="G16" s="52">
        <v>-7630.1421700000001</v>
      </c>
      <c r="H16" s="52">
        <v>-8840.9363599999997</v>
      </c>
      <c r="I16" s="52">
        <v>-9237.4470000000001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-52319.673499999997</v>
      </c>
      <c r="Q16" s="95">
        <v>0.91829176831899995</v>
      </c>
    </row>
    <row r="17" spans="1:17" ht="14.4" customHeight="1" x14ac:dyDescent="0.3">
      <c r="A17" s="15" t="s">
        <v>45</v>
      </c>
      <c r="B17" s="51">
        <v>922.96732237038395</v>
      </c>
      <c r="C17" s="52">
        <v>76.913943530864998</v>
      </c>
      <c r="D17" s="52">
        <v>50.569929999999999</v>
      </c>
      <c r="E17" s="52">
        <v>21.73207</v>
      </c>
      <c r="F17" s="52">
        <v>80.226560000000006</v>
      </c>
      <c r="G17" s="52">
        <v>38.702269999999999</v>
      </c>
      <c r="H17" s="52">
        <v>38.058439999999997</v>
      </c>
      <c r="I17" s="52">
        <v>53.775019999999998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283.06429000000003</v>
      </c>
      <c r="Q17" s="95">
        <v>0.61337879064400003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65.070999999999998</v>
      </c>
      <c r="G18" s="52">
        <v>54.567</v>
      </c>
      <c r="H18" s="52">
        <v>68.866</v>
      </c>
      <c r="I18" s="52">
        <v>98.152199999999993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398.22120000000001</v>
      </c>
      <c r="Q18" s="95">
        <v>1.2347944186040001</v>
      </c>
    </row>
    <row r="19" spans="1:17" ht="14.4" customHeight="1" x14ac:dyDescent="0.3">
      <c r="A19" s="15" t="s">
        <v>47</v>
      </c>
      <c r="B19" s="51">
        <v>1510.1504705201601</v>
      </c>
      <c r="C19" s="52">
        <v>125.845872543346</v>
      </c>
      <c r="D19" s="52">
        <v>112.3451</v>
      </c>
      <c r="E19" s="52">
        <v>164.24768</v>
      </c>
      <c r="F19" s="52">
        <v>141.52052</v>
      </c>
      <c r="G19" s="52">
        <v>97.542010000000005</v>
      </c>
      <c r="H19" s="52">
        <v>231.16749999999999</v>
      </c>
      <c r="I19" s="52">
        <v>82.505099999999999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829.32790999999997</v>
      </c>
      <c r="Q19" s="95">
        <v>1.098338114233</v>
      </c>
    </row>
    <row r="20" spans="1:17" ht="14.4" customHeight="1" x14ac:dyDescent="0.3">
      <c r="A20" s="15" t="s">
        <v>48</v>
      </c>
      <c r="B20" s="51">
        <v>37430</v>
      </c>
      <c r="C20" s="52">
        <v>3119.1666666666702</v>
      </c>
      <c r="D20" s="52">
        <v>3089.4821400000001</v>
      </c>
      <c r="E20" s="52">
        <v>3021.53584</v>
      </c>
      <c r="F20" s="52">
        <v>3079.1134999999999</v>
      </c>
      <c r="G20" s="52">
        <v>3157.33671</v>
      </c>
      <c r="H20" s="52">
        <v>3132.9444100000001</v>
      </c>
      <c r="I20" s="52">
        <v>3173.0662600000001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18653.478859999999</v>
      </c>
      <c r="Q20" s="95">
        <v>0.99671273630699997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317.62500000000102</v>
      </c>
      <c r="G21" s="52">
        <v>317.62400000000002</v>
      </c>
      <c r="H21" s="52">
        <v>321.06900000000002</v>
      </c>
      <c r="I21" s="52">
        <v>328.99799999999999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1919.9770000000001</v>
      </c>
      <c r="Q21" s="95">
        <v>1.034191758685</v>
      </c>
    </row>
    <row r="22" spans="1:17" ht="14.4" customHeight="1" x14ac:dyDescent="0.3">
      <c r="A22" s="15" t="s">
        <v>50</v>
      </c>
      <c r="B22" s="51">
        <v>15</v>
      </c>
      <c r="C22" s="52">
        <v>1.25</v>
      </c>
      <c r="D22" s="52">
        <v>40.459980000000002</v>
      </c>
      <c r="E22" s="52">
        <v>19.4175</v>
      </c>
      <c r="F22" s="52">
        <v>0</v>
      </c>
      <c r="G22" s="52">
        <v>206.57477</v>
      </c>
      <c r="H22" s="52">
        <v>6.6924999999999999</v>
      </c>
      <c r="I22" s="52">
        <v>13.912000000000001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287.05675000000002</v>
      </c>
      <c r="Q22" s="95">
        <v>38.274233333333001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3487.6352000000102</v>
      </c>
      <c r="G23" s="52">
        <v>641.673</v>
      </c>
      <c r="H23" s="52">
        <v>5857.54</v>
      </c>
      <c r="I23" s="52">
        <v>3515.6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18635.911199999999</v>
      </c>
      <c r="Q23" s="95"/>
    </row>
    <row r="24" spans="1:17" ht="14.4" customHeight="1" x14ac:dyDescent="0.3">
      <c r="A24" s="16" t="s">
        <v>52</v>
      </c>
      <c r="B24" s="51">
        <v>483.77957982134802</v>
      </c>
      <c r="C24" s="52">
        <v>40.314964985110997</v>
      </c>
      <c r="D24" s="52">
        <v>54.758050000000999</v>
      </c>
      <c r="E24" s="52">
        <v>36.503070000000001</v>
      </c>
      <c r="F24" s="52">
        <v>64.977749999997997</v>
      </c>
      <c r="G24" s="52">
        <v>51.098429999997997</v>
      </c>
      <c r="H24" s="52">
        <v>65.150029999999006</v>
      </c>
      <c r="I24" s="52">
        <v>54.116219999997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326.60354999999498</v>
      </c>
      <c r="Q24" s="95"/>
    </row>
    <row r="25" spans="1:17" ht="14.4" customHeight="1" x14ac:dyDescent="0.3">
      <c r="A25" s="17" t="s">
        <v>53</v>
      </c>
      <c r="B25" s="54">
        <v>22160.949312331501</v>
      </c>
      <c r="C25" s="55">
        <v>1846.74577602763</v>
      </c>
      <c r="D25" s="55">
        <v>-1173.66571</v>
      </c>
      <c r="E25" s="55">
        <v>3457.79594</v>
      </c>
      <c r="F25" s="55">
        <v>2102.8005800000001</v>
      </c>
      <c r="G25" s="55">
        <v>102.421269999998</v>
      </c>
      <c r="H25" s="55">
        <v>4491.6494499999999</v>
      </c>
      <c r="I25" s="55">
        <v>2378.6605599999998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11359.66209</v>
      </c>
      <c r="Q25" s="96">
        <v>1.025196342439</v>
      </c>
    </row>
    <row r="26" spans="1:17" ht="14.4" customHeight="1" x14ac:dyDescent="0.3">
      <c r="A26" s="15" t="s">
        <v>54</v>
      </c>
      <c r="B26" s="51">
        <v>5906.7225019821899</v>
      </c>
      <c r="C26" s="52">
        <v>492.226875165183</v>
      </c>
      <c r="D26" s="52">
        <v>440.56279000000001</v>
      </c>
      <c r="E26" s="52">
        <v>420.01271000000003</v>
      </c>
      <c r="F26" s="52">
        <v>543.80059000000006</v>
      </c>
      <c r="G26" s="52">
        <v>498.48471999999998</v>
      </c>
      <c r="H26" s="52">
        <v>517.50813000000005</v>
      </c>
      <c r="I26" s="52">
        <v>622.50914999999998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3042.8780900000002</v>
      </c>
      <c r="Q26" s="95">
        <v>1.030310155582</v>
      </c>
    </row>
    <row r="27" spans="1:17" ht="14.4" customHeight="1" x14ac:dyDescent="0.3">
      <c r="A27" s="18" t="s">
        <v>55</v>
      </c>
      <c r="B27" s="54">
        <v>28067.6718143137</v>
      </c>
      <c r="C27" s="55">
        <v>2338.9726511928102</v>
      </c>
      <c r="D27" s="55">
        <v>-733.10292000000004</v>
      </c>
      <c r="E27" s="55">
        <v>3877.8086499999999</v>
      </c>
      <c r="F27" s="55">
        <v>2646.6011699999999</v>
      </c>
      <c r="G27" s="55">
        <v>600.90598999999804</v>
      </c>
      <c r="H27" s="55">
        <v>5009.1575800000001</v>
      </c>
      <c r="I27" s="55">
        <v>3001.1697100000001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14402.54018</v>
      </c>
      <c r="Q27" s="96">
        <v>1.0262725227280001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44.689689999999999</v>
      </c>
      <c r="G28" s="52">
        <v>55.006500000000003</v>
      </c>
      <c r="H28" s="52">
        <v>26.658950000000001</v>
      </c>
      <c r="I28" s="52">
        <v>23.100300000000001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194.57944000000001</v>
      </c>
      <c r="Q28" s="95">
        <v>1.6077337342660001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4216.2209000000003</v>
      </c>
      <c r="G30" s="52">
        <v>969.06949999999995</v>
      </c>
      <c r="H30" s="52">
        <v>6787.9235500000004</v>
      </c>
      <c r="I30" s="52">
        <v>4320.5947500000002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22407.73575</v>
      </c>
      <c r="Q30" s="95">
        <v>0.77201233235900002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0.5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14.215999999999999</v>
      </c>
      <c r="Q31" s="97" t="s">
        <v>261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5" t="s">
        <v>61</v>
      </c>
      <c r="B1" s="355"/>
      <c r="C1" s="355"/>
      <c r="D1" s="355"/>
      <c r="E1" s="355"/>
      <c r="F1" s="355"/>
      <c r="G1" s="355"/>
      <c r="H1" s="360"/>
      <c r="I1" s="360"/>
      <c r="J1" s="360"/>
      <c r="K1" s="360"/>
    </row>
    <row r="2" spans="1:11" s="60" customFormat="1" ht="14.4" customHeight="1" thickBot="1" x14ac:dyDescent="0.35">
      <c r="A2" s="235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6" t="s">
        <v>62</v>
      </c>
      <c r="C3" s="357"/>
      <c r="D3" s="357"/>
      <c r="E3" s="357"/>
      <c r="F3" s="363" t="s">
        <v>63</v>
      </c>
      <c r="G3" s="357"/>
      <c r="H3" s="357"/>
      <c r="I3" s="357"/>
      <c r="J3" s="357"/>
      <c r="K3" s="364"/>
    </row>
    <row r="4" spans="1:11" ht="14.4" customHeight="1" x14ac:dyDescent="0.3">
      <c r="A4" s="77"/>
      <c r="B4" s="361"/>
      <c r="C4" s="362"/>
      <c r="D4" s="362"/>
      <c r="E4" s="362"/>
      <c r="F4" s="365" t="s">
        <v>239</v>
      </c>
      <c r="G4" s="367" t="s">
        <v>64</v>
      </c>
      <c r="H4" s="140" t="s">
        <v>141</v>
      </c>
      <c r="I4" s="365" t="s">
        <v>65</v>
      </c>
      <c r="J4" s="367" t="s">
        <v>246</v>
      </c>
      <c r="K4" s="368" t="s">
        <v>240</v>
      </c>
    </row>
    <row r="5" spans="1:11" ht="42" thickBot="1" x14ac:dyDescent="0.35">
      <c r="A5" s="78"/>
      <c r="B5" s="24" t="s">
        <v>242</v>
      </c>
      <c r="C5" s="25" t="s">
        <v>243</v>
      </c>
      <c r="D5" s="26" t="s">
        <v>244</v>
      </c>
      <c r="E5" s="26" t="s">
        <v>245</v>
      </c>
      <c r="F5" s="366"/>
      <c r="G5" s="366"/>
      <c r="H5" s="25" t="s">
        <v>241</v>
      </c>
      <c r="I5" s="366"/>
      <c r="J5" s="366"/>
      <c r="K5" s="369"/>
    </row>
    <row r="6" spans="1:11" ht="14.4" customHeight="1" thickBot="1" x14ac:dyDescent="0.35">
      <c r="A6" s="455" t="s">
        <v>263</v>
      </c>
      <c r="B6" s="437">
        <v>32714.444305682598</v>
      </c>
      <c r="C6" s="437">
        <v>32660.541800000101</v>
      </c>
      <c r="D6" s="438">
        <v>-53.902505682570002</v>
      </c>
      <c r="E6" s="439">
        <v>0.99835233314100003</v>
      </c>
      <c r="F6" s="437">
        <v>22160.949312331501</v>
      </c>
      <c r="G6" s="438">
        <v>11080.474656165799</v>
      </c>
      <c r="H6" s="440">
        <v>2378.6605599999998</v>
      </c>
      <c r="I6" s="437">
        <v>11359.66209</v>
      </c>
      <c r="J6" s="438">
        <v>279.18743383423703</v>
      </c>
      <c r="K6" s="441">
        <v>0.51259817121899998</v>
      </c>
    </row>
    <row r="7" spans="1:11" ht="14.4" customHeight="1" thickBot="1" x14ac:dyDescent="0.35">
      <c r="A7" s="456" t="s">
        <v>264</v>
      </c>
      <c r="B7" s="437">
        <v>-56844.490289014699</v>
      </c>
      <c r="C7" s="437">
        <v>-59649.549229999997</v>
      </c>
      <c r="D7" s="438">
        <v>-2805.0589409853101</v>
      </c>
      <c r="E7" s="439">
        <v>1.04934618864</v>
      </c>
      <c r="F7" s="437">
        <v>-66608.948060380397</v>
      </c>
      <c r="G7" s="438">
        <v>-33304.474030190198</v>
      </c>
      <c r="H7" s="440">
        <v>-4941.4653200000002</v>
      </c>
      <c r="I7" s="437">
        <v>-29957.865000000002</v>
      </c>
      <c r="J7" s="438">
        <v>3346.60903019018</v>
      </c>
      <c r="K7" s="441">
        <v>0.44975736552399997</v>
      </c>
    </row>
    <row r="8" spans="1:11" ht="14.4" customHeight="1" thickBot="1" x14ac:dyDescent="0.35">
      <c r="A8" s="457" t="s">
        <v>265</v>
      </c>
      <c r="B8" s="437">
        <v>46465.851046151402</v>
      </c>
      <c r="C8" s="437">
        <v>47019.088600000003</v>
      </c>
      <c r="D8" s="438">
        <v>553.23755384861602</v>
      </c>
      <c r="E8" s="439">
        <v>1.0119063256430001</v>
      </c>
      <c r="F8" s="437">
        <v>45964.7295934664</v>
      </c>
      <c r="G8" s="438">
        <v>22982.3647967332</v>
      </c>
      <c r="H8" s="440">
        <v>4199.77268</v>
      </c>
      <c r="I8" s="437">
        <v>21660.557499999999</v>
      </c>
      <c r="J8" s="438">
        <v>-1321.80729673318</v>
      </c>
      <c r="K8" s="441">
        <v>0.47124300940199998</v>
      </c>
    </row>
    <row r="9" spans="1:11" ht="14.4" customHeight="1" thickBot="1" x14ac:dyDescent="0.35">
      <c r="A9" s="458" t="s">
        <v>266</v>
      </c>
      <c r="B9" s="442">
        <v>0</v>
      </c>
      <c r="C9" s="442">
        <v>8.7999999900000004E-4</v>
      </c>
      <c r="D9" s="443">
        <v>8.7999999900000004E-4</v>
      </c>
      <c r="E9" s="444" t="s">
        <v>261</v>
      </c>
      <c r="F9" s="442">
        <v>0</v>
      </c>
      <c r="G9" s="443">
        <v>0</v>
      </c>
      <c r="H9" s="445">
        <v>-1.08E-3</v>
      </c>
      <c r="I9" s="442">
        <v>-1.33E-3</v>
      </c>
      <c r="J9" s="443">
        <v>-1.33E-3</v>
      </c>
      <c r="K9" s="446" t="s">
        <v>261</v>
      </c>
    </row>
    <row r="10" spans="1:11" ht="14.4" customHeight="1" thickBot="1" x14ac:dyDescent="0.35">
      <c r="A10" s="459" t="s">
        <v>267</v>
      </c>
      <c r="B10" s="437">
        <v>0</v>
      </c>
      <c r="C10" s="437">
        <v>8.7999999900000004E-4</v>
      </c>
      <c r="D10" s="438">
        <v>8.7999999900000004E-4</v>
      </c>
      <c r="E10" s="447" t="s">
        <v>261</v>
      </c>
      <c r="F10" s="437">
        <v>0</v>
      </c>
      <c r="G10" s="438">
        <v>0</v>
      </c>
      <c r="H10" s="440">
        <v>-1.08E-3</v>
      </c>
      <c r="I10" s="437">
        <v>-1.33E-3</v>
      </c>
      <c r="J10" s="438">
        <v>-1.33E-3</v>
      </c>
      <c r="K10" s="448" t="s">
        <v>261</v>
      </c>
    </row>
    <row r="11" spans="1:11" ht="14.4" customHeight="1" thickBot="1" x14ac:dyDescent="0.35">
      <c r="A11" s="458" t="s">
        <v>268</v>
      </c>
      <c r="B11" s="442">
        <v>190.00001715310199</v>
      </c>
      <c r="C11" s="442">
        <v>345.19131000000101</v>
      </c>
      <c r="D11" s="443">
        <v>155.19129284689899</v>
      </c>
      <c r="E11" s="449">
        <v>1.816796204401</v>
      </c>
      <c r="F11" s="442">
        <v>105.01041062674599</v>
      </c>
      <c r="G11" s="443">
        <v>52.505205313372997</v>
      </c>
      <c r="H11" s="445">
        <v>8.1472499999999997</v>
      </c>
      <c r="I11" s="442">
        <v>29.566929999999999</v>
      </c>
      <c r="J11" s="443">
        <v>-22.938275313373001</v>
      </c>
      <c r="K11" s="450">
        <v>0.28156189299200002</v>
      </c>
    </row>
    <row r="12" spans="1:11" ht="14.4" customHeight="1" thickBot="1" x14ac:dyDescent="0.35">
      <c r="A12" s="459" t="s">
        <v>269</v>
      </c>
      <c r="B12" s="437">
        <v>190.00001715310199</v>
      </c>
      <c r="C12" s="437">
        <v>75.576449999999994</v>
      </c>
      <c r="D12" s="438">
        <v>-114.423567153102</v>
      </c>
      <c r="E12" s="439">
        <v>0.39777075356300001</v>
      </c>
      <c r="F12" s="437">
        <v>100</v>
      </c>
      <c r="G12" s="438">
        <v>50</v>
      </c>
      <c r="H12" s="440">
        <v>8.1472099999999994</v>
      </c>
      <c r="I12" s="437">
        <v>28.60257</v>
      </c>
      <c r="J12" s="438">
        <v>-21.39743</v>
      </c>
      <c r="K12" s="441">
        <v>0.28602569999999999</v>
      </c>
    </row>
    <row r="13" spans="1:11" ht="14.4" customHeight="1" thickBot="1" x14ac:dyDescent="0.35">
      <c r="A13" s="459" t="s">
        <v>270</v>
      </c>
      <c r="B13" s="437">
        <v>0</v>
      </c>
      <c r="C13" s="437">
        <v>269.61486000000099</v>
      </c>
      <c r="D13" s="438">
        <v>269.61486000000099</v>
      </c>
      <c r="E13" s="447" t="s">
        <v>261</v>
      </c>
      <c r="F13" s="437">
        <v>5.0104106267460002</v>
      </c>
      <c r="G13" s="438">
        <v>2.5052053133730001</v>
      </c>
      <c r="H13" s="440">
        <v>4.0000000000000003E-5</v>
      </c>
      <c r="I13" s="437">
        <v>0.96435999999999999</v>
      </c>
      <c r="J13" s="438">
        <v>-1.540845313373</v>
      </c>
      <c r="K13" s="441">
        <v>0.19247125072900001</v>
      </c>
    </row>
    <row r="14" spans="1:11" ht="14.4" customHeight="1" thickBot="1" x14ac:dyDescent="0.35">
      <c r="A14" s="458" t="s">
        <v>271</v>
      </c>
      <c r="B14" s="442">
        <v>1390.7625223022201</v>
      </c>
      <c r="C14" s="442">
        <v>1767.7468200000001</v>
      </c>
      <c r="D14" s="443">
        <v>376.98429769778301</v>
      </c>
      <c r="E14" s="449">
        <v>1.2710630259669999</v>
      </c>
      <c r="F14" s="442">
        <v>1553.62117635462</v>
      </c>
      <c r="G14" s="443">
        <v>776.81058817730798</v>
      </c>
      <c r="H14" s="445">
        <v>164.64400000000001</v>
      </c>
      <c r="I14" s="442">
        <v>1065.154</v>
      </c>
      <c r="J14" s="443">
        <v>288.34341182269202</v>
      </c>
      <c r="K14" s="450">
        <v>0.68559441401200005</v>
      </c>
    </row>
    <row r="15" spans="1:11" ht="14.4" customHeight="1" thickBot="1" x14ac:dyDescent="0.35">
      <c r="A15" s="459" t="s">
        <v>272</v>
      </c>
      <c r="B15" s="437">
        <v>1316.6491352968701</v>
      </c>
      <c r="C15" s="437">
        <v>1454.1250600000001</v>
      </c>
      <c r="D15" s="438">
        <v>137.475924703136</v>
      </c>
      <c r="E15" s="439">
        <v>1.1044134849730001</v>
      </c>
      <c r="F15" s="437">
        <v>1181.36174803822</v>
      </c>
      <c r="G15" s="438">
        <v>590.68087401910998</v>
      </c>
      <c r="H15" s="440">
        <v>115.73</v>
      </c>
      <c r="I15" s="437">
        <v>832.79300000000001</v>
      </c>
      <c r="J15" s="438">
        <v>242.11212598089099</v>
      </c>
      <c r="K15" s="441">
        <v>0.70494325839000005</v>
      </c>
    </row>
    <row r="16" spans="1:11" ht="14.4" customHeight="1" thickBot="1" x14ac:dyDescent="0.35">
      <c r="A16" s="459" t="s">
        <v>273</v>
      </c>
      <c r="B16" s="437">
        <v>74.113387005351996</v>
      </c>
      <c r="C16" s="437">
        <v>313.62175999999999</v>
      </c>
      <c r="D16" s="438">
        <v>239.508372994647</v>
      </c>
      <c r="E16" s="439">
        <v>4.2316479204670001</v>
      </c>
      <c r="F16" s="437">
        <v>372.25942831639702</v>
      </c>
      <c r="G16" s="438">
        <v>186.12971415819899</v>
      </c>
      <c r="H16" s="440">
        <v>48.914000000000001</v>
      </c>
      <c r="I16" s="437">
        <v>232.36099999999999</v>
      </c>
      <c r="J16" s="438">
        <v>46.231285841800997</v>
      </c>
      <c r="K16" s="441">
        <v>0.62419104077700005</v>
      </c>
    </row>
    <row r="17" spans="1:11" ht="14.4" customHeight="1" thickBot="1" x14ac:dyDescent="0.35">
      <c r="A17" s="458" t="s">
        <v>274</v>
      </c>
      <c r="B17" s="442">
        <v>41424.0050804122</v>
      </c>
      <c r="C17" s="442">
        <v>41576.442159999999</v>
      </c>
      <c r="D17" s="443">
        <v>152.43707958784901</v>
      </c>
      <c r="E17" s="449">
        <v>1.0036799213230001</v>
      </c>
      <c r="F17" s="442">
        <v>41460</v>
      </c>
      <c r="G17" s="443">
        <v>20730</v>
      </c>
      <c r="H17" s="445">
        <v>3753.66473</v>
      </c>
      <c r="I17" s="442">
        <v>18854.009050000001</v>
      </c>
      <c r="J17" s="443">
        <v>-1875.9909499999901</v>
      </c>
      <c r="K17" s="450">
        <v>0.45475178605799998</v>
      </c>
    </row>
    <row r="18" spans="1:11" ht="14.4" customHeight="1" thickBot="1" x14ac:dyDescent="0.35">
      <c r="A18" s="459" t="s">
        <v>275</v>
      </c>
      <c r="B18" s="437">
        <v>17200.001552807102</v>
      </c>
      <c r="C18" s="437">
        <v>17143.925930000001</v>
      </c>
      <c r="D18" s="438">
        <v>-56.075622807125001</v>
      </c>
      <c r="E18" s="439">
        <v>0.99673978966599996</v>
      </c>
      <c r="F18" s="437">
        <v>17200</v>
      </c>
      <c r="G18" s="438">
        <v>8600</v>
      </c>
      <c r="H18" s="440">
        <v>1602.57583</v>
      </c>
      <c r="I18" s="437">
        <v>7310.8203700000004</v>
      </c>
      <c r="J18" s="438">
        <v>-1289.1796300000001</v>
      </c>
      <c r="K18" s="441">
        <v>0.42504769593000002</v>
      </c>
    </row>
    <row r="19" spans="1:11" ht="14.4" customHeight="1" thickBot="1" x14ac:dyDescent="0.35">
      <c r="A19" s="459" t="s">
        <v>276</v>
      </c>
      <c r="B19" s="437">
        <v>478.07194890514899</v>
      </c>
      <c r="C19" s="437">
        <v>494.20406000000003</v>
      </c>
      <c r="D19" s="438">
        <v>16.13211109485</v>
      </c>
      <c r="E19" s="439">
        <v>1.033744107203</v>
      </c>
      <c r="F19" s="437">
        <v>490</v>
      </c>
      <c r="G19" s="438">
        <v>245</v>
      </c>
      <c r="H19" s="440">
        <v>59.164209999999997</v>
      </c>
      <c r="I19" s="437">
        <v>217.84586999999999</v>
      </c>
      <c r="J19" s="438">
        <v>-27.154129999999</v>
      </c>
      <c r="K19" s="441">
        <v>0.44458340816300002</v>
      </c>
    </row>
    <row r="20" spans="1:11" ht="14.4" customHeight="1" thickBot="1" x14ac:dyDescent="0.35">
      <c r="A20" s="459" t="s">
        <v>277</v>
      </c>
      <c r="B20" s="437">
        <v>271.93576151804899</v>
      </c>
      <c r="C20" s="437">
        <v>248.48873</v>
      </c>
      <c r="D20" s="438">
        <v>-23.447031518048998</v>
      </c>
      <c r="E20" s="439">
        <v>0.91377731495400005</v>
      </c>
      <c r="F20" s="437">
        <v>240</v>
      </c>
      <c r="G20" s="438">
        <v>120</v>
      </c>
      <c r="H20" s="440">
        <v>16.2456</v>
      </c>
      <c r="I20" s="437">
        <v>127.55379000000001</v>
      </c>
      <c r="J20" s="438">
        <v>7.5537900000000002</v>
      </c>
      <c r="K20" s="441">
        <v>0.53147412500000002</v>
      </c>
    </row>
    <row r="21" spans="1:11" ht="14.4" customHeight="1" thickBot="1" x14ac:dyDescent="0.35">
      <c r="A21" s="459" t="s">
        <v>278</v>
      </c>
      <c r="B21" s="437">
        <v>434.00003918129602</v>
      </c>
      <c r="C21" s="437">
        <v>421.09043000000003</v>
      </c>
      <c r="D21" s="438">
        <v>-12.909609181296</v>
      </c>
      <c r="E21" s="439">
        <v>0.97025435941000004</v>
      </c>
      <c r="F21" s="437">
        <v>440</v>
      </c>
      <c r="G21" s="438">
        <v>220</v>
      </c>
      <c r="H21" s="440">
        <v>46.742789999999999</v>
      </c>
      <c r="I21" s="437">
        <v>243.77043</v>
      </c>
      <c r="J21" s="438">
        <v>23.770430000000001</v>
      </c>
      <c r="K21" s="441">
        <v>0.55402370454500005</v>
      </c>
    </row>
    <row r="22" spans="1:11" ht="14.4" customHeight="1" thickBot="1" x14ac:dyDescent="0.35">
      <c r="A22" s="459" t="s">
        <v>279</v>
      </c>
      <c r="B22" s="437">
        <v>22861.995761930801</v>
      </c>
      <c r="C22" s="437">
        <v>23081.229009999999</v>
      </c>
      <c r="D22" s="438">
        <v>219.233248069213</v>
      </c>
      <c r="E22" s="439">
        <v>1.009589418629</v>
      </c>
      <c r="F22" s="437">
        <v>22900</v>
      </c>
      <c r="G22" s="438">
        <v>11450</v>
      </c>
      <c r="H22" s="440">
        <v>2014.4883</v>
      </c>
      <c r="I22" s="437">
        <v>10849.87059</v>
      </c>
      <c r="J22" s="438">
        <v>-600.12940999999398</v>
      </c>
      <c r="K22" s="441">
        <v>0.47379347554500001</v>
      </c>
    </row>
    <row r="23" spans="1:11" ht="14.4" customHeight="1" thickBot="1" x14ac:dyDescent="0.35">
      <c r="A23" s="459" t="s">
        <v>280</v>
      </c>
      <c r="B23" s="437">
        <v>48.000004333414999</v>
      </c>
      <c r="C23" s="437">
        <v>57.39</v>
      </c>
      <c r="D23" s="438">
        <v>9.3899956665839994</v>
      </c>
      <c r="E23" s="439">
        <v>1.195624892059</v>
      </c>
      <c r="F23" s="437">
        <v>60</v>
      </c>
      <c r="G23" s="438">
        <v>30</v>
      </c>
      <c r="H23" s="440">
        <v>4.3739999999999997</v>
      </c>
      <c r="I23" s="437">
        <v>26.591999999999999</v>
      </c>
      <c r="J23" s="438">
        <v>-3.4079999999989998</v>
      </c>
      <c r="K23" s="441">
        <v>0.44319999999999998</v>
      </c>
    </row>
    <row r="24" spans="1:11" ht="14.4" customHeight="1" thickBot="1" x14ac:dyDescent="0.35">
      <c r="A24" s="459" t="s">
        <v>281</v>
      </c>
      <c r="B24" s="437">
        <v>130.00001173633299</v>
      </c>
      <c r="C24" s="437">
        <v>130.114</v>
      </c>
      <c r="D24" s="438">
        <v>0.113988263666</v>
      </c>
      <c r="E24" s="439">
        <v>1.000876832718</v>
      </c>
      <c r="F24" s="437">
        <v>130</v>
      </c>
      <c r="G24" s="438">
        <v>65</v>
      </c>
      <c r="H24" s="440">
        <v>10.074</v>
      </c>
      <c r="I24" s="437">
        <v>77.555999999999997</v>
      </c>
      <c r="J24" s="438">
        <v>12.555999999999999</v>
      </c>
      <c r="K24" s="441">
        <v>0.59658461538399998</v>
      </c>
    </row>
    <row r="25" spans="1:11" ht="14.4" customHeight="1" thickBot="1" x14ac:dyDescent="0.35">
      <c r="A25" s="458" t="s">
        <v>282</v>
      </c>
      <c r="B25" s="442">
        <v>2114.0001908508302</v>
      </c>
      <c r="C25" s="442">
        <v>1766.0814800000001</v>
      </c>
      <c r="D25" s="443">
        <v>-347.91871085082897</v>
      </c>
      <c r="E25" s="449">
        <v>0.83542162751100002</v>
      </c>
      <c r="F25" s="442">
        <v>1900</v>
      </c>
      <c r="G25" s="443">
        <v>950</v>
      </c>
      <c r="H25" s="445">
        <v>177.27222</v>
      </c>
      <c r="I25" s="442">
        <v>902.58146999999997</v>
      </c>
      <c r="J25" s="443">
        <v>-47.418529999999002</v>
      </c>
      <c r="K25" s="450">
        <v>0.47504287894699998</v>
      </c>
    </row>
    <row r="26" spans="1:11" ht="14.4" customHeight="1" thickBot="1" x14ac:dyDescent="0.35">
      <c r="A26" s="459" t="s">
        <v>283</v>
      </c>
      <c r="B26" s="437">
        <v>2114.0001908508302</v>
      </c>
      <c r="C26" s="437">
        <v>1766.0814800000001</v>
      </c>
      <c r="D26" s="438">
        <v>-347.91871085082897</v>
      </c>
      <c r="E26" s="439">
        <v>0.83542162751100002</v>
      </c>
      <c r="F26" s="437">
        <v>1900</v>
      </c>
      <c r="G26" s="438">
        <v>950</v>
      </c>
      <c r="H26" s="440">
        <v>177.27222</v>
      </c>
      <c r="I26" s="437">
        <v>902.58146999999997</v>
      </c>
      <c r="J26" s="438">
        <v>-47.418529999999002</v>
      </c>
      <c r="K26" s="441">
        <v>0.47504287894699998</v>
      </c>
    </row>
    <row r="27" spans="1:11" ht="14.4" customHeight="1" thickBot="1" x14ac:dyDescent="0.35">
      <c r="A27" s="458" t="s">
        <v>284</v>
      </c>
      <c r="B27" s="442">
        <v>773.21287285777805</v>
      </c>
      <c r="C27" s="442">
        <v>769.22487999999998</v>
      </c>
      <c r="D27" s="443">
        <v>-3.9879928577779999</v>
      </c>
      <c r="E27" s="449">
        <v>0.99484230928100004</v>
      </c>
      <c r="F27" s="442">
        <v>754.235888705967</v>
      </c>
      <c r="G27" s="443">
        <v>377.11794435298401</v>
      </c>
      <c r="H27" s="445">
        <v>66.958039999999997</v>
      </c>
      <c r="I27" s="442">
        <v>364.49664000000001</v>
      </c>
      <c r="J27" s="443">
        <v>-12.621304352983</v>
      </c>
      <c r="K27" s="450">
        <v>0.48326610475300003</v>
      </c>
    </row>
    <row r="28" spans="1:11" ht="14.4" customHeight="1" thickBot="1" x14ac:dyDescent="0.35">
      <c r="A28" s="459" t="s">
        <v>285</v>
      </c>
      <c r="B28" s="437">
        <v>9.0862829601769999</v>
      </c>
      <c r="C28" s="437">
        <v>4.7985999999990003</v>
      </c>
      <c r="D28" s="438">
        <v>-4.2876829601770003</v>
      </c>
      <c r="E28" s="439">
        <v>0.52811474406299996</v>
      </c>
      <c r="F28" s="437">
        <v>0</v>
      </c>
      <c r="G28" s="438">
        <v>0</v>
      </c>
      <c r="H28" s="440">
        <v>-22.697179999999999</v>
      </c>
      <c r="I28" s="437">
        <v>9.4257000000000009</v>
      </c>
      <c r="J28" s="438">
        <v>9.4257000000000009</v>
      </c>
      <c r="K28" s="448" t="s">
        <v>261</v>
      </c>
    </row>
    <row r="29" spans="1:11" ht="14.4" customHeight="1" thickBot="1" x14ac:dyDescent="0.35">
      <c r="A29" s="459" t="s">
        <v>286</v>
      </c>
      <c r="B29" s="437">
        <v>53.751172704303002</v>
      </c>
      <c r="C29" s="437">
        <v>27.485910000000001</v>
      </c>
      <c r="D29" s="438">
        <v>-26.265262704303002</v>
      </c>
      <c r="E29" s="439">
        <v>0.51135461083199996</v>
      </c>
      <c r="F29" s="437">
        <v>30</v>
      </c>
      <c r="G29" s="438">
        <v>15</v>
      </c>
      <c r="H29" s="440">
        <v>1.9193</v>
      </c>
      <c r="I29" s="437">
        <v>10.40049</v>
      </c>
      <c r="J29" s="438">
        <v>-4.5995100000000004</v>
      </c>
      <c r="K29" s="441">
        <v>0.34668300000000002</v>
      </c>
    </row>
    <row r="30" spans="1:11" ht="14.4" customHeight="1" thickBot="1" x14ac:dyDescent="0.35">
      <c r="A30" s="459" t="s">
        <v>287</v>
      </c>
      <c r="B30" s="437">
        <v>248.51847189947301</v>
      </c>
      <c r="C30" s="437">
        <v>227.28167999999999</v>
      </c>
      <c r="D30" s="438">
        <v>-21.236791899471999</v>
      </c>
      <c r="E30" s="439">
        <v>0.91454642491000004</v>
      </c>
      <c r="F30" s="437">
        <v>215.09303827399799</v>
      </c>
      <c r="G30" s="438">
        <v>107.546519136999</v>
      </c>
      <c r="H30" s="440">
        <v>25.952670000000001</v>
      </c>
      <c r="I30" s="437">
        <v>94.291250000000005</v>
      </c>
      <c r="J30" s="438">
        <v>-13.255269136998001</v>
      </c>
      <c r="K30" s="441">
        <v>0.43837425309799999</v>
      </c>
    </row>
    <row r="31" spans="1:11" ht="14.4" customHeight="1" thickBot="1" x14ac:dyDescent="0.35">
      <c r="A31" s="459" t="s">
        <v>288</v>
      </c>
      <c r="B31" s="437">
        <v>246.82629263659999</v>
      </c>
      <c r="C31" s="437">
        <v>248.11428000000001</v>
      </c>
      <c r="D31" s="438">
        <v>1.2879873634000001</v>
      </c>
      <c r="E31" s="439">
        <v>1.00521819353</v>
      </c>
      <c r="F31" s="437">
        <v>250</v>
      </c>
      <c r="G31" s="438">
        <v>125</v>
      </c>
      <c r="H31" s="440">
        <v>15.906219999999999</v>
      </c>
      <c r="I31" s="437">
        <v>102.47942</v>
      </c>
      <c r="J31" s="438">
        <v>-22.520579999999999</v>
      </c>
      <c r="K31" s="441">
        <v>0.40991768000000001</v>
      </c>
    </row>
    <row r="32" spans="1:11" ht="14.4" customHeight="1" thickBot="1" x14ac:dyDescent="0.35">
      <c r="A32" s="459" t="s">
        <v>289</v>
      </c>
      <c r="B32" s="437">
        <v>15.047388554444</v>
      </c>
      <c r="C32" s="437">
        <v>10.42601</v>
      </c>
      <c r="D32" s="438">
        <v>-4.621378554444</v>
      </c>
      <c r="E32" s="439">
        <v>0.69287836638699996</v>
      </c>
      <c r="F32" s="437">
        <v>11.266601931495</v>
      </c>
      <c r="G32" s="438">
        <v>5.6333009657469999</v>
      </c>
      <c r="H32" s="440">
        <v>1.8526</v>
      </c>
      <c r="I32" s="437">
        <v>7.0580299999999996</v>
      </c>
      <c r="J32" s="438">
        <v>1.424729034252</v>
      </c>
      <c r="K32" s="441">
        <v>0.62645596630699996</v>
      </c>
    </row>
    <row r="33" spans="1:11" ht="14.4" customHeight="1" thickBot="1" x14ac:dyDescent="0.35">
      <c r="A33" s="459" t="s">
        <v>290</v>
      </c>
      <c r="B33" s="437">
        <v>0</v>
      </c>
      <c r="C33" s="437">
        <v>4.598E-2</v>
      </c>
      <c r="D33" s="438">
        <v>4.598E-2</v>
      </c>
      <c r="E33" s="447" t="s">
        <v>291</v>
      </c>
      <c r="F33" s="437">
        <v>0</v>
      </c>
      <c r="G33" s="438">
        <v>0</v>
      </c>
      <c r="H33" s="440">
        <v>25.092980000000001</v>
      </c>
      <c r="I33" s="437">
        <v>14.3264</v>
      </c>
      <c r="J33" s="438">
        <v>14.3264</v>
      </c>
      <c r="K33" s="448" t="s">
        <v>291</v>
      </c>
    </row>
    <row r="34" spans="1:11" ht="14.4" customHeight="1" thickBot="1" x14ac:dyDescent="0.35">
      <c r="A34" s="459" t="s">
        <v>292</v>
      </c>
      <c r="B34" s="437">
        <v>0</v>
      </c>
      <c r="C34" s="437">
        <v>2.8379999999999999E-2</v>
      </c>
      <c r="D34" s="438">
        <v>2.8379999999999999E-2</v>
      </c>
      <c r="E34" s="447" t="s">
        <v>291</v>
      </c>
      <c r="F34" s="437">
        <v>0</v>
      </c>
      <c r="G34" s="438">
        <v>0</v>
      </c>
      <c r="H34" s="440">
        <v>0</v>
      </c>
      <c r="I34" s="437">
        <v>0</v>
      </c>
      <c r="J34" s="438">
        <v>0</v>
      </c>
      <c r="K34" s="448" t="s">
        <v>261</v>
      </c>
    </row>
    <row r="35" spans="1:11" ht="14.4" customHeight="1" thickBot="1" x14ac:dyDescent="0.35">
      <c r="A35" s="459" t="s">
        <v>293</v>
      </c>
      <c r="B35" s="437">
        <v>12.320502880507</v>
      </c>
      <c r="C35" s="437">
        <v>11.192500000000001</v>
      </c>
      <c r="D35" s="438">
        <v>-1.1280028805069999</v>
      </c>
      <c r="E35" s="439">
        <v>0.90844506174299999</v>
      </c>
      <c r="F35" s="437">
        <v>12</v>
      </c>
      <c r="G35" s="438">
        <v>6</v>
      </c>
      <c r="H35" s="440">
        <v>0</v>
      </c>
      <c r="I35" s="437">
        <v>0</v>
      </c>
      <c r="J35" s="438">
        <v>-6</v>
      </c>
      <c r="K35" s="441">
        <v>0</v>
      </c>
    </row>
    <row r="36" spans="1:11" ht="14.4" customHeight="1" thickBot="1" x14ac:dyDescent="0.35">
      <c r="A36" s="459" t="s">
        <v>294</v>
      </c>
      <c r="B36" s="437">
        <v>41.803354065798999</v>
      </c>
      <c r="C36" s="437">
        <v>60.839649999999999</v>
      </c>
      <c r="D36" s="438">
        <v>19.036295934200002</v>
      </c>
      <c r="E36" s="439">
        <v>1.4553772384920001</v>
      </c>
      <c r="F36" s="437">
        <v>65.876248500474006</v>
      </c>
      <c r="G36" s="438">
        <v>32.938124250237003</v>
      </c>
      <c r="H36" s="440">
        <v>3.0659399999999999</v>
      </c>
      <c r="I36" s="437">
        <v>23.674659999999999</v>
      </c>
      <c r="J36" s="438">
        <v>-9.2634642502369999</v>
      </c>
      <c r="K36" s="441">
        <v>0.359380816893</v>
      </c>
    </row>
    <row r="37" spans="1:11" ht="14.4" customHeight="1" thickBot="1" x14ac:dyDescent="0.35">
      <c r="A37" s="459" t="s">
        <v>295</v>
      </c>
      <c r="B37" s="437">
        <v>0</v>
      </c>
      <c r="C37" s="437">
        <v>1.93</v>
      </c>
      <c r="D37" s="438">
        <v>1.93</v>
      </c>
      <c r="E37" s="447" t="s">
        <v>261</v>
      </c>
      <c r="F37" s="437">
        <v>0</v>
      </c>
      <c r="G37" s="438">
        <v>0</v>
      </c>
      <c r="H37" s="440">
        <v>0</v>
      </c>
      <c r="I37" s="437">
        <v>14.05</v>
      </c>
      <c r="J37" s="438">
        <v>14.05</v>
      </c>
      <c r="K37" s="448" t="s">
        <v>261</v>
      </c>
    </row>
    <row r="38" spans="1:11" ht="14.4" customHeight="1" thickBot="1" x14ac:dyDescent="0.35">
      <c r="A38" s="459" t="s">
        <v>296</v>
      </c>
      <c r="B38" s="437">
        <v>0</v>
      </c>
      <c r="C38" s="437">
        <v>5.0765000000000002</v>
      </c>
      <c r="D38" s="438">
        <v>5.0765000000000002</v>
      </c>
      <c r="E38" s="447" t="s">
        <v>291</v>
      </c>
      <c r="F38" s="437">
        <v>0</v>
      </c>
      <c r="G38" s="438">
        <v>0</v>
      </c>
      <c r="H38" s="440">
        <v>0</v>
      </c>
      <c r="I38" s="437">
        <v>5.9138000000000002</v>
      </c>
      <c r="J38" s="438">
        <v>5.9138000000000002</v>
      </c>
      <c r="K38" s="448" t="s">
        <v>261</v>
      </c>
    </row>
    <row r="39" spans="1:11" ht="14.4" customHeight="1" thickBot="1" x14ac:dyDescent="0.35">
      <c r="A39" s="459" t="s">
        <v>297</v>
      </c>
      <c r="B39" s="437">
        <v>145.859407156473</v>
      </c>
      <c r="C39" s="437">
        <v>172.00539000000001</v>
      </c>
      <c r="D39" s="438">
        <v>26.145982843527001</v>
      </c>
      <c r="E39" s="439">
        <v>1.1792546902059999</v>
      </c>
      <c r="F39" s="437">
        <v>170</v>
      </c>
      <c r="G39" s="438">
        <v>85</v>
      </c>
      <c r="H39" s="440">
        <v>15.86551</v>
      </c>
      <c r="I39" s="437">
        <v>82.876890000000003</v>
      </c>
      <c r="J39" s="438">
        <v>-2.123109999999</v>
      </c>
      <c r="K39" s="441">
        <v>0.487511117647</v>
      </c>
    </row>
    <row r="40" spans="1:11" ht="14.4" customHeight="1" thickBot="1" x14ac:dyDescent="0.35">
      <c r="A40" s="458" t="s">
        <v>298</v>
      </c>
      <c r="B40" s="442">
        <v>442.11535670405698</v>
      </c>
      <c r="C40" s="442">
        <v>604.53274999999996</v>
      </c>
      <c r="D40" s="443">
        <v>162.41739329594299</v>
      </c>
      <c r="E40" s="449">
        <v>1.3673642881500001</v>
      </c>
      <c r="F40" s="442">
        <v>26.862117779064</v>
      </c>
      <c r="G40" s="443">
        <v>13.431058889532</v>
      </c>
      <c r="H40" s="445">
        <v>17.080570000000002</v>
      </c>
      <c r="I40" s="442">
        <v>350.01105999999999</v>
      </c>
      <c r="J40" s="443">
        <v>336.580001110468</v>
      </c>
      <c r="K40" s="450">
        <v>13.029913087223999</v>
      </c>
    </row>
    <row r="41" spans="1:11" ht="14.4" customHeight="1" thickBot="1" x14ac:dyDescent="0.35">
      <c r="A41" s="459" t="s">
        <v>299</v>
      </c>
      <c r="B41" s="437">
        <v>0</v>
      </c>
      <c r="C41" s="437">
        <v>3.0340600000000002</v>
      </c>
      <c r="D41" s="438">
        <v>3.0340600000000002</v>
      </c>
      <c r="E41" s="447" t="s">
        <v>261</v>
      </c>
      <c r="F41" s="437">
        <v>0</v>
      </c>
      <c r="G41" s="438">
        <v>0</v>
      </c>
      <c r="H41" s="440">
        <v>0</v>
      </c>
      <c r="I41" s="437">
        <v>0.121</v>
      </c>
      <c r="J41" s="438">
        <v>0.121</v>
      </c>
      <c r="K41" s="448" t="s">
        <v>261</v>
      </c>
    </row>
    <row r="42" spans="1:11" ht="14.4" customHeight="1" thickBot="1" x14ac:dyDescent="0.35">
      <c r="A42" s="459" t="s">
        <v>300</v>
      </c>
      <c r="B42" s="437">
        <v>424.22368844160502</v>
      </c>
      <c r="C42" s="437">
        <v>576.29792999999995</v>
      </c>
      <c r="D42" s="438">
        <v>152.07424155839601</v>
      </c>
      <c r="E42" s="439">
        <v>1.3584765436290001</v>
      </c>
      <c r="F42" s="437">
        <v>0</v>
      </c>
      <c r="G42" s="438">
        <v>0</v>
      </c>
      <c r="H42" s="440">
        <v>0</v>
      </c>
      <c r="I42" s="437">
        <v>320.16500000000002</v>
      </c>
      <c r="J42" s="438">
        <v>320.16500000000002</v>
      </c>
      <c r="K42" s="448" t="s">
        <v>261</v>
      </c>
    </row>
    <row r="43" spans="1:11" ht="14.4" customHeight="1" thickBot="1" x14ac:dyDescent="0.35">
      <c r="A43" s="459" t="s">
        <v>301</v>
      </c>
      <c r="B43" s="437">
        <v>0.30611808763100001</v>
      </c>
      <c r="C43" s="437">
        <v>12.895519999999999</v>
      </c>
      <c r="D43" s="438">
        <v>12.589401912368</v>
      </c>
      <c r="E43" s="439">
        <v>42.125965504889002</v>
      </c>
      <c r="F43" s="437">
        <v>16.814969134203</v>
      </c>
      <c r="G43" s="438">
        <v>8.4074845671009992</v>
      </c>
      <c r="H43" s="440">
        <v>16.915800000000001</v>
      </c>
      <c r="I43" s="437">
        <v>16.915800000000001</v>
      </c>
      <c r="J43" s="438">
        <v>8.5083154328979997</v>
      </c>
      <c r="K43" s="441">
        <v>1.0059964942540001</v>
      </c>
    </row>
    <row r="44" spans="1:11" ht="14.4" customHeight="1" thickBot="1" x14ac:dyDescent="0.35">
      <c r="A44" s="459" t="s">
        <v>302</v>
      </c>
      <c r="B44" s="437">
        <v>6.2742653193209996</v>
      </c>
      <c r="C44" s="437">
        <v>4.2075399999999998</v>
      </c>
      <c r="D44" s="438">
        <v>-2.0667253193209998</v>
      </c>
      <c r="E44" s="439">
        <v>0.67060281735899996</v>
      </c>
      <c r="F44" s="437">
        <v>4.5031561094520001</v>
      </c>
      <c r="G44" s="438">
        <v>2.251578054726</v>
      </c>
      <c r="H44" s="440">
        <v>0</v>
      </c>
      <c r="I44" s="437">
        <v>6.95913</v>
      </c>
      <c r="J44" s="438">
        <v>4.7075519452729999</v>
      </c>
      <c r="K44" s="441">
        <v>1.5453894626019999</v>
      </c>
    </row>
    <row r="45" spans="1:11" ht="14.4" customHeight="1" thickBot="1" x14ac:dyDescent="0.35">
      <c r="A45" s="459" t="s">
        <v>303</v>
      </c>
      <c r="B45" s="437">
        <v>0</v>
      </c>
      <c r="C45" s="437">
        <v>3.3776999999999999</v>
      </c>
      <c r="D45" s="438">
        <v>3.3776999999999999</v>
      </c>
      <c r="E45" s="447" t="s">
        <v>261</v>
      </c>
      <c r="F45" s="437">
        <v>0</v>
      </c>
      <c r="G45" s="438">
        <v>0</v>
      </c>
      <c r="H45" s="440">
        <v>0</v>
      </c>
      <c r="I45" s="437">
        <v>0.69599999999999995</v>
      </c>
      <c r="J45" s="438">
        <v>0.69599999999999995</v>
      </c>
      <c r="K45" s="448" t="s">
        <v>261</v>
      </c>
    </row>
    <row r="46" spans="1:11" ht="14.4" customHeight="1" thickBot="1" x14ac:dyDescent="0.35">
      <c r="A46" s="459" t="s">
        <v>304</v>
      </c>
      <c r="B46" s="437">
        <v>11.311284855499</v>
      </c>
      <c r="C46" s="437">
        <v>4.72</v>
      </c>
      <c r="D46" s="438">
        <v>-6.5912848554989996</v>
      </c>
      <c r="E46" s="439">
        <v>0.41728239190299998</v>
      </c>
      <c r="F46" s="437">
        <v>5.5439925354090001</v>
      </c>
      <c r="G46" s="438">
        <v>2.771996267704</v>
      </c>
      <c r="H46" s="440">
        <v>0.16477</v>
      </c>
      <c r="I46" s="437">
        <v>5.1541300000000003</v>
      </c>
      <c r="J46" s="438">
        <v>2.3821337322949998</v>
      </c>
      <c r="K46" s="441">
        <v>0.92967838017100002</v>
      </c>
    </row>
    <row r="47" spans="1:11" ht="14.4" customHeight="1" thickBot="1" x14ac:dyDescent="0.35">
      <c r="A47" s="458" t="s">
        <v>305</v>
      </c>
      <c r="B47" s="442">
        <v>131.755005871267</v>
      </c>
      <c r="C47" s="442">
        <v>158.33431999999999</v>
      </c>
      <c r="D47" s="443">
        <v>26.579314128732001</v>
      </c>
      <c r="E47" s="449">
        <v>1.2017328598100001</v>
      </c>
      <c r="F47" s="442">
        <v>165</v>
      </c>
      <c r="G47" s="443">
        <v>82.5</v>
      </c>
      <c r="H47" s="445">
        <v>12.00695</v>
      </c>
      <c r="I47" s="442">
        <v>78.624679999999998</v>
      </c>
      <c r="J47" s="443">
        <v>-3.8753199999999999</v>
      </c>
      <c r="K47" s="450">
        <v>0.47651321212100001</v>
      </c>
    </row>
    <row r="48" spans="1:11" ht="14.4" customHeight="1" thickBot="1" x14ac:dyDescent="0.35">
      <c r="A48" s="459" t="s">
        <v>306</v>
      </c>
      <c r="B48" s="437">
        <v>0</v>
      </c>
      <c r="C48" s="437">
        <v>0</v>
      </c>
      <c r="D48" s="438">
        <v>0</v>
      </c>
      <c r="E48" s="439">
        <v>1</v>
      </c>
      <c r="F48" s="437">
        <v>12</v>
      </c>
      <c r="G48" s="438">
        <v>6</v>
      </c>
      <c r="H48" s="440">
        <v>0.58082999999999996</v>
      </c>
      <c r="I48" s="437">
        <v>3.08188</v>
      </c>
      <c r="J48" s="438">
        <v>-2.91812</v>
      </c>
      <c r="K48" s="441">
        <v>0.256823333333</v>
      </c>
    </row>
    <row r="49" spans="1:11" ht="14.4" customHeight="1" thickBot="1" x14ac:dyDescent="0.35">
      <c r="A49" s="459" t="s">
        <v>307</v>
      </c>
      <c r="B49" s="437">
        <v>0</v>
      </c>
      <c r="C49" s="437">
        <v>28.313980000000001</v>
      </c>
      <c r="D49" s="438">
        <v>28.313980000000001</v>
      </c>
      <c r="E49" s="447" t="s">
        <v>261</v>
      </c>
      <c r="F49" s="437">
        <v>29</v>
      </c>
      <c r="G49" s="438">
        <v>14.5</v>
      </c>
      <c r="H49" s="440">
        <v>3.6349100000000001</v>
      </c>
      <c r="I49" s="437">
        <v>21.36739</v>
      </c>
      <c r="J49" s="438">
        <v>6.8673899999990002</v>
      </c>
      <c r="K49" s="441">
        <v>0.736806551724</v>
      </c>
    </row>
    <row r="50" spans="1:11" ht="14.4" customHeight="1" thickBot="1" x14ac:dyDescent="0.35">
      <c r="A50" s="459" t="s">
        <v>308</v>
      </c>
      <c r="B50" s="437">
        <v>0.27639006859800003</v>
      </c>
      <c r="C50" s="437">
        <v>0.73085</v>
      </c>
      <c r="D50" s="438">
        <v>0.45445993140099999</v>
      </c>
      <c r="E50" s="439">
        <v>2.6442701205049999</v>
      </c>
      <c r="F50" s="437">
        <v>0</v>
      </c>
      <c r="G50" s="438">
        <v>0</v>
      </c>
      <c r="H50" s="440">
        <v>0</v>
      </c>
      <c r="I50" s="437">
        <v>0</v>
      </c>
      <c r="J50" s="438">
        <v>0</v>
      </c>
      <c r="K50" s="448" t="s">
        <v>261</v>
      </c>
    </row>
    <row r="51" spans="1:11" ht="14.4" customHeight="1" thickBot="1" x14ac:dyDescent="0.35">
      <c r="A51" s="459" t="s">
        <v>309</v>
      </c>
      <c r="B51" s="437">
        <v>117.0000105627</v>
      </c>
      <c r="C51" s="437">
        <v>115.82528000000001</v>
      </c>
      <c r="D51" s="438">
        <v>-1.1747305626989999</v>
      </c>
      <c r="E51" s="439">
        <v>0.989959568746</v>
      </c>
      <c r="F51" s="437">
        <v>110</v>
      </c>
      <c r="G51" s="438">
        <v>55</v>
      </c>
      <c r="H51" s="440">
        <v>7.0906000000000002</v>
      </c>
      <c r="I51" s="437">
        <v>49.746769999999998</v>
      </c>
      <c r="J51" s="438">
        <v>-5.2532299999990002</v>
      </c>
      <c r="K51" s="441">
        <v>0.45224336363599998</v>
      </c>
    </row>
    <row r="52" spans="1:11" ht="14.4" customHeight="1" thickBot="1" x14ac:dyDescent="0.35">
      <c r="A52" s="459" t="s">
        <v>310</v>
      </c>
      <c r="B52" s="437">
        <v>14.478605239967999</v>
      </c>
      <c r="C52" s="437">
        <v>13.46421</v>
      </c>
      <c r="D52" s="438">
        <v>-1.0143952399680001</v>
      </c>
      <c r="E52" s="439">
        <v>0.92993833154799999</v>
      </c>
      <c r="F52" s="437">
        <v>14</v>
      </c>
      <c r="G52" s="438">
        <v>7</v>
      </c>
      <c r="H52" s="440">
        <v>0.70060999999999996</v>
      </c>
      <c r="I52" s="437">
        <v>4.4286399999999997</v>
      </c>
      <c r="J52" s="438">
        <v>-2.5713599999999999</v>
      </c>
      <c r="K52" s="441">
        <v>0.316331428571</v>
      </c>
    </row>
    <row r="53" spans="1:11" ht="14.4" customHeight="1" thickBot="1" x14ac:dyDescent="0.35">
      <c r="A53" s="458" t="s">
        <v>311</v>
      </c>
      <c r="B53" s="442">
        <v>0</v>
      </c>
      <c r="C53" s="442">
        <v>0</v>
      </c>
      <c r="D53" s="443">
        <v>0</v>
      </c>
      <c r="E53" s="449">
        <v>1</v>
      </c>
      <c r="F53" s="442">
        <v>0</v>
      </c>
      <c r="G53" s="443">
        <v>0</v>
      </c>
      <c r="H53" s="445">
        <v>0</v>
      </c>
      <c r="I53" s="442">
        <v>1.899</v>
      </c>
      <c r="J53" s="443">
        <v>1.899</v>
      </c>
      <c r="K53" s="446" t="s">
        <v>291</v>
      </c>
    </row>
    <row r="54" spans="1:11" ht="14.4" customHeight="1" thickBot="1" x14ac:dyDescent="0.35">
      <c r="A54" s="459" t="s">
        <v>312</v>
      </c>
      <c r="B54" s="437">
        <v>0</v>
      </c>
      <c r="C54" s="437">
        <v>0</v>
      </c>
      <c r="D54" s="438">
        <v>0</v>
      </c>
      <c r="E54" s="439">
        <v>1</v>
      </c>
      <c r="F54" s="437">
        <v>0</v>
      </c>
      <c r="G54" s="438">
        <v>0</v>
      </c>
      <c r="H54" s="440">
        <v>0</v>
      </c>
      <c r="I54" s="437">
        <v>1.899</v>
      </c>
      <c r="J54" s="438">
        <v>1.899</v>
      </c>
      <c r="K54" s="448" t="s">
        <v>291</v>
      </c>
    </row>
    <row r="55" spans="1:11" ht="14.4" customHeight="1" thickBot="1" x14ac:dyDescent="0.35">
      <c r="A55" s="458" t="s">
        <v>313</v>
      </c>
      <c r="B55" s="442">
        <v>0</v>
      </c>
      <c r="C55" s="442">
        <v>31.533999999999999</v>
      </c>
      <c r="D55" s="443">
        <v>31.533999999999999</v>
      </c>
      <c r="E55" s="444" t="s">
        <v>261</v>
      </c>
      <c r="F55" s="442">
        <v>0</v>
      </c>
      <c r="G55" s="443">
        <v>0</v>
      </c>
      <c r="H55" s="445">
        <v>0</v>
      </c>
      <c r="I55" s="442">
        <v>14.215999999999999</v>
      </c>
      <c r="J55" s="443">
        <v>14.215999999999999</v>
      </c>
      <c r="K55" s="446" t="s">
        <v>261</v>
      </c>
    </row>
    <row r="56" spans="1:11" ht="14.4" customHeight="1" thickBot="1" x14ac:dyDescent="0.35">
      <c r="A56" s="459" t="s">
        <v>314</v>
      </c>
      <c r="B56" s="437">
        <v>0</v>
      </c>
      <c r="C56" s="437">
        <v>31.533999999999999</v>
      </c>
      <c r="D56" s="438">
        <v>31.533999999999999</v>
      </c>
      <c r="E56" s="447" t="s">
        <v>261</v>
      </c>
      <c r="F56" s="437">
        <v>0</v>
      </c>
      <c r="G56" s="438">
        <v>0</v>
      </c>
      <c r="H56" s="440">
        <v>0</v>
      </c>
      <c r="I56" s="437">
        <v>14.215999999999999</v>
      </c>
      <c r="J56" s="438">
        <v>14.215999999999999</v>
      </c>
      <c r="K56" s="448" t="s">
        <v>261</v>
      </c>
    </row>
    <row r="57" spans="1:11" ht="14.4" customHeight="1" thickBot="1" x14ac:dyDescent="0.35">
      <c r="A57" s="457" t="s">
        <v>42</v>
      </c>
      <c r="B57" s="437">
        <v>1349.6681134847699</v>
      </c>
      <c r="C57" s="437">
        <v>1334.289</v>
      </c>
      <c r="D57" s="438">
        <v>-15.379113484767</v>
      </c>
      <c r="E57" s="439">
        <v>0.98860526278100003</v>
      </c>
      <c r="F57" s="437">
        <v>1376.15388031878</v>
      </c>
      <c r="G57" s="438">
        <v>688.07694015938796</v>
      </c>
      <c r="H57" s="440">
        <v>96.209000000000003</v>
      </c>
      <c r="I57" s="437">
        <v>701.25099999999998</v>
      </c>
      <c r="J57" s="438">
        <v>13.174059840610999</v>
      </c>
      <c r="K57" s="441">
        <v>0.50957310081999996</v>
      </c>
    </row>
    <row r="58" spans="1:11" ht="14.4" customHeight="1" thickBot="1" x14ac:dyDescent="0.35">
      <c r="A58" s="458" t="s">
        <v>315</v>
      </c>
      <c r="B58" s="442">
        <v>1349.6681134847699</v>
      </c>
      <c r="C58" s="442">
        <v>1334.289</v>
      </c>
      <c r="D58" s="443">
        <v>-15.379113484767</v>
      </c>
      <c r="E58" s="449">
        <v>0.98860526278100003</v>
      </c>
      <c r="F58" s="442">
        <v>1376.15388031878</v>
      </c>
      <c r="G58" s="443">
        <v>688.07694015938796</v>
      </c>
      <c r="H58" s="445">
        <v>96.209000000000003</v>
      </c>
      <c r="I58" s="442">
        <v>701.25099999999998</v>
      </c>
      <c r="J58" s="443">
        <v>13.174059840610999</v>
      </c>
      <c r="K58" s="450">
        <v>0.50957310081999996</v>
      </c>
    </row>
    <row r="59" spans="1:11" ht="14.4" customHeight="1" thickBot="1" x14ac:dyDescent="0.35">
      <c r="A59" s="459" t="s">
        <v>316</v>
      </c>
      <c r="B59" s="437">
        <v>652.311387774742</v>
      </c>
      <c r="C59" s="437">
        <v>592.72</v>
      </c>
      <c r="D59" s="438">
        <v>-59.591387774742003</v>
      </c>
      <c r="E59" s="439">
        <v>0.90864579571699999</v>
      </c>
      <c r="F59" s="437">
        <v>611.99999999999704</v>
      </c>
      <c r="G59" s="438">
        <v>305.99999999999898</v>
      </c>
      <c r="H59" s="440">
        <v>55.366</v>
      </c>
      <c r="I59" s="437">
        <v>307.93799999999999</v>
      </c>
      <c r="J59" s="438">
        <v>1.938000000001</v>
      </c>
      <c r="K59" s="441">
        <v>0.50316666666599996</v>
      </c>
    </row>
    <row r="60" spans="1:11" ht="14.4" customHeight="1" thickBot="1" x14ac:dyDescent="0.35">
      <c r="A60" s="459" t="s">
        <v>317</v>
      </c>
      <c r="B60" s="437">
        <v>305.30120522428899</v>
      </c>
      <c r="C60" s="437">
        <v>337.12299999999999</v>
      </c>
      <c r="D60" s="438">
        <v>31.82179477571</v>
      </c>
      <c r="E60" s="439">
        <v>1.104230819371</v>
      </c>
      <c r="F60" s="437">
        <v>364.15388031878098</v>
      </c>
      <c r="G60" s="438">
        <v>182.076940159391</v>
      </c>
      <c r="H60" s="440">
        <v>27.657</v>
      </c>
      <c r="I60" s="437">
        <v>174.273</v>
      </c>
      <c r="J60" s="438">
        <v>-7.8039401593899997</v>
      </c>
      <c r="K60" s="441">
        <v>0.47856966359199998</v>
      </c>
    </row>
    <row r="61" spans="1:11" ht="14.4" customHeight="1" thickBot="1" x14ac:dyDescent="0.35">
      <c r="A61" s="459" t="s">
        <v>318</v>
      </c>
      <c r="B61" s="437">
        <v>387.10100112084598</v>
      </c>
      <c r="C61" s="437">
        <v>402.26499999999999</v>
      </c>
      <c r="D61" s="438">
        <v>15.163998879154001</v>
      </c>
      <c r="E61" s="439">
        <v>1.039173236016</v>
      </c>
      <c r="F61" s="437">
        <v>396.99999999999801</v>
      </c>
      <c r="G61" s="438">
        <v>198.49999999999901</v>
      </c>
      <c r="H61" s="440">
        <v>12.885999999999999</v>
      </c>
      <c r="I61" s="437">
        <v>220.131</v>
      </c>
      <c r="J61" s="438">
        <v>21.631</v>
      </c>
      <c r="K61" s="441">
        <v>0.55448614609500002</v>
      </c>
    </row>
    <row r="62" spans="1:11" ht="14.4" customHeight="1" thickBot="1" x14ac:dyDescent="0.35">
      <c r="A62" s="459" t="s">
        <v>319</v>
      </c>
      <c r="B62" s="437">
        <v>4.9545193648890002</v>
      </c>
      <c r="C62" s="437">
        <v>2.181</v>
      </c>
      <c r="D62" s="438">
        <v>-2.7735193648890002</v>
      </c>
      <c r="E62" s="439">
        <v>0.44020415288999998</v>
      </c>
      <c r="F62" s="437">
        <v>2.9999999999989999</v>
      </c>
      <c r="G62" s="438">
        <v>1.4999999999989999</v>
      </c>
      <c r="H62" s="440">
        <v>0.3</v>
      </c>
      <c r="I62" s="437">
        <v>-1.091</v>
      </c>
      <c r="J62" s="438">
        <v>-2.5909999999990001</v>
      </c>
      <c r="K62" s="441">
        <v>-0.363666666666</v>
      </c>
    </row>
    <row r="63" spans="1:11" ht="14.4" customHeight="1" thickBot="1" x14ac:dyDescent="0.35">
      <c r="A63" s="457" t="s">
        <v>43</v>
      </c>
      <c r="B63" s="437">
        <v>0</v>
      </c>
      <c r="C63" s="437">
        <v>0.21486</v>
      </c>
      <c r="D63" s="438">
        <v>0.21486</v>
      </c>
      <c r="E63" s="447" t="s">
        <v>261</v>
      </c>
      <c r="F63" s="437">
        <v>0.16846583445499999</v>
      </c>
      <c r="G63" s="438">
        <v>8.4232917227000006E-2</v>
      </c>
      <c r="H63" s="440">
        <v>0</v>
      </c>
      <c r="I63" s="437">
        <v>0</v>
      </c>
      <c r="J63" s="438">
        <v>-8.4232917227000006E-2</v>
      </c>
      <c r="K63" s="441">
        <v>0</v>
      </c>
    </row>
    <row r="64" spans="1:11" ht="14.4" customHeight="1" thickBot="1" x14ac:dyDescent="0.35">
      <c r="A64" s="458" t="s">
        <v>320</v>
      </c>
      <c r="B64" s="442">
        <v>0</v>
      </c>
      <c r="C64" s="442">
        <v>0.21486</v>
      </c>
      <c r="D64" s="443">
        <v>0.21486</v>
      </c>
      <c r="E64" s="444" t="s">
        <v>261</v>
      </c>
      <c r="F64" s="442">
        <v>0.16846583445499999</v>
      </c>
      <c r="G64" s="443">
        <v>8.4232917227000006E-2</v>
      </c>
      <c r="H64" s="445">
        <v>0</v>
      </c>
      <c r="I64" s="442">
        <v>0</v>
      </c>
      <c r="J64" s="443">
        <v>-8.4232917227000006E-2</v>
      </c>
      <c r="K64" s="450">
        <v>0</v>
      </c>
    </row>
    <row r="65" spans="1:11" ht="14.4" customHeight="1" thickBot="1" x14ac:dyDescent="0.35">
      <c r="A65" s="459" t="s">
        <v>321</v>
      </c>
      <c r="B65" s="437">
        <v>0</v>
      </c>
      <c r="C65" s="437">
        <v>0.21486</v>
      </c>
      <c r="D65" s="438">
        <v>0.21486</v>
      </c>
      <c r="E65" s="447" t="s">
        <v>261</v>
      </c>
      <c r="F65" s="437">
        <v>0.16846583445499999</v>
      </c>
      <c r="G65" s="438">
        <v>8.4232917227000006E-2</v>
      </c>
      <c r="H65" s="440">
        <v>0</v>
      </c>
      <c r="I65" s="437">
        <v>0</v>
      </c>
      <c r="J65" s="438">
        <v>-8.4232917227000006E-2</v>
      </c>
      <c r="K65" s="441">
        <v>0</v>
      </c>
    </row>
    <row r="66" spans="1:11" ht="14.4" customHeight="1" thickBot="1" x14ac:dyDescent="0.35">
      <c r="A66" s="460" t="s">
        <v>322</v>
      </c>
      <c r="B66" s="442">
        <v>-104660.00944865101</v>
      </c>
      <c r="C66" s="442">
        <v>-108003.14169</v>
      </c>
      <c r="D66" s="443">
        <v>-3343.1322413491398</v>
      </c>
      <c r="E66" s="449">
        <v>1.0319427855859999</v>
      </c>
      <c r="F66" s="442">
        <v>-113950</v>
      </c>
      <c r="G66" s="443">
        <v>-56975</v>
      </c>
      <c r="H66" s="445">
        <v>-9237.4470000000001</v>
      </c>
      <c r="I66" s="442">
        <v>-52319.673499999997</v>
      </c>
      <c r="J66" s="443">
        <v>4655.3264999999901</v>
      </c>
      <c r="K66" s="450">
        <v>0.45914588415899998</v>
      </c>
    </row>
    <row r="67" spans="1:11" ht="14.4" customHeight="1" thickBot="1" x14ac:dyDescent="0.35">
      <c r="A67" s="458" t="s">
        <v>323</v>
      </c>
      <c r="B67" s="442">
        <v>-104660.00944865101</v>
      </c>
      <c r="C67" s="442">
        <v>-108003.14169</v>
      </c>
      <c r="D67" s="443">
        <v>-3343.1322413491398</v>
      </c>
      <c r="E67" s="449">
        <v>1.0319427855859999</v>
      </c>
      <c r="F67" s="442">
        <v>-113950</v>
      </c>
      <c r="G67" s="443">
        <v>-56975</v>
      </c>
      <c r="H67" s="445">
        <v>-9237.4470000000001</v>
      </c>
      <c r="I67" s="442">
        <v>-52319.673499999997</v>
      </c>
      <c r="J67" s="443">
        <v>4655.3264999999901</v>
      </c>
      <c r="K67" s="450">
        <v>0.45914588415899998</v>
      </c>
    </row>
    <row r="68" spans="1:11" ht="14.4" customHeight="1" thickBot="1" x14ac:dyDescent="0.35">
      <c r="A68" s="459" t="s">
        <v>324</v>
      </c>
      <c r="B68" s="437">
        <v>-70783.006390252805</v>
      </c>
      <c r="C68" s="437">
        <v>-73581.510299999994</v>
      </c>
      <c r="D68" s="438">
        <v>-2798.50390974723</v>
      </c>
      <c r="E68" s="439">
        <v>1.03953638101</v>
      </c>
      <c r="F68" s="437">
        <v>-75950</v>
      </c>
      <c r="G68" s="438">
        <v>-37975</v>
      </c>
      <c r="H68" s="440">
        <v>-5436.076</v>
      </c>
      <c r="I68" s="437">
        <v>-30790.713500000002</v>
      </c>
      <c r="J68" s="438">
        <v>7184.2864999999902</v>
      </c>
      <c r="K68" s="441">
        <v>0.40540768268499999</v>
      </c>
    </row>
    <row r="69" spans="1:11" ht="14.4" customHeight="1" thickBot="1" x14ac:dyDescent="0.35">
      <c r="A69" s="459" t="s">
        <v>325</v>
      </c>
      <c r="B69" s="437">
        <v>-33877.003058398099</v>
      </c>
      <c r="C69" s="437">
        <v>-34421.631390000002</v>
      </c>
      <c r="D69" s="438">
        <v>-544.62833160191803</v>
      </c>
      <c r="E69" s="439">
        <v>1.0160766384990001</v>
      </c>
      <c r="F69" s="437">
        <v>-38000</v>
      </c>
      <c r="G69" s="438">
        <v>-19000</v>
      </c>
      <c r="H69" s="440">
        <v>-3801.3710000000001</v>
      </c>
      <c r="I69" s="437">
        <v>-21528.959999999999</v>
      </c>
      <c r="J69" s="438">
        <v>-2528.96000000001</v>
      </c>
      <c r="K69" s="441">
        <v>0.56655157894700003</v>
      </c>
    </row>
    <row r="70" spans="1:11" ht="14.4" customHeight="1" thickBot="1" x14ac:dyDescent="0.35">
      <c r="A70" s="461" t="s">
        <v>326</v>
      </c>
      <c r="B70" s="442">
        <v>2438.9096550884301</v>
      </c>
      <c r="C70" s="442">
        <v>3294.4960500000002</v>
      </c>
      <c r="D70" s="443">
        <v>855.58639491157305</v>
      </c>
      <c r="E70" s="449">
        <v>1.350806924367</v>
      </c>
      <c r="F70" s="442">
        <v>3078.1177928905399</v>
      </c>
      <c r="G70" s="443">
        <v>1539.05889644527</v>
      </c>
      <c r="H70" s="445">
        <v>234.43232</v>
      </c>
      <c r="I70" s="442">
        <v>1510.6134</v>
      </c>
      <c r="J70" s="443">
        <v>-28.445496445267999</v>
      </c>
      <c r="K70" s="450">
        <v>0.49075880185199999</v>
      </c>
    </row>
    <row r="71" spans="1:11" ht="14.4" customHeight="1" thickBot="1" x14ac:dyDescent="0.35">
      <c r="A71" s="457" t="s">
        <v>45</v>
      </c>
      <c r="B71" s="437">
        <v>664.76870151463402</v>
      </c>
      <c r="C71" s="437">
        <v>1211.7137499999999</v>
      </c>
      <c r="D71" s="438">
        <v>546.94504848536701</v>
      </c>
      <c r="E71" s="439">
        <v>1.822759927233</v>
      </c>
      <c r="F71" s="437">
        <v>922.96732237038395</v>
      </c>
      <c r="G71" s="438">
        <v>461.48366118519198</v>
      </c>
      <c r="H71" s="440">
        <v>53.775019999999998</v>
      </c>
      <c r="I71" s="437">
        <v>283.06429000000003</v>
      </c>
      <c r="J71" s="438">
        <v>-178.41937118519201</v>
      </c>
      <c r="K71" s="441">
        <v>0.30668939532200001</v>
      </c>
    </row>
    <row r="72" spans="1:11" ht="14.4" customHeight="1" thickBot="1" x14ac:dyDescent="0.35">
      <c r="A72" s="462" t="s">
        <v>327</v>
      </c>
      <c r="B72" s="437">
        <v>664.76870151463402</v>
      </c>
      <c r="C72" s="437">
        <v>1211.7137499999999</v>
      </c>
      <c r="D72" s="438">
        <v>546.94504848536701</v>
      </c>
      <c r="E72" s="439">
        <v>1.822759927233</v>
      </c>
      <c r="F72" s="437">
        <v>922.96732237038395</v>
      </c>
      <c r="G72" s="438">
        <v>461.48366118519198</v>
      </c>
      <c r="H72" s="440">
        <v>53.775019999999998</v>
      </c>
      <c r="I72" s="437">
        <v>283.06429000000003</v>
      </c>
      <c r="J72" s="438">
        <v>-178.41937118519201</v>
      </c>
      <c r="K72" s="441">
        <v>0.30668939532200001</v>
      </c>
    </row>
    <row r="73" spans="1:11" ht="14.4" customHeight="1" thickBot="1" x14ac:dyDescent="0.35">
      <c r="A73" s="459" t="s">
        <v>328</v>
      </c>
      <c r="B73" s="437">
        <v>126.88332569281</v>
      </c>
      <c r="C73" s="437">
        <v>397.88234999999997</v>
      </c>
      <c r="D73" s="438">
        <v>270.99902430718998</v>
      </c>
      <c r="E73" s="439">
        <v>3.1358127462960002</v>
      </c>
      <c r="F73" s="437">
        <v>398.97605906984899</v>
      </c>
      <c r="G73" s="438">
        <v>199.488029534925</v>
      </c>
      <c r="H73" s="440">
        <v>8.0489999999999995</v>
      </c>
      <c r="I73" s="437">
        <v>63.661949999999997</v>
      </c>
      <c r="J73" s="438">
        <v>-135.82607953492499</v>
      </c>
      <c r="K73" s="441">
        <v>0.15956333356999999</v>
      </c>
    </row>
    <row r="74" spans="1:11" ht="14.4" customHeight="1" thickBot="1" x14ac:dyDescent="0.35">
      <c r="A74" s="459" t="s">
        <v>329</v>
      </c>
      <c r="B74" s="437">
        <v>267.35136407575601</v>
      </c>
      <c r="C74" s="437">
        <v>210.80807999999999</v>
      </c>
      <c r="D74" s="438">
        <v>-56.543284075755999</v>
      </c>
      <c r="E74" s="439">
        <v>0.78850572066000002</v>
      </c>
      <c r="F74" s="437">
        <v>165.108939096151</v>
      </c>
      <c r="G74" s="438">
        <v>82.554469548075005</v>
      </c>
      <c r="H74" s="440">
        <v>22.414999999999999</v>
      </c>
      <c r="I74" s="437">
        <v>84.58032</v>
      </c>
      <c r="J74" s="438">
        <v>2.0258504519240002</v>
      </c>
      <c r="K74" s="441">
        <v>0.51226978056399997</v>
      </c>
    </row>
    <row r="75" spans="1:11" ht="14.4" customHeight="1" thickBot="1" x14ac:dyDescent="0.35">
      <c r="A75" s="459" t="s">
        <v>330</v>
      </c>
      <c r="B75" s="437">
        <v>159.58254373897799</v>
      </c>
      <c r="C75" s="437">
        <v>425.22560000000101</v>
      </c>
      <c r="D75" s="438">
        <v>265.64305626102299</v>
      </c>
      <c r="E75" s="439">
        <v>2.664612244153</v>
      </c>
      <c r="F75" s="437">
        <v>179.88232420438399</v>
      </c>
      <c r="G75" s="438">
        <v>89.941162102191001</v>
      </c>
      <c r="H75" s="440">
        <v>12.05063</v>
      </c>
      <c r="I75" s="437">
        <v>70.144419999999997</v>
      </c>
      <c r="J75" s="438">
        <v>-19.796742102191001</v>
      </c>
      <c r="K75" s="441">
        <v>0.38994615124199999</v>
      </c>
    </row>
    <row r="76" spans="1:11" ht="14.4" customHeight="1" thickBot="1" x14ac:dyDescent="0.35">
      <c r="A76" s="459" t="s">
        <v>331</v>
      </c>
      <c r="B76" s="437">
        <v>110.95146800709</v>
      </c>
      <c r="C76" s="437">
        <v>174.28640999999999</v>
      </c>
      <c r="D76" s="438">
        <v>63.334941992909997</v>
      </c>
      <c r="E76" s="439">
        <v>1.5708346462689999</v>
      </c>
      <c r="F76" s="437">
        <v>173.99999999999901</v>
      </c>
      <c r="G76" s="438">
        <v>86.999999999999005</v>
      </c>
      <c r="H76" s="440">
        <v>11.260389999999999</v>
      </c>
      <c r="I76" s="437">
        <v>64.677599999999998</v>
      </c>
      <c r="J76" s="438">
        <v>-22.322399999999</v>
      </c>
      <c r="K76" s="441">
        <v>0.37171034482699999</v>
      </c>
    </row>
    <row r="77" spans="1:11" ht="14.4" customHeight="1" thickBot="1" x14ac:dyDescent="0.35">
      <c r="A77" s="459" t="s">
        <v>332</v>
      </c>
      <c r="B77" s="437">
        <v>0</v>
      </c>
      <c r="C77" s="437">
        <v>3.5113099999999999</v>
      </c>
      <c r="D77" s="438">
        <v>3.5113099999999999</v>
      </c>
      <c r="E77" s="447" t="s">
        <v>291</v>
      </c>
      <c r="F77" s="437">
        <v>5</v>
      </c>
      <c r="G77" s="438">
        <v>2.5</v>
      </c>
      <c r="H77" s="440">
        <v>0</v>
      </c>
      <c r="I77" s="437">
        <v>0</v>
      </c>
      <c r="J77" s="438">
        <v>-2.5</v>
      </c>
      <c r="K77" s="441">
        <v>0</v>
      </c>
    </row>
    <row r="78" spans="1:11" ht="14.4" customHeight="1" thickBot="1" x14ac:dyDescent="0.35">
      <c r="A78" s="460" t="s">
        <v>46</v>
      </c>
      <c r="B78" s="442">
        <v>0</v>
      </c>
      <c r="C78" s="442">
        <v>721.995</v>
      </c>
      <c r="D78" s="443">
        <v>721.995</v>
      </c>
      <c r="E78" s="444" t="s">
        <v>261</v>
      </c>
      <c r="F78" s="442">
        <v>645</v>
      </c>
      <c r="G78" s="443">
        <v>322.5</v>
      </c>
      <c r="H78" s="445">
        <v>98.152199999999993</v>
      </c>
      <c r="I78" s="442">
        <v>398.22120000000001</v>
      </c>
      <c r="J78" s="443">
        <v>75.721199999999996</v>
      </c>
      <c r="K78" s="450">
        <v>0.61739720930200004</v>
      </c>
    </row>
    <row r="79" spans="1:11" ht="14.4" customHeight="1" thickBot="1" x14ac:dyDescent="0.35">
      <c r="A79" s="458" t="s">
        <v>333</v>
      </c>
      <c r="B79" s="442">
        <v>0</v>
      </c>
      <c r="C79" s="442">
        <v>56.143999999999998</v>
      </c>
      <c r="D79" s="443">
        <v>56.143999999999998</v>
      </c>
      <c r="E79" s="444" t="s">
        <v>261</v>
      </c>
      <c r="F79" s="442">
        <v>0</v>
      </c>
      <c r="G79" s="443">
        <v>0</v>
      </c>
      <c r="H79" s="445">
        <v>2.149</v>
      </c>
      <c r="I79" s="442">
        <v>24.704000000000001</v>
      </c>
      <c r="J79" s="443">
        <v>24.704000000000001</v>
      </c>
      <c r="K79" s="446" t="s">
        <v>261</v>
      </c>
    </row>
    <row r="80" spans="1:11" ht="14.4" customHeight="1" thickBot="1" x14ac:dyDescent="0.35">
      <c r="A80" s="459" t="s">
        <v>334</v>
      </c>
      <c r="B80" s="437">
        <v>0</v>
      </c>
      <c r="C80" s="437">
        <v>38.783999999999999</v>
      </c>
      <c r="D80" s="438">
        <v>38.783999999999999</v>
      </c>
      <c r="E80" s="447" t="s">
        <v>261</v>
      </c>
      <c r="F80" s="437">
        <v>0</v>
      </c>
      <c r="G80" s="438">
        <v>0</v>
      </c>
      <c r="H80" s="440">
        <v>1.399</v>
      </c>
      <c r="I80" s="437">
        <v>21.103999999999999</v>
      </c>
      <c r="J80" s="438">
        <v>21.103999999999999</v>
      </c>
      <c r="K80" s="448" t="s">
        <v>261</v>
      </c>
    </row>
    <row r="81" spans="1:11" ht="14.4" customHeight="1" thickBot="1" x14ac:dyDescent="0.35">
      <c r="A81" s="459" t="s">
        <v>335</v>
      </c>
      <c r="B81" s="437">
        <v>0</v>
      </c>
      <c r="C81" s="437">
        <v>17.36</v>
      </c>
      <c r="D81" s="438">
        <v>17.36</v>
      </c>
      <c r="E81" s="447" t="s">
        <v>261</v>
      </c>
      <c r="F81" s="437">
        <v>0</v>
      </c>
      <c r="G81" s="438">
        <v>0</v>
      </c>
      <c r="H81" s="440">
        <v>0.75</v>
      </c>
      <c r="I81" s="437">
        <v>3.6</v>
      </c>
      <c r="J81" s="438">
        <v>3.6</v>
      </c>
      <c r="K81" s="448" t="s">
        <v>261</v>
      </c>
    </row>
    <row r="82" spans="1:11" ht="14.4" customHeight="1" thickBot="1" x14ac:dyDescent="0.35">
      <c r="A82" s="458" t="s">
        <v>336</v>
      </c>
      <c r="B82" s="442">
        <v>0</v>
      </c>
      <c r="C82" s="442">
        <v>665.82000000000096</v>
      </c>
      <c r="D82" s="443">
        <v>665.82000000000096</v>
      </c>
      <c r="E82" s="444" t="s">
        <v>261</v>
      </c>
      <c r="F82" s="442">
        <v>645</v>
      </c>
      <c r="G82" s="443">
        <v>322.5</v>
      </c>
      <c r="H82" s="445">
        <v>52.567</v>
      </c>
      <c r="I82" s="442">
        <v>330.08100000000002</v>
      </c>
      <c r="J82" s="443">
        <v>7.5810000000000004</v>
      </c>
      <c r="K82" s="450">
        <v>0.51175348837199996</v>
      </c>
    </row>
    <row r="83" spans="1:11" ht="14.4" customHeight="1" thickBot="1" x14ac:dyDescent="0.35">
      <c r="A83" s="459" t="s">
        <v>337</v>
      </c>
      <c r="B83" s="437">
        <v>0</v>
      </c>
      <c r="C83" s="437">
        <v>665.82000000000096</v>
      </c>
      <c r="D83" s="438">
        <v>665.82000000000096</v>
      </c>
      <c r="E83" s="447" t="s">
        <v>261</v>
      </c>
      <c r="F83" s="437">
        <v>645</v>
      </c>
      <c r="G83" s="438">
        <v>322.5</v>
      </c>
      <c r="H83" s="440">
        <v>52.567</v>
      </c>
      <c r="I83" s="437">
        <v>330.08100000000002</v>
      </c>
      <c r="J83" s="438">
        <v>7.5810000000000004</v>
      </c>
      <c r="K83" s="441">
        <v>0.51175348837199996</v>
      </c>
    </row>
    <row r="84" spans="1:11" ht="14.4" customHeight="1" thickBot="1" x14ac:dyDescent="0.35">
      <c r="A84" s="458" t="s">
        <v>338</v>
      </c>
      <c r="B84" s="442">
        <v>0</v>
      </c>
      <c r="C84" s="442">
        <v>3.0999999999000001E-2</v>
      </c>
      <c r="D84" s="443">
        <v>3.0999999999000001E-2</v>
      </c>
      <c r="E84" s="444" t="s">
        <v>261</v>
      </c>
      <c r="F84" s="442">
        <v>0</v>
      </c>
      <c r="G84" s="443">
        <v>0</v>
      </c>
      <c r="H84" s="445">
        <v>43.436199999999999</v>
      </c>
      <c r="I84" s="442">
        <v>43.436199999999999</v>
      </c>
      <c r="J84" s="443">
        <v>43.436199999999999</v>
      </c>
      <c r="K84" s="446" t="s">
        <v>261</v>
      </c>
    </row>
    <row r="85" spans="1:11" ht="14.4" customHeight="1" thickBot="1" x14ac:dyDescent="0.35">
      <c r="A85" s="459" t="s">
        <v>339</v>
      </c>
      <c r="B85" s="437">
        <v>0</v>
      </c>
      <c r="C85" s="437">
        <v>3.0999999999000001E-2</v>
      </c>
      <c r="D85" s="438">
        <v>3.0999999999000001E-2</v>
      </c>
      <c r="E85" s="447" t="s">
        <v>261</v>
      </c>
      <c r="F85" s="437">
        <v>0</v>
      </c>
      <c r="G85" s="438">
        <v>0</v>
      </c>
      <c r="H85" s="440">
        <v>43.036000000000001</v>
      </c>
      <c r="I85" s="437">
        <v>43.036000000000001</v>
      </c>
      <c r="J85" s="438">
        <v>43.036000000000001</v>
      </c>
      <c r="K85" s="448" t="s">
        <v>261</v>
      </c>
    </row>
    <row r="86" spans="1:11" ht="14.4" customHeight="1" thickBot="1" x14ac:dyDescent="0.35">
      <c r="A86" s="459" t="s">
        <v>340</v>
      </c>
      <c r="B86" s="437">
        <v>0</v>
      </c>
      <c r="C86" s="437">
        <v>0</v>
      </c>
      <c r="D86" s="438">
        <v>0</v>
      </c>
      <c r="E86" s="447" t="s">
        <v>261</v>
      </c>
      <c r="F86" s="437">
        <v>0</v>
      </c>
      <c r="G86" s="438">
        <v>0</v>
      </c>
      <c r="H86" s="440">
        <v>0.4002</v>
      </c>
      <c r="I86" s="437">
        <v>0.4002</v>
      </c>
      <c r="J86" s="438">
        <v>0.4002</v>
      </c>
      <c r="K86" s="448" t="s">
        <v>291</v>
      </c>
    </row>
    <row r="87" spans="1:11" ht="14.4" customHeight="1" thickBot="1" x14ac:dyDescent="0.35">
      <c r="A87" s="457" t="s">
        <v>47</v>
      </c>
      <c r="B87" s="437">
        <v>1774.1409535738001</v>
      </c>
      <c r="C87" s="437">
        <v>1360.7873</v>
      </c>
      <c r="D87" s="438">
        <v>-413.35365357379499</v>
      </c>
      <c r="E87" s="439">
        <v>0.767011943024</v>
      </c>
      <c r="F87" s="437">
        <v>1510.1504705201601</v>
      </c>
      <c r="G87" s="438">
        <v>755.07523526007799</v>
      </c>
      <c r="H87" s="440">
        <v>82.505099999999999</v>
      </c>
      <c r="I87" s="437">
        <v>829.32790999999997</v>
      </c>
      <c r="J87" s="438">
        <v>74.252674739922</v>
      </c>
      <c r="K87" s="441">
        <v>0.54916905711599995</v>
      </c>
    </row>
    <row r="88" spans="1:11" ht="14.4" customHeight="1" thickBot="1" x14ac:dyDescent="0.35">
      <c r="A88" s="458" t="s">
        <v>341</v>
      </c>
      <c r="B88" s="442">
        <v>0.12627592528100001</v>
      </c>
      <c r="C88" s="442">
        <v>3.8054000000000001</v>
      </c>
      <c r="D88" s="443">
        <v>3.6791240747180001</v>
      </c>
      <c r="E88" s="449">
        <v>30.135593871356001</v>
      </c>
      <c r="F88" s="442">
        <v>7.7632962918909998</v>
      </c>
      <c r="G88" s="443">
        <v>3.8816481459449999</v>
      </c>
      <c r="H88" s="445">
        <v>0</v>
      </c>
      <c r="I88" s="442">
        <v>0</v>
      </c>
      <c r="J88" s="443">
        <v>-3.8816481459449999</v>
      </c>
      <c r="K88" s="450">
        <v>0</v>
      </c>
    </row>
    <row r="89" spans="1:11" ht="14.4" customHeight="1" thickBot="1" x14ac:dyDescent="0.35">
      <c r="A89" s="459" t="s">
        <v>342</v>
      </c>
      <c r="B89" s="437">
        <v>0.12627592528100001</v>
      </c>
      <c r="C89" s="437">
        <v>3.8054000000000001</v>
      </c>
      <c r="D89" s="438">
        <v>3.6791240747180001</v>
      </c>
      <c r="E89" s="439">
        <v>30.135593871356001</v>
      </c>
      <c r="F89" s="437">
        <v>7.7632962918909998</v>
      </c>
      <c r="G89" s="438">
        <v>3.8816481459449999</v>
      </c>
      <c r="H89" s="440">
        <v>0</v>
      </c>
      <c r="I89" s="437">
        <v>0</v>
      </c>
      <c r="J89" s="438">
        <v>-3.8816481459449999</v>
      </c>
      <c r="K89" s="441">
        <v>0</v>
      </c>
    </row>
    <row r="90" spans="1:11" ht="14.4" customHeight="1" thickBot="1" x14ac:dyDescent="0.35">
      <c r="A90" s="458" t="s">
        <v>343</v>
      </c>
      <c r="B90" s="442">
        <v>155.221693348277</v>
      </c>
      <c r="C90" s="442">
        <v>134.08884</v>
      </c>
      <c r="D90" s="443">
        <v>-21.132853348276001</v>
      </c>
      <c r="E90" s="449">
        <v>0.86385373788599995</v>
      </c>
      <c r="F90" s="442">
        <v>142.80172631047</v>
      </c>
      <c r="G90" s="443">
        <v>71.400863155234006</v>
      </c>
      <c r="H90" s="445">
        <v>11.95912</v>
      </c>
      <c r="I90" s="442">
        <v>72.821600000000004</v>
      </c>
      <c r="J90" s="443">
        <v>1.420736844765</v>
      </c>
      <c r="K90" s="450">
        <v>0.509949017294</v>
      </c>
    </row>
    <row r="91" spans="1:11" ht="14.4" customHeight="1" thickBot="1" x14ac:dyDescent="0.35">
      <c r="A91" s="459" t="s">
        <v>344</v>
      </c>
      <c r="B91" s="437">
        <v>29.348730026038002</v>
      </c>
      <c r="C91" s="437">
        <v>41.034399999999998</v>
      </c>
      <c r="D91" s="438">
        <v>11.685669973961</v>
      </c>
      <c r="E91" s="439">
        <v>1.398166120428</v>
      </c>
      <c r="F91" s="437">
        <v>36.576415907147002</v>
      </c>
      <c r="G91" s="438">
        <v>18.288207953573</v>
      </c>
      <c r="H91" s="440">
        <v>3.1027999999999998</v>
      </c>
      <c r="I91" s="437">
        <v>21.0349</v>
      </c>
      <c r="J91" s="438">
        <v>2.7466920464259998</v>
      </c>
      <c r="K91" s="441">
        <v>0.57509461980599996</v>
      </c>
    </row>
    <row r="92" spans="1:11" ht="14.4" customHeight="1" thickBot="1" x14ac:dyDescent="0.35">
      <c r="A92" s="459" t="s">
        <v>345</v>
      </c>
      <c r="B92" s="437">
        <v>125.87296332223799</v>
      </c>
      <c r="C92" s="437">
        <v>93.05444</v>
      </c>
      <c r="D92" s="438">
        <v>-32.818523322238001</v>
      </c>
      <c r="E92" s="439">
        <v>0.739272656684</v>
      </c>
      <c r="F92" s="437">
        <v>106.225310403322</v>
      </c>
      <c r="G92" s="438">
        <v>53.112655201660999</v>
      </c>
      <c r="H92" s="440">
        <v>8.8563200000000002</v>
      </c>
      <c r="I92" s="437">
        <v>51.786700000000003</v>
      </c>
      <c r="J92" s="438">
        <v>-1.3259552016609999</v>
      </c>
      <c r="K92" s="441">
        <v>0.48751752104399998</v>
      </c>
    </row>
    <row r="93" spans="1:11" ht="14.4" customHeight="1" thickBot="1" x14ac:dyDescent="0.35">
      <c r="A93" s="458" t="s">
        <v>346</v>
      </c>
      <c r="B93" s="442">
        <v>15.999974535431001</v>
      </c>
      <c r="C93" s="442">
        <v>16.2</v>
      </c>
      <c r="D93" s="443">
        <v>0.20002546456799999</v>
      </c>
      <c r="E93" s="449">
        <v>1.012501611432</v>
      </c>
      <c r="F93" s="442">
        <v>16</v>
      </c>
      <c r="G93" s="443">
        <v>8</v>
      </c>
      <c r="H93" s="445">
        <v>0</v>
      </c>
      <c r="I93" s="442">
        <v>8.1</v>
      </c>
      <c r="J93" s="443">
        <v>9.9999999999E-2</v>
      </c>
      <c r="K93" s="450">
        <v>0.506249999999</v>
      </c>
    </row>
    <row r="94" spans="1:11" ht="14.4" customHeight="1" thickBot="1" x14ac:dyDescent="0.35">
      <c r="A94" s="459" t="s">
        <v>347</v>
      </c>
      <c r="B94" s="437">
        <v>15.999974535431001</v>
      </c>
      <c r="C94" s="437">
        <v>16.2</v>
      </c>
      <c r="D94" s="438">
        <v>0.20002546456799999</v>
      </c>
      <c r="E94" s="439">
        <v>1.012501611432</v>
      </c>
      <c r="F94" s="437">
        <v>16</v>
      </c>
      <c r="G94" s="438">
        <v>8</v>
      </c>
      <c r="H94" s="440">
        <v>0</v>
      </c>
      <c r="I94" s="437">
        <v>8.1</v>
      </c>
      <c r="J94" s="438">
        <v>9.9999999999E-2</v>
      </c>
      <c r="K94" s="441">
        <v>0.506249999999</v>
      </c>
    </row>
    <row r="95" spans="1:11" ht="14.4" customHeight="1" thickBot="1" x14ac:dyDescent="0.35">
      <c r="A95" s="458" t="s">
        <v>348</v>
      </c>
      <c r="B95" s="442">
        <v>8.230616293312</v>
      </c>
      <c r="C95" s="442">
        <v>5.5399999999989999</v>
      </c>
      <c r="D95" s="443">
        <v>-2.6906162933119999</v>
      </c>
      <c r="E95" s="449">
        <v>0.673096619083</v>
      </c>
      <c r="F95" s="442">
        <v>0</v>
      </c>
      <c r="G95" s="443">
        <v>0</v>
      </c>
      <c r="H95" s="445">
        <v>0</v>
      </c>
      <c r="I95" s="442">
        <v>0</v>
      </c>
      <c r="J95" s="443">
        <v>0</v>
      </c>
      <c r="K95" s="446" t="s">
        <v>261</v>
      </c>
    </row>
    <row r="96" spans="1:11" ht="14.4" customHeight="1" thickBot="1" x14ac:dyDescent="0.35">
      <c r="A96" s="459" t="s">
        <v>349</v>
      </c>
      <c r="B96" s="437">
        <v>8.230616293312</v>
      </c>
      <c r="C96" s="437">
        <v>5.5399999999989999</v>
      </c>
      <c r="D96" s="438">
        <v>-2.6906162933119999</v>
      </c>
      <c r="E96" s="439">
        <v>0.673096619083</v>
      </c>
      <c r="F96" s="437">
        <v>0</v>
      </c>
      <c r="G96" s="438">
        <v>0</v>
      </c>
      <c r="H96" s="440">
        <v>0</v>
      </c>
      <c r="I96" s="437">
        <v>0</v>
      </c>
      <c r="J96" s="438">
        <v>0</v>
      </c>
      <c r="K96" s="448" t="s">
        <v>261</v>
      </c>
    </row>
    <row r="97" spans="1:11" ht="14.4" customHeight="1" thickBot="1" x14ac:dyDescent="0.35">
      <c r="A97" s="458" t="s">
        <v>350</v>
      </c>
      <c r="B97" s="442">
        <v>314.381193172964</v>
      </c>
      <c r="C97" s="442">
        <v>249.65039999999999</v>
      </c>
      <c r="D97" s="443">
        <v>-64.730793172963004</v>
      </c>
      <c r="E97" s="449">
        <v>0.79410093676500004</v>
      </c>
      <c r="F97" s="442">
        <v>296.98107227013497</v>
      </c>
      <c r="G97" s="443">
        <v>148.490536135068</v>
      </c>
      <c r="H97" s="445">
        <v>23.641179999999999</v>
      </c>
      <c r="I97" s="442">
        <v>136.67221000000001</v>
      </c>
      <c r="J97" s="443">
        <v>-11.818326135067</v>
      </c>
      <c r="K97" s="450">
        <v>0.46020511999300001</v>
      </c>
    </row>
    <row r="98" spans="1:11" ht="14.4" customHeight="1" thickBot="1" x14ac:dyDescent="0.35">
      <c r="A98" s="459" t="s">
        <v>351</v>
      </c>
      <c r="B98" s="437">
        <v>88.787666772289995</v>
      </c>
      <c r="C98" s="437">
        <v>20.111229999999999</v>
      </c>
      <c r="D98" s="438">
        <v>-68.676436772290003</v>
      </c>
      <c r="E98" s="439">
        <v>0.22650927466699999</v>
      </c>
      <c r="F98" s="437">
        <v>21</v>
      </c>
      <c r="G98" s="438">
        <v>10.5</v>
      </c>
      <c r="H98" s="440">
        <v>1.6943900000000001</v>
      </c>
      <c r="I98" s="437">
        <v>9.9423700000000004</v>
      </c>
      <c r="J98" s="438">
        <v>-0.55762999999999996</v>
      </c>
      <c r="K98" s="441">
        <v>0.47344619047600001</v>
      </c>
    </row>
    <row r="99" spans="1:11" ht="14.4" customHeight="1" thickBot="1" x14ac:dyDescent="0.35">
      <c r="A99" s="459" t="s">
        <v>352</v>
      </c>
      <c r="B99" s="437">
        <v>0</v>
      </c>
      <c r="C99" s="437">
        <v>8.1311999999999998</v>
      </c>
      <c r="D99" s="438">
        <v>8.1311999999999998</v>
      </c>
      <c r="E99" s="447" t="s">
        <v>291</v>
      </c>
      <c r="F99" s="437">
        <v>0</v>
      </c>
      <c r="G99" s="438">
        <v>0</v>
      </c>
      <c r="H99" s="440">
        <v>0.13488</v>
      </c>
      <c r="I99" s="437">
        <v>11.74056</v>
      </c>
      <c r="J99" s="438">
        <v>11.74056</v>
      </c>
      <c r="K99" s="448" t="s">
        <v>261</v>
      </c>
    </row>
    <row r="100" spans="1:11" ht="14.4" customHeight="1" thickBot="1" x14ac:dyDescent="0.35">
      <c r="A100" s="459" t="s">
        <v>353</v>
      </c>
      <c r="B100" s="437">
        <v>1.7366757087089999</v>
      </c>
      <c r="C100" s="437">
        <v>0.61</v>
      </c>
      <c r="D100" s="438">
        <v>-1.126675708709</v>
      </c>
      <c r="E100" s="439">
        <v>0.351245771988</v>
      </c>
      <c r="F100" s="437">
        <v>0.68498295278300003</v>
      </c>
      <c r="G100" s="438">
        <v>0.34249147639100003</v>
      </c>
      <c r="H100" s="440">
        <v>0</v>
      </c>
      <c r="I100" s="437">
        <v>0.24199999999999999</v>
      </c>
      <c r="J100" s="438">
        <v>-0.10049147639100001</v>
      </c>
      <c r="K100" s="441">
        <v>0.35329346375199999</v>
      </c>
    </row>
    <row r="101" spans="1:11" ht="14.4" customHeight="1" thickBot="1" x14ac:dyDescent="0.35">
      <c r="A101" s="459" t="s">
        <v>354</v>
      </c>
      <c r="B101" s="437">
        <v>223.85685069196401</v>
      </c>
      <c r="C101" s="437">
        <v>220.79796999999999</v>
      </c>
      <c r="D101" s="438">
        <v>-3.0588806919630001</v>
      </c>
      <c r="E101" s="439">
        <v>0.98633555022899999</v>
      </c>
      <c r="F101" s="437">
        <v>275.29608931735203</v>
      </c>
      <c r="G101" s="438">
        <v>137.64804465867601</v>
      </c>
      <c r="H101" s="440">
        <v>21.811910000000001</v>
      </c>
      <c r="I101" s="437">
        <v>114.74728</v>
      </c>
      <c r="J101" s="438">
        <v>-22.900764658676</v>
      </c>
      <c r="K101" s="441">
        <v>0.41681405749099998</v>
      </c>
    </row>
    <row r="102" spans="1:11" ht="14.4" customHeight="1" thickBot="1" x14ac:dyDescent="0.35">
      <c r="A102" s="458" t="s">
        <v>355</v>
      </c>
      <c r="B102" s="442">
        <v>947.43402961727395</v>
      </c>
      <c r="C102" s="442">
        <v>748.98144000000002</v>
      </c>
      <c r="D102" s="443">
        <v>-198.45258961727299</v>
      </c>
      <c r="E102" s="449">
        <v>0.79053677257300004</v>
      </c>
      <c r="F102" s="442">
        <v>822.15063572783197</v>
      </c>
      <c r="G102" s="443">
        <v>411.07531786391598</v>
      </c>
      <c r="H102" s="445">
        <v>41.841799999999999</v>
      </c>
      <c r="I102" s="442">
        <v>497.79696000000001</v>
      </c>
      <c r="J102" s="443">
        <v>86.721642136084</v>
      </c>
      <c r="K102" s="450">
        <v>0.60548145116800001</v>
      </c>
    </row>
    <row r="103" spans="1:11" ht="14.4" customHeight="1" thickBot="1" x14ac:dyDescent="0.35">
      <c r="A103" s="459" t="s">
        <v>356</v>
      </c>
      <c r="B103" s="437">
        <v>4.1450791401120002</v>
      </c>
      <c r="C103" s="437">
        <v>0</v>
      </c>
      <c r="D103" s="438">
        <v>-4.1450791401120002</v>
      </c>
      <c r="E103" s="439">
        <v>0</v>
      </c>
      <c r="F103" s="437">
        <v>32.363999999999002</v>
      </c>
      <c r="G103" s="438">
        <v>16.181999999999</v>
      </c>
      <c r="H103" s="440">
        <v>0</v>
      </c>
      <c r="I103" s="437">
        <v>1.5336799999999999</v>
      </c>
      <c r="J103" s="438">
        <v>-14.648319999999</v>
      </c>
      <c r="K103" s="441">
        <v>4.7388456309000002E-2</v>
      </c>
    </row>
    <row r="104" spans="1:11" ht="14.4" customHeight="1" thickBot="1" x14ac:dyDescent="0.35">
      <c r="A104" s="459" t="s">
        <v>357</v>
      </c>
      <c r="B104" s="437">
        <v>607.79051808208203</v>
      </c>
      <c r="C104" s="437">
        <v>501.56704000000002</v>
      </c>
      <c r="D104" s="438">
        <v>-106.223478082082</v>
      </c>
      <c r="E104" s="439">
        <v>0.82523011642599997</v>
      </c>
      <c r="F104" s="437">
        <v>499.15794695329998</v>
      </c>
      <c r="G104" s="438">
        <v>249.57897347664999</v>
      </c>
      <c r="H104" s="440">
        <v>31.4358</v>
      </c>
      <c r="I104" s="437">
        <v>336.04404</v>
      </c>
      <c r="J104" s="438">
        <v>86.465066523350004</v>
      </c>
      <c r="K104" s="441">
        <v>0.67322185703100001</v>
      </c>
    </row>
    <row r="105" spans="1:11" ht="14.4" customHeight="1" thickBot="1" x14ac:dyDescent="0.35">
      <c r="A105" s="459" t="s">
        <v>358</v>
      </c>
      <c r="B105" s="437">
        <v>14.999976126967001</v>
      </c>
      <c r="C105" s="437">
        <v>16.7166</v>
      </c>
      <c r="D105" s="438">
        <v>1.716623873032</v>
      </c>
      <c r="E105" s="439">
        <v>1.1144417736729999</v>
      </c>
      <c r="F105" s="437">
        <v>15</v>
      </c>
      <c r="G105" s="438">
        <v>7.5</v>
      </c>
      <c r="H105" s="440">
        <v>0</v>
      </c>
      <c r="I105" s="437">
        <v>0</v>
      </c>
      <c r="J105" s="438">
        <v>-7.5</v>
      </c>
      <c r="K105" s="441">
        <v>0</v>
      </c>
    </row>
    <row r="106" spans="1:11" ht="14.4" customHeight="1" thickBot="1" x14ac:dyDescent="0.35">
      <c r="A106" s="459" t="s">
        <v>359</v>
      </c>
      <c r="B106" s="437">
        <v>305.523785385324</v>
      </c>
      <c r="C106" s="437">
        <v>217.18331000000001</v>
      </c>
      <c r="D106" s="438">
        <v>-88.340475385323003</v>
      </c>
      <c r="E106" s="439">
        <v>0.71085565310700005</v>
      </c>
      <c r="F106" s="437">
        <v>254.187868097077</v>
      </c>
      <c r="G106" s="438">
        <v>127.093934048538</v>
      </c>
      <c r="H106" s="440">
        <v>10.406000000000001</v>
      </c>
      <c r="I106" s="437">
        <v>160.21924000000001</v>
      </c>
      <c r="J106" s="438">
        <v>33.125305951461002</v>
      </c>
      <c r="K106" s="441">
        <v>0.63031820204199995</v>
      </c>
    </row>
    <row r="107" spans="1:11" ht="14.4" customHeight="1" thickBot="1" x14ac:dyDescent="0.35">
      <c r="A107" s="459" t="s">
        <v>360</v>
      </c>
      <c r="B107" s="437">
        <v>14.974670882788001</v>
      </c>
      <c r="C107" s="437">
        <v>13.51449</v>
      </c>
      <c r="D107" s="438">
        <v>-1.4601808827880001</v>
      </c>
      <c r="E107" s="439">
        <v>0.90248995158400003</v>
      </c>
      <c r="F107" s="437">
        <v>21.440820677453999</v>
      </c>
      <c r="G107" s="438">
        <v>10.720410338727</v>
      </c>
      <c r="H107" s="440">
        <v>0</v>
      </c>
      <c r="I107" s="437">
        <v>0</v>
      </c>
      <c r="J107" s="438">
        <v>-10.720410338727</v>
      </c>
      <c r="K107" s="441">
        <v>0</v>
      </c>
    </row>
    <row r="108" spans="1:11" ht="14.4" customHeight="1" thickBot="1" x14ac:dyDescent="0.35">
      <c r="A108" s="458" t="s">
        <v>361</v>
      </c>
      <c r="B108" s="442">
        <v>332.74717068125699</v>
      </c>
      <c r="C108" s="442">
        <v>186.72121999999999</v>
      </c>
      <c r="D108" s="443">
        <v>-146.025950681257</v>
      </c>
      <c r="E108" s="449">
        <v>0.56115043628299999</v>
      </c>
      <c r="F108" s="442">
        <v>224.453739919827</v>
      </c>
      <c r="G108" s="443">
        <v>112.226869959913</v>
      </c>
      <c r="H108" s="445">
        <v>5.0629999999999997</v>
      </c>
      <c r="I108" s="442">
        <v>113.93714</v>
      </c>
      <c r="J108" s="443">
        <v>1.710270040086</v>
      </c>
      <c r="K108" s="450">
        <v>0.50761969945600005</v>
      </c>
    </row>
    <row r="109" spans="1:11" ht="14.4" customHeight="1" thickBot="1" x14ac:dyDescent="0.35">
      <c r="A109" s="459" t="s">
        <v>362</v>
      </c>
      <c r="B109" s="437">
        <v>0</v>
      </c>
      <c r="C109" s="437">
        <v>3.8119999999999998</v>
      </c>
      <c r="D109" s="438">
        <v>3.8119999999999998</v>
      </c>
      <c r="E109" s="447" t="s">
        <v>261</v>
      </c>
      <c r="F109" s="437">
        <v>0</v>
      </c>
      <c r="G109" s="438">
        <v>0</v>
      </c>
      <c r="H109" s="440">
        <v>3.8119999999999998</v>
      </c>
      <c r="I109" s="437">
        <v>3.8119999999999998</v>
      </c>
      <c r="J109" s="438">
        <v>3.8119999999999998</v>
      </c>
      <c r="K109" s="448" t="s">
        <v>261</v>
      </c>
    </row>
    <row r="110" spans="1:11" ht="14.4" customHeight="1" thickBot="1" x14ac:dyDescent="0.35">
      <c r="A110" s="459" t="s">
        <v>363</v>
      </c>
      <c r="B110" s="437">
        <v>0.71999626798500005</v>
      </c>
      <c r="C110" s="437">
        <v>3.044</v>
      </c>
      <c r="D110" s="438">
        <v>2.3240037320139999</v>
      </c>
      <c r="E110" s="439">
        <v>4.2277996919580003</v>
      </c>
      <c r="F110" s="437">
        <v>4.4537399198259999</v>
      </c>
      <c r="G110" s="438">
        <v>2.226869959913</v>
      </c>
      <c r="H110" s="440">
        <v>0</v>
      </c>
      <c r="I110" s="437">
        <v>0</v>
      </c>
      <c r="J110" s="438">
        <v>-2.226869959913</v>
      </c>
      <c r="K110" s="441">
        <v>0</v>
      </c>
    </row>
    <row r="111" spans="1:11" ht="14.4" customHeight="1" thickBot="1" x14ac:dyDescent="0.35">
      <c r="A111" s="459" t="s">
        <v>364</v>
      </c>
      <c r="B111" s="437">
        <v>177.02742110127599</v>
      </c>
      <c r="C111" s="437">
        <v>91.624219999999994</v>
      </c>
      <c r="D111" s="438">
        <v>-85.403201101275002</v>
      </c>
      <c r="E111" s="439">
        <v>0.51757077762299997</v>
      </c>
      <c r="F111" s="437">
        <v>70</v>
      </c>
      <c r="G111" s="438">
        <v>35</v>
      </c>
      <c r="H111" s="440">
        <v>1.2509999999999999</v>
      </c>
      <c r="I111" s="437">
        <v>41.2958</v>
      </c>
      <c r="J111" s="438">
        <v>6.2957999999999998</v>
      </c>
      <c r="K111" s="441">
        <v>0.58994000000000002</v>
      </c>
    </row>
    <row r="112" spans="1:11" ht="14.4" customHeight="1" thickBot="1" x14ac:dyDescent="0.35">
      <c r="A112" s="459" t="s">
        <v>365</v>
      </c>
      <c r="B112" s="437">
        <v>154.99975331199599</v>
      </c>
      <c r="C112" s="437">
        <v>85.76</v>
      </c>
      <c r="D112" s="438">
        <v>-69.239753311995003</v>
      </c>
      <c r="E112" s="439">
        <v>0.55329120316299996</v>
      </c>
      <c r="F112" s="437">
        <v>150</v>
      </c>
      <c r="G112" s="438">
        <v>75</v>
      </c>
      <c r="H112" s="440">
        <v>0</v>
      </c>
      <c r="I112" s="437">
        <v>68.829340000000002</v>
      </c>
      <c r="J112" s="438">
        <v>-6.1706599999999998</v>
      </c>
      <c r="K112" s="441">
        <v>0.458862266666</v>
      </c>
    </row>
    <row r="113" spans="1:11" ht="14.4" customHeight="1" thickBot="1" x14ac:dyDescent="0.35">
      <c r="A113" s="459" t="s">
        <v>366</v>
      </c>
      <c r="B113" s="437">
        <v>0</v>
      </c>
      <c r="C113" s="437">
        <v>2.4809999999999999</v>
      </c>
      <c r="D113" s="438">
        <v>2.4809999999999999</v>
      </c>
      <c r="E113" s="447" t="s">
        <v>291</v>
      </c>
      <c r="F113" s="437">
        <v>0</v>
      </c>
      <c r="G113" s="438">
        <v>0</v>
      </c>
      <c r="H113" s="440">
        <v>0</v>
      </c>
      <c r="I113" s="437">
        <v>0</v>
      </c>
      <c r="J113" s="438">
        <v>0</v>
      </c>
      <c r="K113" s="441">
        <v>0</v>
      </c>
    </row>
    <row r="114" spans="1:11" ht="14.4" customHeight="1" thickBot="1" x14ac:dyDescent="0.35">
      <c r="A114" s="458" t="s">
        <v>367</v>
      </c>
      <c r="B114" s="442">
        <v>0</v>
      </c>
      <c r="C114" s="442">
        <v>15.8</v>
      </c>
      <c r="D114" s="443">
        <v>15.8</v>
      </c>
      <c r="E114" s="444" t="s">
        <v>261</v>
      </c>
      <c r="F114" s="442">
        <v>0</v>
      </c>
      <c r="G114" s="443">
        <v>0</v>
      </c>
      <c r="H114" s="445">
        <v>0</v>
      </c>
      <c r="I114" s="442">
        <v>0</v>
      </c>
      <c r="J114" s="443">
        <v>0</v>
      </c>
      <c r="K114" s="446" t="s">
        <v>261</v>
      </c>
    </row>
    <row r="115" spans="1:11" ht="14.4" customHeight="1" thickBot="1" x14ac:dyDescent="0.35">
      <c r="A115" s="459" t="s">
        <v>368</v>
      </c>
      <c r="B115" s="437">
        <v>0</v>
      </c>
      <c r="C115" s="437">
        <v>15.8</v>
      </c>
      <c r="D115" s="438">
        <v>15.8</v>
      </c>
      <c r="E115" s="447" t="s">
        <v>261</v>
      </c>
      <c r="F115" s="437">
        <v>0</v>
      </c>
      <c r="G115" s="438">
        <v>0</v>
      </c>
      <c r="H115" s="440">
        <v>0</v>
      </c>
      <c r="I115" s="437">
        <v>0</v>
      </c>
      <c r="J115" s="438">
        <v>0</v>
      </c>
      <c r="K115" s="448" t="s">
        <v>261</v>
      </c>
    </row>
    <row r="116" spans="1:11" ht="14.4" customHeight="1" thickBot="1" x14ac:dyDescent="0.35">
      <c r="A116" s="456" t="s">
        <v>48</v>
      </c>
      <c r="B116" s="437">
        <v>33534.003027432504</v>
      </c>
      <c r="C116" s="437">
        <v>37120.142039999999</v>
      </c>
      <c r="D116" s="438">
        <v>3586.1390125674902</v>
      </c>
      <c r="E116" s="439">
        <v>1.106940379579</v>
      </c>
      <c r="F116" s="437">
        <v>37430</v>
      </c>
      <c r="G116" s="438">
        <v>18715</v>
      </c>
      <c r="H116" s="440">
        <v>3173.0662600000001</v>
      </c>
      <c r="I116" s="437">
        <v>18653.478859999999</v>
      </c>
      <c r="J116" s="438">
        <v>-61.521139999996997</v>
      </c>
      <c r="K116" s="441">
        <v>0.498356368153</v>
      </c>
    </row>
    <row r="117" spans="1:11" ht="14.4" customHeight="1" thickBot="1" x14ac:dyDescent="0.35">
      <c r="A117" s="460" t="s">
        <v>369</v>
      </c>
      <c r="B117" s="442">
        <v>24771.002236313299</v>
      </c>
      <c r="C117" s="442">
        <v>27466.948</v>
      </c>
      <c r="D117" s="443">
        <v>2695.94576368668</v>
      </c>
      <c r="E117" s="449">
        <v>1.108834747095</v>
      </c>
      <c r="F117" s="442">
        <v>27542</v>
      </c>
      <c r="G117" s="443">
        <v>13771</v>
      </c>
      <c r="H117" s="445">
        <v>2333.5010000000002</v>
      </c>
      <c r="I117" s="442">
        <v>13725.647999999999</v>
      </c>
      <c r="J117" s="443">
        <v>-45.352000000002</v>
      </c>
      <c r="K117" s="450">
        <v>0.49835335124500002</v>
      </c>
    </row>
    <row r="118" spans="1:11" ht="14.4" customHeight="1" thickBot="1" x14ac:dyDescent="0.35">
      <c r="A118" s="458" t="s">
        <v>370</v>
      </c>
      <c r="B118" s="442">
        <v>24685.0022285493</v>
      </c>
      <c r="C118" s="442">
        <v>27393.012999999999</v>
      </c>
      <c r="D118" s="443">
        <v>2708.0107714507199</v>
      </c>
      <c r="E118" s="449">
        <v>1.1097026747809999</v>
      </c>
      <c r="F118" s="442">
        <v>27466</v>
      </c>
      <c r="G118" s="443">
        <v>13733</v>
      </c>
      <c r="H118" s="445">
        <v>2320.4749999999999</v>
      </c>
      <c r="I118" s="442">
        <v>13679.496999999999</v>
      </c>
      <c r="J118" s="443">
        <v>-53.503000000004</v>
      </c>
      <c r="K118" s="450">
        <v>0.49805202796100001</v>
      </c>
    </row>
    <row r="119" spans="1:11" ht="14.4" customHeight="1" thickBot="1" x14ac:dyDescent="0.35">
      <c r="A119" s="459" t="s">
        <v>371</v>
      </c>
      <c r="B119" s="437">
        <v>24685.0022285493</v>
      </c>
      <c r="C119" s="437">
        <v>27393.012999999999</v>
      </c>
      <c r="D119" s="438">
        <v>2708.0107714507199</v>
      </c>
      <c r="E119" s="439">
        <v>1.1097026747809999</v>
      </c>
      <c r="F119" s="437">
        <v>27466</v>
      </c>
      <c r="G119" s="438">
        <v>13733</v>
      </c>
      <c r="H119" s="440">
        <v>2320.4749999999999</v>
      </c>
      <c r="I119" s="437">
        <v>13679.496999999999</v>
      </c>
      <c r="J119" s="438">
        <v>-53.503000000004</v>
      </c>
      <c r="K119" s="441">
        <v>0.49805202796100001</v>
      </c>
    </row>
    <row r="120" spans="1:11" ht="14.4" customHeight="1" thickBot="1" x14ac:dyDescent="0.35">
      <c r="A120" s="458" t="s">
        <v>372</v>
      </c>
      <c r="B120" s="442">
        <v>0</v>
      </c>
      <c r="C120" s="442">
        <v>0</v>
      </c>
      <c r="D120" s="443">
        <v>0</v>
      </c>
      <c r="E120" s="449">
        <v>1</v>
      </c>
      <c r="F120" s="442">
        <v>0</v>
      </c>
      <c r="G120" s="443">
        <v>0</v>
      </c>
      <c r="H120" s="445">
        <v>0</v>
      </c>
      <c r="I120" s="442">
        <v>-4.8179999999999996</v>
      </c>
      <c r="J120" s="443">
        <v>-4.8179999999999996</v>
      </c>
      <c r="K120" s="446" t="s">
        <v>291</v>
      </c>
    </row>
    <row r="121" spans="1:11" ht="14.4" customHeight="1" thickBot="1" x14ac:dyDescent="0.35">
      <c r="A121" s="459" t="s">
        <v>373</v>
      </c>
      <c r="B121" s="437">
        <v>0</v>
      </c>
      <c r="C121" s="437">
        <v>0</v>
      </c>
      <c r="D121" s="438">
        <v>0</v>
      </c>
      <c r="E121" s="439">
        <v>1</v>
      </c>
      <c r="F121" s="437">
        <v>0</v>
      </c>
      <c r="G121" s="438">
        <v>0</v>
      </c>
      <c r="H121" s="440">
        <v>0</v>
      </c>
      <c r="I121" s="437">
        <v>-4.8179999999999996</v>
      </c>
      <c r="J121" s="438">
        <v>-4.8179999999999996</v>
      </c>
      <c r="K121" s="448" t="s">
        <v>291</v>
      </c>
    </row>
    <row r="122" spans="1:11" ht="14.4" customHeight="1" thickBot="1" x14ac:dyDescent="0.35">
      <c r="A122" s="458" t="s">
        <v>374</v>
      </c>
      <c r="B122" s="442">
        <v>15.000001354191999</v>
      </c>
      <c r="C122" s="442">
        <v>0</v>
      </c>
      <c r="D122" s="443">
        <v>-15.000001354191999</v>
      </c>
      <c r="E122" s="449">
        <v>0</v>
      </c>
      <c r="F122" s="442">
        <v>0</v>
      </c>
      <c r="G122" s="443">
        <v>0</v>
      </c>
      <c r="H122" s="445">
        <v>12.3</v>
      </c>
      <c r="I122" s="442">
        <v>12.3</v>
      </c>
      <c r="J122" s="443">
        <v>12.3</v>
      </c>
      <c r="K122" s="446" t="s">
        <v>291</v>
      </c>
    </row>
    <row r="123" spans="1:11" ht="14.4" customHeight="1" thickBot="1" x14ac:dyDescent="0.35">
      <c r="A123" s="459" t="s">
        <v>375</v>
      </c>
      <c r="B123" s="437">
        <v>15.000001354191999</v>
      </c>
      <c r="C123" s="437">
        <v>0</v>
      </c>
      <c r="D123" s="438">
        <v>-15.000001354191999</v>
      </c>
      <c r="E123" s="439">
        <v>0</v>
      </c>
      <c r="F123" s="437">
        <v>0</v>
      </c>
      <c r="G123" s="438">
        <v>0</v>
      </c>
      <c r="H123" s="440">
        <v>12.3</v>
      </c>
      <c r="I123" s="437">
        <v>12.3</v>
      </c>
      <c r="J123" s="438">
        <v>12.3</v>
      </c>
      <c r="K123" s="448" t="s">
        <v>291</v>
      </c>
    </row>
    <row r="124" spans="1:11" ht="14.4" customHeight="1" thickBot="1" x14ac:dyDescent="0.35">
      <c r="A124" s="458" t="s">
        <v>376</v>
      </c>
      <c r="B124" s="442">
        <v>71.000006409844005</v>
      </c>
      <c r="C124" s="442">
        <v>73.935000000000002</v>
      </c>
      <c r="D124" s="443">
        <v>2.934993590156</v>
      </c>
      <c r="E124" s="449">
        <v>1.0413379341569999</v>
      </c>
      <c r="F124" s="442">
        <v>76</v>
      </c>
      <c r="G124" s="443">
        <v>38</v>
      </c>
      <c r="H124" s="445">
        <v>0.72599999999999998</v>
      </c>
      <c r="I124" s="442">
        <v>38.668999999999997</v>
      </c>
      <c r="J124" s="443">
        <v>0.66899999999899995</v>
      </c>
      <c r="K124" s="450">
        <v>0.50880263157799999</v>
      </c>
    </row>
    <row r="125" spans="1:11" ht="14.4" customHeight="1" thickBot="1" x14ac:dyDescent="0.35">
      <c r="A125" s="459" t="s">
        <v>377</v>
      </c>
      <c r="B125" s="437">
        <v>71.000006409844005</v>
      </c>
      <c r="C125" s="437">
        <v>73.935000000000002</v>
      </c>
      <c r="D125" s="438">
        <v>2.934993590156</v>
      </c>
      <c r="E125" s="439">
        <v>1.0413379341569999</v>
      </c>
      <c r="F125" s="437">
        <v>76</v>
      </c>
      <c r="G125" s="438">
        <v>38</v>
      </c>
      <c r="H125" s="440">
        <v>0.72599999999999998</v>
      </c>
      <c r="I125" s="437">
        <v>38.668999999999997</v>
      </c>
      <c r="J125" s="438">
        <v>0.66899999999899995</v>
      </c>
      <c r="K125" s="441">
        <v>0.50880263157799999</v>
      </c>
    </row>
    <row r="126" spans="1:11" ht="14.4" customHeight="1" thickBot="1" x14ac:dyDescent="0.35">
      <c r="A126" s="457" t="s">
        <v>378</v>
      </c>
      <c r="B126" s="437">
        <v>8392.0007576255102</v>
      </c>
      <c r="C126" s="437">
        <v>9241.18815</v>
      </c>
      <c r="D126" s="438">
        <v>849.18739237449199</v>
      </c>
      <c r="E126" s="439">
        <v>1.101190099584</v>
      </c>
      <c r="F126" s="437">
        <v>9338.9999999999909</v>
      </c>
      <c r="G126" s="438">
        <v>4669.49999999999</v>
      </c>
      <c r="H126" s="440">
        <v>793.14374999999995</v>
      </c>
      <c r="I126" s="437">
        <v>4653.5654500000001</v>
      </c>
      <c r="J126" s="438">
        <v>-15.934549999992999</v>
      </c>
      <c r="K126" s="441">
        <v>0.49829376271499998</v>
      </c>
    </row>
    <row r="127" spans="1:11" ht="14.4" customHeight="1" thickBot="1" x14ac:dyDescent="0.35">
      <c r="A127" s="458" t="s">
        <v>379</v>
      </c>
      <c r="B127" s="442">
        <v>2221.0002005107599</v>
      </c>
      <c r="C127" s="442">
        <v>2465.3629000000001</v>
      </c>
      <c r="D127" s="443">
        <v>244.36269948924499</v>
      </c>
      <c r="E127" s="449">
        <v>1.110023717887</v>
      </c>
      <c r="F127" s="442">
        <v>2472.99999999999</v>
      </c>
      <c r="G127" s="443">
        <v>1236.5</v>
      </c>
      <c r="H127" s="445">
        <v>209.95</v>
      </c>
      <c r="I127" s="442">
        <v>1232.2542000000001</v>
      </c>
      <c r="J127" s="443">
        <v>-4.2457999999940004</v>
      </c>
      <c r="K127" s="450">
        <v>0.49828313788900003</v>
      </c>
    </row>
    <row r="128" spans="1:11" ht="14.4" customHeight="1" thickBot="1" x14ac:dyDescent="0.35">
      <c r="A128" s="459" t="s">
        <v>380</v>
      </c>
      <c r="B128" s="437">
        <v>2221.0002005107599</v>
      </c>
      <c r="C128" s="437">
        <v>2465.3629000000001</v>
      </c>
      <c r="D128" s="438">
        <v>244.36269948924499</v>
      </c>
      <c r="E128" s="439">
        <v>1.110023717887</v>
      </c>
      <c r="F128" s="437">
        <v>2472.99999999999</v>
      </c>
      <c r="G128" s="438">
        <v>1236.5</v>
      </c>
      <c r="H128" s="440">
        <v>209.95</v>
      </c>
      <c r="I128" s="437">
        <v>1232.2542000000001</v>
      </c>
      <c r="J128" s="438">
        <v>-4.2457999999940004</v>
      </c>
      <c r="K128" s="441">
        <v>0.49828313788900003</v>
      </c>
    </row>
    <row r="129" spans="1:11" ht="14.4" customHeight="1" thickBot="1" x14ac:dyDescent="0.35">
      <c r="A129" s="458" t="s">
        <v>381</v>
      </c>
      <c r="B129" s="442">
        <v>6171.0005571147503</v>
      </c>
      <c r="C129" s="442">
        <v>6775.8252499999999</v>
      </c>
      <c r="D129" s="443">
        <v>604.82469288524806</v>
      </c>
      <c r="E129" s="449">
        <v>1.098010798619</v>
      </c>
      <c r="F129" s="442">
        <v>6866</v>
      </c>
      <c r="G129" s="443">
        <v>3433</v>
      </c>
      <c r="H129" s="445">
        <v>583.19375000000002</v>
      </c>
      <c r="I129" s="442">
        <v>3422.9492500000001</v>
      </c>
      <c r="J129" s="443">
        <v>-10.050749999998001</v>
      </c>
      <c r="K129" s="450">
        <v>0.498536156422</v>
      </c>
    </row>
    <row r="130" spans="1:11" ht="14.4" customHeight="1" thickBot="1" x14ac:dyDescent="0.35">
      <c r="A130" s="459" t="s">
        <v>382</v>
      </c>
      <c r="B130" s="437">
        <v>6171.0005571147503</v>
      </c>
      <c r="C130" s="437">
        <v>6775.8252499999999</v>
      </c>
      <c r="D130" s="438">
        <v>604.82469288524806</v>
      </c>
      <c r="E130" s="439">
        <v>1.098010798619</v>
      </c>
      <c r="F130" s="437">
        <v>6866</v>
      </c>
      <c r="G130" s="438">
        <v>3433</v>
      </c>
      <c r="H130" s="440">
        <v>583.19375000000002</v>
      </c>
      <c r="I130" s="437">
        <v>3422.9492500000001</v>
      </c>
      <c r="J130" s="438">
        <v>-10.050749999998001</v>
      </c>
      <c r="K130" s="441">
        <v>0.498536156422</v>
      </c>
    </row>
    <row r="131" spans="1:11" ht="14.4" customHeight="1" thickBot="1" x14ac:dyDescent="0.35">
      <c r="A131" s="458" t="s">
        <v>383</v>
      </c>
      <c r="B131" s="442">
        <v>0</v>
      </c>
      <c r="C131" s="442">
        <v>0</v>
      </c>
      <c r="D131" s="443">
        <v>0</v>
      </c>
      <c r="E131" s="449">
        <v>1</v>
      </c>
      <c r="F131" s="442">
        <v>0</v>
      </c>
      <c r="G131" s="443">
        <v>0</v>
      </c>
      <c r="H131" s="445">
        <v>0</v>
      </c>
      <c r="I131" s="442">
        <v>-0.434</v>
      </c>
      <c r="J131" s="443">
        <v>-0.434</v>
      </c>
      <c r="K131" s="446" t="s">
        <v>291</v>
      </c>
    </row>
    <row r="132" spans="1:11" ht="14.4" customHeight="1" thickBot="1" x14ac:dyDescent="0.35">
      <c r="A132" s="459" t="s">
        <v>384</v>
      </c>
      <c r="B132" s="437">
        <v>0</v>
      </c>
      <c r="C132" s="437">
        <v>0</v>
      </c>
      <c r="D132" s="438">
        <v>0</v>
      </c>
      <c r="E132" s="439">
        <v>1</v>
      </c>
      <c r="F132" s="437">
        <v>0</v>
      </c>
      <c r="G132" s="438">
        <v>0</v>
      </c>
      <c r="H132" s="440">
        <v>0</v>
      </c>
      <c r="I132" s="437">
        <v>-0.434</v>
      </c>
      <c r="J132" s="438">
        <v>-0.434</v>
      </c>
      <c r="K132" s="448" t="s">
        <v>291</v>
      </c>
    </row>
    <row r="133" spans="1:11" ht="14.4" customHeight="1" thickBot="1" x14ac:dyDescent="0.35">
      <c r="A133" s="458" t="s">
        <v>385</v>
      </c>
      <c r="B133" s="442">
        <v>0</v>
      </c>
      <c r="C133" s="442">
        <v>0</v>
      </c>
      <c r="D133" s="443">
        <v>0</v>
      </c>
      <c r="E133" s="449">
        <v>1</v>
      </c>
      <c r="F133" s="442">
        <v>0</v>
      </c>
      <c r="G133" s="443">
        <v>0</v>
      </c>
      <c r="H133" s="445">
        <v>0</v>
      </c>
      <c r="I133" s="442">
        <v>-1.204</v>
      </c>
      <c r="J133" s="443">
        <v>-1.204</v>
      </c>
      <c r="K133" s="446" t="s">
        <v>291</v>
      </c>
    </row>
    <row r="134" spans="1:11" ht="14.4" customHeight="1" thickBot="1" x14ac:dyDescent="0.35">
      <c r="A134" s="459" t="s">
        <v>386</v>
      </c>
      <c r="B134" s="437">
        <v>0</v>
      </c>
      <c r="C134" s="437">
        <v>0</v>
      </c>
      <c r="D134" s="438">
        <v>0</v>
      </c>
      <c r="E134" s="439">
        <v>1</v>
      </c>
      <c r="F134" s="437">
        <v>0</v>
      </c>
      <c r="G134" s="438">
        <v>0</v>
      </c>
      <c r="H134" s="440">
        <v>0</v>
      </c>
      <c r="I134" s="437">
        <v>-1.204</v>
      </c>
      <c r="J134" s="438">
        <v>-1.204</v>
      </c>
      <c r="K134" s="448" t="s">
        <v>291</v>
      </c>
    </row>
    <row r="135" spans="1:11" ht="14.4" customHeight="1" thickBot="1" x14ac:dyDescent="0.35">
      <c r="A135" s="457" t="s">
        <v>387</v>
      </c>
      <c r="B135" s="437">
        <v>371.000033493692</v>
      </c>
      <c r="C135" s="437">
        <v>412.00589000000002</v>
      </c>
      <c r="D135" s="438">
        <v>41.005856506308</v>
      </c>
      <c r="E135" s="439">
        <v>1.1105279051320001</v>
      </c>
      <c r="F135" s="437">
        <v>549</v>
      </c>
      <c r="G135" s="438">
        <v>274.5</v>
      </c>
      <c r="H135" s="440">
        <v>46.421509999999998</v>
      </c>
      <c r="I135" s="437">
        <v>274.26540999999997</v>
      </c>
      <c r="J135" s="438">
        <v>-0.23458999999999999</v>
      </c>
      <c r="K135" s="441">
        <v>0.49957269581000002</v>
      </c>
    </row>
    <row r="136" spans="1:11" ht="14.4" customHeight="1" thickBot="1" x14ac:dyDescent="0.35">
      <c r="A136" s="458" t="s">
        <v>388</v>
      </c>
      <c r="B136" s="442">
        <v>371.000033493692</v>
      </c>
      <c r="C136" s="442">
        <v>412.00589000000002</v>
      </c>
      <c r="D136" s="443">
        <v>41.005856506308</v>
      </c>
      <c r="E136" s="449">
        <v>1.1105279051320001</v>
      </c>
      <c r="F136" s="442">
        <v>549</v>
      </c>
      <c r="G136" s="443">
        <v>274.5</v>
      </c>
      <c r="H136" s="445">
        <v>46.421509999999998</v>
      </c>
      <c r="I136" s="442">
        <v>274.26540999999997</v>
      </c>
      <c r="J136" s="443">
        <v>-0.23458999999999999</v>
      </c>
      <c r="K136" s="450">
        <v>0.49957269581000002</v>
      </c>
    </row>
    <row r="137" spans="1:11" ht="14.4" customHeight="1" thickBot="1" x14ac:dyDescent="0.35">
      <c r="A137" s="459" t="s">
        <v>389</v>
      </c>
      <c r="B137" s="437">
        <v>371.000033493692</v>
      </c>
      <c r="C137" s="437">
        <v>412.00589000000002</v>
      </c>
      <c r="D137" s="438">
        <v>41.005856506308</v>
      </c>
      <c r="E137" s="439">
        <v>1.1105279051320001</v>
      </c>
      <c r="F137" s="437">
        <v>549</v>
      </c>
      <c r="G137" s="438">
        <v>274.5</v>
      </c>
      <c r="H137" s="440">
        <v>46.421509999999998</v>
      </c>
      <c r="I137" s="437">
        <v>274.26540999999997</v>
      </c>
      <c r="J137" s="438">
        <v>-0.23458999999999999</v>
      </c>
      <c r="K137" s="441">
        <v>0.49957269581000002</v>
      </c>
    </row>
    <row r="138" spans="1:11" ht="14.4" customHeight="1" thickBot="1" x14ac:dyDescent="0.35">
      <c r="A138" s="456" t="s">
        <v>390</v>
      </c>
      <c r="B138" s="437">
        <v>0</v>
      </c>
      <c r="C138" s="437">
        <v>11</v>
      </c>
      <c r="D138" s="438">
        <v>11</v>
      </c>
      <c r="E138" s="447" t="s">
        <v>291</v>
      </c>
      <c r="F138" s="437">
        <v>0</v>
      </c>
      <c r="G138" s="438">
        <v>0</v>
      </c>
      <c r="H138" s="440">
        <v>0</v>
      </c>
      <c r="I138" s="437">
        <v>0</v>
      </c>
      <c r="J138" s="438">
        <v>0</v>
      </c>
      <c r="K138" s="448" t="s">
        <v>261</v>
      </c>
    </row>
    <row r="139" spans="1:11" ht="14.4" customHeight="1" thickBot="1" x14ac:dyDescent="0.35">
      <c r="A139" s="457" t="s">
        <v>391</v>
      </c>
      <c r="B139" s="437">
        <v>0</v>
      </c>
      <c r="C139" s="437">
        <v>11</v>
      </c>
      <c r="D139" s="438">
        <v>11</v>
      </c>
      <c r="E139" s="447" t="s">
        <v>291</v>
      </c>
      <c r="F139" s="437">
        <v>0</v>
      </c>
      <c r="G139" s="438">
        <v>0</v>
      </c>
      <c r="H139" s="440">
        <v>0</v>
      </c>
      <c r="I139" s="437">
        <v>0</v>
      </c>
      <c r="J139" s="438">
        <v>0</v>
      </c>
      <c r="K139" s="448" t="s">
        <v>261</v>
      </c>
    </row>
    <row r="140" spans="1:11" ht="14.4" customHeight="1" thickBot="1" x14ac:dyDescent="0.35">
      <c r="A140" s="458" t="s">
        <v>392</v>
      </c>
      <c r="B140" s="442">
        <v>0</v>
      </c>
      <c r="C140" s="442">
        <v>11</v>
      </c>
      <c r="D140" s="443">
        <v>11</v>
      </c>
      <c r="E140" s="444" t="s">
        <v>291</v>
      </c>
      <c r="F140" s="442">
        <v>0</v>
      </c>
      <c r="G140" s="443">
        <v>0</v>
      </c>
      <c r="H140" s="445">
        <v>0</v>
      </c>
      <c r="I140" s="442">
        <v>0</v>
      </c>
      <c r="J140" s="443">
        <v>0</v>
      </c>
      <c r="K140" s="446" t="s">
        <v>261</v>
      </c>
    </row>
    <row r="141" spans="1:11" ht="14.4" customHeight="1" thickBot="1" x14ac:dyDescent="0.35">
      <c r="A141" s="459" t="s">
        <v>393</v>
      </c>
      <c r="B141" s="437">
        <v>0</v>
      </c>
      <c r="C141" s="437">
        <v>11</v>
      </c>
      <c r="D141" s="438">
        <v>11</v>
      </c>
      <c r="E141" s="447" t="s">
        <v>291</v>
      </c>
      <c r="F141" s="437">
        <v>0</v>
      </c>
      <c r="G141" s="438">
        <v>0</v>
      </c>
      <c r="H141" s="440">
        <v>0</v>
      </c>
      <c r="I141" s="437">
        <v>0</v>
      </c>
      <c r="J141" s="438">
        <v>0</v>
      </c>
      <c r="K141" s="448" t="s">
        <v>261</v>
      </c>
    </row>
    <row r="142" spans="1:11" ht="14.4" customHeight="1" thickBot="1" x14ac:dyDescent="0.35">
      <c r="A142" s="456" t="s">
        <v>394</v>
      </c>
      <c r="B142" s="437">
        <v>49698.013018592501</v>
      </c>
      <c r="C142" s="437">
        <v>47602.459940000001</v>
      </c>
      <c r="D142" s="438">
        <v>-2095.5530785924302</v>
      </c>
      <c r="E142" s="439">
        <v>0.95783426838700003</v>
      </c>
      <c r="F142" s="437">
        <v>44533.779579821297</v>
      </c>
      <c r="G142" s="438">
        <v>22266.8897899107</v>
      </c>
      <c r="H142" s="440">
        <v>3569.7172999999998</v>
      </c>
      <c r="I142" s="437">
        <v>18946.40108</v>
      </c>
      <c r="J142" s="438">
        <v>-3320.48870991067</v>
      </c>
      <c r="K142" s="441">
        <v>0.42543887491100002</v>
      </c>
    </row>
    <row r="143" spans="1:11" ht="14.4" customHeight="1" thickBot="1" x14ac:dyDescent="0.35">
      <c r="A143" s="457" t="s">
        <v>395</v>
      </c>
      <c r="B143" s="437">
        <v>49150.004437236697</v>
      </c>
      <c r="C143" s="437">
        <v>47028.645470000003</v>
      </c>
      <c r="D143" s="438">
        <v>-2121.3589672366402</v>
      </c>
      <c r="E143" s="439">
        <v>0.95683908899799996</v>
      </c>
      <c r="F143" s="437">
        <v>44050</v>
      </c>
      <c r="G143" s="438">
        <v>22025</v>
      </c>
      <c r="H143" s="440">
        <v>3515.6</v>
      </c>
      <c r="I143" s="437">
        <v>18635.911199999999</v>
      </c>
      <c r="J143" s="438">
        <v>-3389.08879999999</v>
      </c>
      <c r="K143" s="441">
        <v>0.42306268331399999</v>
      </c>
    </row>
    <row r="144" spans="1:11" ht="14.4" customHeight="1" thickBot="1" x14ac:dyDescent="0.35">
      <c r="A144" s="458" t="s">
        <v>396</v>
      </c>
      <c r="B144" s="442">
        <v>49150.004437236697</v>
      </c>
      <c r="C144" s="442">
        <v>47028.645470000003</v>
      </c>
      <c r="D144" s="443">
        <v>-2121.3589672366402</v>
      </c>
      <c r="E144" s="449">
        <v>0.95683908899799996</v>
      </c>
      <c r="F144" s="442">
        <v>44050</v>
      </c>
      <c r="G144" s="443">
        <v>22025</v>
      </c>
      <c r="H144" s="445">
        <v>3515.6</v>
      </c>
      <c r="I144" s="442">
        <v>18635.911199999999</v>
      </c>
      <c r="J144" s="443">
        <v>-3389.08879999999</v>
      </c>
      <c r="K144" s="450">
        <v>0.42306268331399999</v>
      </c>
    </row>
    <row r="145" spans="1:11" ht="14.4" customHeight="1" thickBot="1" x14ac:dyDescent="0.35">
      <c r="A145" s="459" t="s">
        <v>397</v>
      </c>
      <c r="B145" s="437">
        <v>14000.0012639128</v>
      </c>
      <c r="C145" s="437">
        <v>12440.535</v>
      </c>
      <c r="D145" s="438">
        <v>-1559.4662639127801</v>
      </c>
      <c r="E145" s="439">
        <v>0.88860956263299995</v>
      </c>
      <c r="F145" s="437">
        <v>11950</v>
      </c>
      <c r="G145" s="438">
        <v>5975</v>
      </c>
      <c r="H145" s="440">
        <v>697.75300000000004</v>
      </c>
      <c r="I145" s="437">
        <v>3757.9319999999998</v>
      </c>
      <c r="J145" s="438">
        <v>-2217.0680000000002</v>
      </c>
      <c r="K145" s="441">
        <v>0.31447129707100002</v>
      </c>
    </row>
    <row r="146" spans="1:11" ht="14.4" customHeight="1" thickBot="1" x14ac:dyDescent="0.35">
      <c r="A146" s="459" t="s">
        <v>398</v>
      </c>
      <c r="B146" s="437">
        <v>35000.003159781998</v>
      </c>
      <c r="C146" s="437">
        <v>34459.46041</v>
      </c>
      <c r="D146" s="438">
        <v>-540.54274978193303</v>
      </c>
      <c r="E146" s="439">
        <v>0.98455592282899995</v>
      </c>
      <c r="F146" s="437">
        <v>32000</v>
      </c>
      <c r="G146" s="438">
        <v>16000</v>
      </c>
      <c r="H146" s="440">
        <v>2789.8519999999999</v>
      </c>
      <c r="I146" s="437">
        <v>14838.200999999999</v>
      </c>
      <c r="J146" s="438">
        <v>-1161.799</v>
      </c>
      <c r="K146" s="441">
        <v>0.46369378124999999</v>
      </c>
    </row>
    <row r="147" spans="1:11" ht="14.4" customHeight="1" thickBot="1" x14ac:dyDescent="0.35">
      <c r="A147" s="459" t="s">
        <v>399</v>
      </c>
      <c r="B147" s="437">
        <v>150.00001354192301</v>
      </c>
      <c r="C147" s="437">
        <v>128.65006</v>
      </c>
      <c r="D147" s="438">
        <v>-21.349953541922002</v>
      </c>
      <c r="E147" s="439">
        <v>0.85766698923600004</v>
      </c>
      <c r="F147" s="437">
        <v>100</v>
      </c>
      <c r="G147" s="438">
        <v>50</v>
      </c>
      <c r="H147" s="440">
        <v>27.995000000000001</v>
      </c>
      <c r="I147" s="437">
        <v>39.778199999999998</v>
      </c>
      <c r="J147" s="438">
        <v>-10.2218</v>
      </c>
      <c r="K147" s="441">
        <v>0.39778200000000002</v>
      </c>
    </row>
    <row r="148" spans="1:11" ht="14.4" customHeight="1" thickBot="1" x14ac:dyDescent="0.35">
      <c r="A148" s="457" t="s">
        <v>400</v>
      </c>
      <c r="B148" s="437">
        <v>0</v>
      </c>
      <c r="C148" s="437">
        <v>26.077400000000001</v>
      </c>
      <c r="D148" s="438">
        <v>26.077400000000001</v>
      </c>
      <c r="E148" s="447" t="s">
        <v>291</v>
      </c>
      <c r="F148" s="437">
        <v>0</v>
      </c>
      <c r="G148" s="438">
        <v>0</v>
      </c>
      <c r="H148" s="440">
        <v>0</v>
      </c>
      <c r="I148" s="437">
        <v>0</v>
      </c>
      <c r="J148" s="438">
        <v>0</v>
      </c>
      <c r="K148" s="441">
        <v>0</v>
      </c>
    </row>
    <row r="149" spans="1:11" ht="14.4" customHeight="1" thickBot="1" x14ac:dyDescent="0.35">
      <c r="A149" s="458" t="s">
        <v>401</v>
      </c>
      <c r="B149" s="442">
        <v>0</v>
      </c>
      <c r="C149" s="442">
        <v>26.077400000000001</v>
      </c>
      <c r="D149" s="443">
        <v>26.077400000000001</v>
      </c>
      <c r="E149" s="444" t="s">
        <v>291</v>
      </c>
      <c r="F149" s="442">
        <v>0</v>
      </c>
      <c r="G149" s="443">
        <v>0</v>
      </c>
      <c r="H149" s="445">
        <v>0</v>
      </c>
      <c r="I149" s="442">
        <v>0</v>
      </c>
      <c r="J149" s="443">
        <v>0</v>
      </c>
      <c r="K149" s="450">
        <v>0</v>
      </c>
    </row>
    <row r="150" spans="1:11" ht="14.4" customHeight="1" thickBot="1" x14ac:dyDescent="0.35">
      <c r="A150" s="459" t="s">
        <v>402</v>
      </c>
      <c r="B150" s="437">
        <v>0</v>
      </c>
      <c r="C150" s="437">
        <v>26.077400000000001</v>
      </c>
      <c r="D150" s="438">
        <v>26.077400000000001</v>
      </c>
      <c r="E150" s="447" t="s">
        <v>291</v>
      </c>
      <c r="F150" s="437">
        <v>0</v>
      </c>
      <c r="G150" s="438">
        <v>0</v>
      </c>
      <c r="H150" s="440">
        <v>0</v>
      </c>
      <c r="I150" s="437">
        <v>0</v>
      </c>
      <c r="J150" s="438">
        <v>0</v>
      </c>
      <c r="K150" s="441">
        <v>0</v>
      </c>
    </row>
    <row r="151" spans="1:11" ht="14.4" customHeight="1" thickBot="1" x14ac:dyDescent="0.35">
      <c r="A151" s="457" t="s">
        <v>403</v>
      </c>
      <c r="B151" s="437">
        <v>548.00858135578403</v>
      </c>
      <c r="C151" s="437">
        <v>547.73707000000002</v>
      </c>
      <c r="D151" s="438">
        <v>-0.27151135578300001</v>
      </c>
      <c r="E151" s="439">
        <v>0.99950454907999997</v>
      </c>
      <c r="F151" s="437">
        <v>483.77957982134598</v>
      </c>
      <c r="G151" s="438">
        <v>241.88978991067299</v>
      </c>
      <c r="H151" s="440">
        <v>54.1173</v>
      </c>
      <c r="I151" s="437">
        <v>310.48988000000003</v>
      </c>
      <c r="J151" s="438">
        <v>68.600090089326997</v>
      </c>
      <c r="K151" s="441">
        <v>0.64180030110899999</v>
      </c>
    </row>
    <row r="152" spans="1:11" ht="14.4" customHeight="1" thickBot="1" x14ac:dyDescent="0.35">
      <c r="A152" s="458" t="s">
        <v>404</v>
      </c>
      <c r="B152" s="442">
        <v>0</v>
      </c>
      <c r="C152" s="442">
        <v>0</v>
      </c>
      <c r="D152" s="443">
        <v>0</v>
      </c>
      <c r="E152" s="449">
        <v>1</v>
      </c>
      <c r="F152" s="442">
        <v>0</v>
      </c>
      <c r="G152" s="443">
        <v>0</v>
      </c>
      <c r="H152" s="445">
        <v>0</v>
      </c>
      <c r="I152" s="442">
        <v>11.751519999999999</v>
      </c>
      <c r="J152" s="443">
        <v>11.751519999999999</v>
      </c>
      <c r="K152" s="446" t="s">
        <v>291</v>
      </c>
    </row>
    <row r="153" spans="1:11" ht="14.4" customHeight="1" thickBot="1" x14ac:dyDescent="0.35">
      <c r="A153" s="459" t="s">
        <v>405</v>
      </c>
      <c r="B153" s="437">
        <v>0</v>
      </c>
      <c r="C153" s="437">
        <v>0</v>
      </c>
      <c r="D153" s="438">
        <v>0</v>
      </c>
      <c r="E153" s="439">
        <v>1</v>
      </c>
      <c r="F153" s="437">
        <v>0</v>
      </c>
      <c r="G153" s="438">
        <v>0</v>
      </c>
      <c r="H153" s="440">
        <v>0</v>
      </c>
      <c r="I153" s="437">
        <v>11.751519999999999</v>
      </c>
      <c r="J153" s="438">
        <v>11.751519999999999</v>
      </c>
      <c r="K153" s="448" t="s">
        <v>291</v>
      </c>
    </row>
    <row r="154" spans="1:11" ht="14.4" customHeight="1" thickBot="1" x14ac:dyDescent="0.35">
      <c r="A154" s="458" t="s">
        <v>406</v>
      </c>
      <c r="B154" s="442">
        <v>0</v>
      </c>
      <c r="C154" s="442">
        <v>39.277070000000002</v>
      </c>
      <c r="D154" s="443">
        <v>39.277070000000002</v>
      </c>
      <c r="E154" s="444" t="s">
        <v>261</v>
      </c>
      <c r="F154" s="442">
        <v>0</v>
      </c>
      <c r="G154" s="443">
        <v>0</v>
      </c>
      <c r="H154" s="445">
        <v>19.6173</v>
      </c>
      <c r="I154" s="442">
        <v>62.768360000000001</v>
      </c>
      <c r="J154" s="443">
        <v>62.768360000000001</v>
      </c>
      <c r="K154" s="446" t="s">
        <v>261</v>
      </c>
    </row>
    <row r="155" spans="1:11" ht="14.4" customHeight="1" thickBot="1" x14ac:dyDescent="0.35">
      <c r="A155" s="459" t="s">
        <v>407</v>
      </c>
      <c r="B155" s="437">
        <v>0</v>
      </c>
      <c r="C155" s="437">
        <v>4.0633699999999999</v>
      </c>
      <c r="D155" s="438">
        <v>4.0633699999999999</v>
      </c>
      <c r="E155" s="447" t="s">
        <v>261</v>
      </c>
      <c r="F155" s="437">
        <v>0</v>
      </c>
      <c r="G155" s="438">
        <v>0</v>
      </c>
      <c r="H155" s="440">
        <v>0.17849999999999999</v>
      </c>
      <c r="I155" s="437">
        <v>21.437560000000001</v>
      </c>
      <c r="J155" s="438">
        <v>21.437560000000001</v>
      </c>
      <c r="K155" s="448" t="s">
        <v>261</v>
      </c>
    </row>
    <row r="156" spans="1:11" ht="14.4" customHeight="1" thickBot="1" x14ac:dyDescent="0.35">
      <c r="A156" s="459" t="s">
        <v>408</v>
      </c>
      <c r="B156" s="437">
        <v>0</v>
      </c>
      <c r="C156" s="437">
        <v>0</v>
      </c>
      <c r="D156" s="438">
        <v>0</v>
      </c>
      <c r="E156" s="439">
        <v>1</v>
      </c>
      <c r="F156" s="437">
        <v>0</v>
      </c>
      <c r="G156" s="438">
        <v>0</v>
      </c>
      <c r="H156" s="440">
        <v>0</v>
      </c>
      <c r="I156" s="437">
        <v>-0.60799999999999998</v>
      </c>
      <c r="J156" s="438">
        <v>-0.60799999999999998</v>
      </c>
      <c r="K156" s="448" t="s">
        <v>291</v>
      </c>
    </row>
    <row r="157" spans="1:11" ht="14.4" customHeight="1" thickBot="1" x14ac:dyDescent="0.35">
      <c r="A157" s="459" t="s">
        <v>409</v>
      </c>
      <c r="B157" s="437">
        <v>0</v>
      </c>
      <c r="C157" s="437">
        <v>15.121700000000001</v>
      </c>
      <c r="D157" s="438">
        <v>15.121700000000001</v>
      </c>
      <c r="E157" s="447" t="s">
        <v>261</v>
      </c>
      <c r="F157" s="437">
        <v>0</v>
      </c>
      <c r="G157" s="438">
        <v>0</v>
      </c>
      <c r="H157" s="440">
        <v>0</v>
      </c>
      <c r="I157" s="437">
        <v>2.2000000000000002</v>
      </c>
      <c r="J157" s="438">
        <v>2.2000000000000002</v>
      </c>
      <c r="K157" s="448" t="s">
        <v>261</v>
      </c>
    </row>
    <row r="158" spans="1:11" ht="14.4" customHeight="1" thickBot="1" x14ac:dyDescent="0.35">
      <c r="A158" s="459" t="s">
        <v>410</v>
      </c>
      <c r="B158" s="437">
        <v>0</v>
      </c>
      <c r="C158" s="437">
        <v>18.332000000000001</v>
      </c>
      <c r="D158" s="438">
        <v>18.332000000000001</v>
      </c>
      <c r="E158" s="447" t="s">
        <v>261</v>
      </c>
      <c r="F158" s="437">
        <v>0</v>
      </c>
      <c r="G158" s="438">
        <v>0</v>
      </c>
      <c r="H158" s="440">
        <v>4.75</v>
      </c>
      <c r="I158" s="437">
        <v>25.05</v>
      </c>
      <c r="J158" s="438">
        <v>25.05</v>
      </c>
      <c r="K158" s="448" t="s">
        <v>261</v>
      </c>
    </row>
    <row r="159" spans="1:11" ht="14.4" customHeight="1" thickBot="1" x14ac:dyDescent="0.35">
      <c r="A159" s="459" t="s">
        <v>411</v>
      </c>
      <c r="B159" s="437">
        <v>0</v>
      </c>
      <c r="C159" s="437">
        <v>1.76</v>
      </c>
      <c r="D159" s="438">
        <v>1.76</v>
      </c>
      <c r="E159" s="447" t="s">
        <v>261</v>
      </c>
      <c r="F159" s="437">
        <v>0</v>
      </c>
      <c r="G159" s="438">
        <v>0</v>
      </c>
      <c r="H159" s="440">
        <v>0</v>
      </c>
      <c r="I159" s="437">
        <v>0</v>
      </c>
      <c r="J159" s="438">
        <v>0</v>
      </c>
      <c r="K159" s="448" t="s">
        <v>261</v>
      </c>
    </row>
    <row r="160" spans="1:11" ht="14.4" customHeight="1" thickBot="1" x14ac:dyDescent="0.35">
      <c r="A160" s="459" t="s">
        <v>412</v>
      </c>
      <c r="B160" s="437">
        <v>0</v>
      </c>
      <c r="C160" s="437">
        <v>0</v>
      </c>
      <c r="D160" s="438">
        <v>0</v>
      </c>
      <c r="E160" s="447" t="s">
        <v>261</v>
      </c>
      <c r="F160" s="437">
        <v>0</v>
      </c>
      <c r="G160" s="438">
        <v>0</v>
      </c>
      <c r="H160" s="440">
        <v>14.688800000000001</v>
      </c>
      <c r="I160" s="437">
        <v>14.688800000000001</v>
      </c>
      <c r="J160" s="438">
        <v>14.688800000000001</v>
      </c>
      <c r="K160" s="448" t="s">
        <v>291</v>
      </c>
    </row>
    <row r="161" spans="1:11" ht="14.4" customHeight="1" thickBot="1" x14ac:dyDescent="0.35">
      <c r="A161" s="458" t="s">
        <v>413</v>
      </c>
      <c r="B161" s="442">
        <v>548.00858135578403</v>
      </c>
      <c r="C161" s="442">
        <v>498.75</v>
      </c>
      <c r="D161" s="443">
        <v>-49.258581355783001</v>
      </c>
      <c r="E161" s="449">
        <v>0.91011348538699999</v>
      </c>
      <c r="F161" s="442">
        <v>483.77957982134598</v>
      </c>
      <c r="G161" s="443">
        <v>241.88978991067299</v>
      </c>
      <c r="H161" s="445">
        <v>34.5</v>
      </c>
      <c r="I161" s="442">
        <v>234.3</v>
      </c>
      <c r="J161" s="443">
        <v>-7.5897899106719997</v>
      </c>
      <c r="K161" s="450">
        <v>0.48431147111700001</v>
      </c>
    </row>
    <row r="162" spans="1:11" ht="14.4" customHeight="1" thickBot="1" x14ac:dyDescent="0.35">
      <c r="A162" s="459" t="s">
        <v>414</v>
      </c>
      <c r="B162" s="437">
        <v>548.00858135578403</v>
      </c>
      <c r="C162" s="437">
        <v>498.75</v>
      </c>
      <c r="D162" s="438">
        <v>-49.258581355783001</v>
      </c>
      <c r="E162" s="439">
        <v>0.91011348538699999</v>
      </c>
      <c r="F162" s="437">
        <v>483.77957982134598</v>
      </c>
      <c r="G162" s="438">
        <v>241.88978991067299</v>
      </c>
      <c r="H162" s="440">
        <v>34.5</v>
      </c>
      <c r="I162" s="437">
        <v>234.3</v>
      </c>
      <c r="J162" s="438">
        <v>-7.5897899106719997</v>
      </c>
      <c r="K162" s="441">
        <v>0.48431147111700001</v>
      </c>
    </row>
    <row r="163" spans="1:11" ht="14.4" customHeight="1" thickBot="1" x14ac:dyDescent="0.35">
      <c r="A163" s="462" t="s">
        <v>415</v>
      </c>
      <c r="B163" s="437">
        <v>0</v>
      </c>
      <c r="C163" s="437">
        <v>0.2</v>
      </c>
      <c r="D163" s="438">
        <v>0.2</v>
      </c>
      <c r="E163" s="447" t="s">
        <v>261</v>
      </c>
      <c r="F163" s="437">
        <v>0</v>
      </c>
      <c r="G163" s="438">
        <v>0</v>
      </c>
      <c r="H163" s="440">
        <v>0</v>
      </c>
      <c r="I163" s="437">
        <v>0.92</v>
      </c>
      <c r="J163" s="438">
        <v>0.92</v>
      </c>
      <c r="K163" s="448" t="s">
        <v>261</v>
      </c>
    </row>
    <row r="164" spans="1:11" ht="14.4" customHeight="1" thickBot="1" x14ac:dyDescent="0.35">
      <c r="A164" s="459" t="s">
        <v>416</v>
      </c>
      <c r="B164" s="437">
        <v>0</v>
      </c>
      <c r="C164" s="437">
        <v>0.2</v>
      </c>
      <c r="D164" s="438">
        <v>0.2</v>
      </c>
      <c r="E164" s="447" t="s">
        <v>261</v>
      </c>
      <c r="F164" s="437">
        <v>0</v>
      </c>
      <c r="G164" s="438">
        <v>0</v>
      </c>
      <c r="H164" s="440">
        <v>0</v>
      </c>
      <c r="I164" s="437">
        <v>0.92</v>
      </c>
      <c r="J164" s="438">
        <v>0.92</v>
      </c>
      <c r="K164" s="448" t="s">
        <v>261</v>
      </c>
    </row>
    <row r="165" spans="1:11" ht="14.4" customHeight="1" thickBot="1" x14ac:dyDescent="0.35">
      <c r="A165" s="462" t="s">
        <v>417</v>
      </c>
      <c r="B165" s="437">
        <v>0</v>
      </c>
      <c r="C165" s="437">
        <v>9.5099999999989997</v>
      </c>
      <c r="D165" s="438">
        <v>9.5099999999989997</v>
      </c>
      <c r="E165" s="447" t="s">
        <v>261</v>
      </c>
      <c r="F165" s="437">
        <v>0</v>
      </c>
      <c r="G165" s="438">
        <v>0</v>
      </c>
      <c r="H165" s="440">
        <v>0</v>
      </c>
      <c r="I165" s="437">
        <v>0.75</v>
      </c>
      <c r="J165" s="438">
        <v>0.75</v>
      </c>
      <c r="K165" s="448" t="s">
        <v>261</v>
      </c>
    </row>
    <row r="166" spans="1:11" ht="14.4" customHeight="1" thickBot="1" x14ac:dyDescent="0.35">
      <c r="A166" s="459" t="s">
        <v>418</v>
      </c>
      <c r="B166" s="437">
        <v>0</v>
      </c>
      <c r="C166" s="437">
        <v>9.5099999999989997</v>
      </c>
      <c r="D166" s="438">
        <v>9.5099999999989997</v>
      </c>
      <c r="E166" s="447" t="s">
        <v>261</v>
      </c>
      <c r="F166" s="437">
        <v>0</v>
      </c>
      <c r="G166" s="438">
        <v>0</v>
      </c>
      <c r="H166" s="440">
        <v>0</v>
      </c>
      <c r="I166" s="437">
        <v>0.75</v>
      </c>
      <c r="J166" s="438">
        <v>0.75</v>
      </c>
      <c r="K166" s="448" t="s">
        <v>261</v>
      </c>
    </row>
    <row r="167" spans="1:11" ht="14.4" customHeight="1" thickBot="1" x14ac:dyDescent="0.35">
      <c r="A167" s="456" t="s">
        <v>419</v>
      </c>
      <c r="B167" s="437">
        <v>3888.0088935839199</v>
      </c>
      <c r="C167" s="437">
        <v>4281.9930000000004</v>
      </c>
      <c r="D167" s="438">
        <v>393.98410641608302</v>
      </c>
      <c r="E167" s="439">
        <v>1.101333128909</v>
      </c>
      <c r="F167" s="437">
        <v>3728.00000000001</v>
      </c>
      <c r="G167" s="438">
        <v>1864</v>
      </c>
      <c r="H167" s="440">
        <v>342.91</v>
      </c>
      <c r="I167" s="437">
        <v>2207.0337500000001</v>
      </c>
      <c r="J167" s="438">
        <v>343.03374999999699</v>
      </c>
      <c r="K167" s="441">
        <v>0.59201549087899996</v>
      </c>
    </row>
    <row r="168" spans="1:11" ht="14.4" customHeight="1" thickBot="1" x14ac:dyDescent="0.35">
      <c r="A168" s="457" t="s">
        <v>420</v>
      </c>
      <c r="B168" s="437">
        <v>3854.00889988671</v>
      </c>
      <c r="C168" s="437">
        <v>3864.7809999999999</v>
      </c>
      <c r="D168" s="438">
        <v>10.772100113295</v>
      </c>
      <c r="E168" s="439">
        <v>1.002795037684</v>
      </c>
      <c r="F168" s="437">
        <v>3713.00000000001</v>
      </c>
      <c r="G168" s="438">
        <v>1856.5</v>
      </c>
      <c r="H168" s="440">
        <v>328.99799999999999</v>
      </c>
      <c r="I168" s="437">
        <v>1919.9770000000001</v>
      </c>
      <c r="J168" s="438">
        <v>63.476999999996998</v>
      </c>
      <c r="K168" s="441">
        <v>0.51709587934199996</v>
      </c>
    </row>
    <row r="169" spans="1:11" ht="14.4" customHeight="1" thickBot="1" x14ac:dyDescent="0.35">
      <c r="A169" s="458" t="s">
        <v>421</v>
      </c>
      <c r="B169" s="442">
        <v>3854.00889988671</v>
      </c>
      <c r="C169" s="442">
        <v>3863.8620000000001</v>
      </c>
      <c r="D169" s="443">
        <v>9.8531001132949996</v>
      </c>
      <c r="E169" s="449">
        <v>1.00255658468</v>
      </c>
      <c r="F169" s="442">
        <v>3713.00000000001</v>
      </c>
      <c r="G169" s="443">
        <v>1856.5</v>
      </c>
      <c r="H169" s="445">
        <v>328.99799999999999</v>
      </c>
      <c r="I169" s="442">
        <v>1919.9770000000001</v>
      </c>
      <c r="J169" s="443">
        <v>63.476999999996998</v>
      </c>
      <c r="K169" s="450">
        <v>0.51709587934199996</v>
      </c>
    </row>
    <row r="170" spans="1:11" ht="14.4" customHeight="1" thickBot="1" x14ac:dyDescent="0.35">
      <c r="A170" s="459" t="s">
        <v>422</v>
      </c>
      <c r="B170" s="437">
        <v>555.00128163910802</v>
      </c>
      <c r="C170" s="437">
        <v>557.90800000000002</v>
      </c>
      <c r="D170" s="438">
        <v>2.906718360892</v>
      </c>
      <c r="E170" s="439">
        <v>1.0052373182850001</v>
      </c>
      <c r="F170" s="437">
        <v>590.00000000000102</v>
      </c>
      <c r="G170" s="438">
        <v>295</v>
      </c>
      <c r="H170" s="440">
        <v>49.578000000000003</v>
      </c>
      <c r="I170" s="437">
        <v>296.875</v>
      </c>
      <c r="J170" s="438">
        <v>1.8749999999989999</v>
      </c>
      <c r="K170" s="441">
        <v>0.50317796610099996</v>
      </c>
    </row>
    <row r="171" spans="1:11" ht="14.4" customHeight="1" thickBot="1" x14ac:dyDescent="0.35">
      <c r="A171" s="459" t="s">
        <v>423</v>
      </c>
      <c r="B171" s="437">
        <v>2585.0059694362099</v>
      </c>
      <c r="C171" s="437">
        <v>2590.1610000000001</v>
      </c>
      <c r="D171" s="438">
        <v>5.155030563795</v>
      </c>
      <c r="E171" s="439">
        <v>1.0019942045100001</v>
      </c>
      <c r="F171" s="437">
        <v>2569</v>
      </c>
      <c r="G171" s="438">
        <v>1284.5</v>
      </c>
      <c r="H171" s="440">
        <v>227.77199999999999</v>
      </c>
      <c r="I171" s="437">
        <v>1313.2090000000001</v>
      </c>
      <c r="J171" s="438">
        <v>28.708999999997999</v>
      </c>
      <c r="K171" s="441">
        <v>0.51117516543399999</v>
      </c>
    </row>
    <row r="172" spans="1:11" ht="14.4" customHeight="1" thickBot="1" x14ac:dyDescent="0.35">
      <c r="A172" s="459" t="s">
        <v>424</v>
      </c>
      <c r="B172" s="437">
        <v>672.00155182248795</v>
      </c>
      <c r="C172" s="437">
        <v>674.17</v>
      </c>
      <c r="D172" s="438">
        <v>2.1684481775119999</v>
      </c>
      <c r="E172" s="439">
        <v>1.0032268499550001</v>
      </c>
      <c r="F172" s="437">
        <v>537.00000000000102</v>
      </c>
      <c r="G172" s="438">
        <v>268.5</v>
      </c>
      <c r="H172" s="440">
        <v>50.23</v>
      </c>
      <c r="I172" s="437">
        <v>301.38499999999999</v>
      </c>
      <c r="J172" s="438">
        <v>32.884999999999003</v>
      </c>
      <c r="K172" s="441">
        <v>0.56123836126600002</v>
      </c>
    </row>
    <row r="173" spans="1:11" ht="14.4" customHeight="1" thickBot="1" x14ac:dyDescent="0.35">
      <c r="A173" s="459" t="s">
        <v>425</v>
      </c>
      <c r="B173" s="437">
        <v>1.000002309259</v>
      </c>
      <c r="C173" s="437">
        <v>0.91200000000000003</v>
      </c>
      <c r="D173" s="438">
        <v>-8.8002309259000003E-2</v>
      </c>
      <c r="E173" s="439">
        <v>0.91199789395999997</v>
      </c>
      <c r="F173" s="437">
        <v>2</v>
      </c>
      <c r="G173" s="438">
        <v>1</v>
      </c>
      <c r="H173" s="440">
        <v>0.186</v>
      </c>
      <c r="I173" s="437">
        <v>1.1160000000000001</v>
      </c>
      <c r="J173" s="438">
        <v>0.115999999999</v>
      </c>
      <c r="K173" s="441">
        <v>0.55799999999899996</v>
      </c>
    </row>
    <row r="174" spans="1:11" ht="14.4" customHeight="1" thickBot="1" x14ac:dyDescent="0.35">
      <c r="A174" s="459" t="s">
        <v>426</v>
      </c>
      <c r="B174" s="437">
        <v>41.000094679645002</v>
      </c>
      <c r="C174" s="437">
        <v>40.710999999999999</v>
      </c>
      <c r="D174" s="438">
        <v>-0.28909467964500002</v>
      </c>
      <c r="E174" s="439">
        <v>0.992948926535</v>
      </c>
      <c r="F174" s="437">
        <v>15</v>
      </c>
      <c r="G174" s="438">
        <v>7.5</v>
      </c>
      <c r="H174" s="440">
        <v>1.232</v>
      </c>
      <c r="I174" s="437">
        <v>7.3920000000000003</v>
      </c>
      <c r="J174" s="438">
        <v>-0.108</v>
      </c>
      <c r="K174" s="441">
        <v>0.49279999999899998</v>
      </c>
    </row>
    <row r="175" spans="1:11" ht="14.4" customHeight="1" thickBot="1" x14ac:dyDescent="0.35">
      <c r="A175" s="458" t="s">
        <v>427</v>
      </c>
      <c r="B175" s="442">
        <v>0</v>
      </c>
      <c r="C175" s="442">
        <v>0.91900000000000004</v>
      </c>
      <c r="D175" s="443">
        <v>0.91900000000000004</v>
      </c>
      <c r="E175" s="444" t="s">
        <v>261</v>
      </c>
      <c r="F175" s="442">
        <v>0</v>
      </c>
      <c r="G175" s="443">
        <v>0</v>
      </c>
      <c r="H175" s="445">
        <v>0</v>
      </c>
      <c r="I175" s="442">
        <v>0</v>
      </c>
      <c r="J175" s="443">
        <v>0</v>
      </c>
      <c r="K175" s="450">
        <v>0</v>
      </c>
    </row>
    <row r="176" spans="1:11" ht="14.4" customHeight="1" thickBot="1" x14ac:dyDescent="0.35">
      <c r="A176" s="459" t="s">
        <v>428</v>
      </c>
      <c r="B176" s="437">
        <v>0</v>
      </c>
      <c r="C176" s="437">
        <v>0.91900000000000004</v>
      </c>
      <c r="D176" s="438">
        <v>0.91900000000000004</v>
      </c>
      <c r="E176" s="447" t="s">
        <v>291</v>
      </c>
      <c r="F176" s="437">
        <v>0</v>
      </c>
      <c r="G176" s="438">
        <v>0</v>
      </c>
      <c r="H176" s="440">
        <v>0</v>
      </c>
      <c r="I176" s="437">
        <v>0</v>
      </c>
      <c r="J176" s="438">
        <v>0</v>
      </c>
      <c r="K176" s="441">
        <v>0</v>
      </c>
    </row>
    <row r="177" spans="1:11" ht="14.4" customHeight="1" thickBot="1" x14ac:dyDescent="0.35">
      <c r="A177" s="457" t="s">
        <v>429</v>
      </c>
      <c r="B177" s="437">
        <v>33.999993697211004</v>
      </c>
      <c r="C177" s="437">
        <v>417.21199999999999</v>
      </c>
      <c r="D177" s="438">
        <v>383.21200630278901</v>
      </c>
      <c r="E177" s="439">
        <v>12.27094345121</v>
      </c>
      <c r="F177" s="437">
        <v>15</v>
      </c>
      <c r="G177" s="438">
        <v>7.5</v>
      </c>
      <c r="H177" s="440">
        <v>13.912000000000001</v>
      </c>
      <c r="I177" s="437">
        <v>287.05675000000002</v>
      </c>
      <c r="J177" s="438">
        <v>279.55675000000002</v>
      </c>
      <c r="K177" s="441">
        <v>19.137116666666</v>
      </c>
    </row>
    <row r="178" spans="1:11" ht="14.4" customHeight="1" thickBot="1" x14ac:dyDescent="0.35">
      <c r="A178" s="458" t="s">
        <v>430</v>
      </c>
      <c r="B178" s="442">
        <v>1.9999996292469999</v>
      </c>
      <c r="C178" s="442">
        <v>42.578040000000001</v>
      </c>
      <c r="D178" s="443">
        <v>40.578040370751999</v>
      </c>
      <c r="E178" s="449">
        <v>21.289023946476998</v>
      </c>
      <c r="F178" s="442">
        <v>15</v>
      </c>
      <c r="G178" s="443">
        <v>7.5</v>
      </c>
      <c r="H178" s="445">
        <v>0</v>
      </c>
      <c r="I178" s="442">
        <v>6.6924999999999999</v>
      </c>
      <c r="J178" s="443">
        <v>-0.8075</v>
      </c>
      <c r="K178" s="450">
        <v>0.44616666666600002</v>
      </c>
    </row>
    <row r="179" spans="1:11" ht="14.4" customHeight="1" thickBot="1" x14ac:dyDescent="0.35">
      <c r="A179" s="459" t="s">
        <v>431</v>
      </c>
      <c r="B179" s="437">
        <v>1.9999996292469999</v>
      </c>
      <c r="C179" s="437">
        <v>23.670089999999998</v>
      </c>
      <c r="D179" s="438">
        <v>21.670090370752</v>
      </c>
      <c r="E179" s="439">
        <v>11.835047193935001</v>
      </c>
      <c r="F179" s="437">
        <v>15</v>
      </c>
      <c r="G179" s="438">
        <v>7.5</v>
      </c>
      <c r="H179" s="440">
        <v>0</v>
      </c>
      <c r="I179" s="437">
        <v>6.6924999999999999</v>
      </c>
      <c r="J179" s="438">
        <v>-0.8075</v>
      </c>
      <c r="K179" s="441">
        <v>0.44616666666600002</v>
      </c>
    </row>
    <row r="180" spans="1:11" ht="14.4" customHeight="1" thickBot="1" x14ac:dyDescent="0.35">
      <c r="A180" s="459" t="s">
        <v>432</v>
      </c>
      <c r="B180" s="437">
        <v>0</v>
      </c>
      <c r="C180" s="437">
        <v>18.90795</v>
      </c>
      <c r="D180" s="438">
        <v>18.90795</v>
      </c>
      <c r="E180" s="447" t="s">
        <v>291</v>
      </c>
      <c r="F180" s="437">
        <v>0</v>
      </c>
      <c r="G180" s="438">
        <v>0</v>
      </c>
      <c r="H180" s="440">
        <v>0</v>
      </c>
      <c r="I180" s="437">
        <v>0</v>
      </c>
      <c r="J180" s="438">
        <v>0</v>
      </c>
      <c r="K180" s="448" t="s">
        <v>261</v>
      </c>
    </row>
    <row r="181" spans="1:11" ht="14.4" customHeight="1" thickBot="1" x14ac:dyDescent="0.35">
      <c r="A181" s="458" t="s">
        <v>433</v>
      </c>
      <c r="B181" s="442">
        <v>0</v>
      </c>
      <c r="C181" s="442">
        <v>6.2631500000000004</v>
      </c>
      <c r="D181" s="443">
        <v>6.2631500000000004</v>
      </c>
      <c r="E181" s="444" t="s">
        <v>261</v>
      </c>
      <c r="F181" s="442">
        <v>0</v>
      </c>
      <c r="G181" s="443">
        <v>0</v>
      </c>
      <c r="H181" s="445">
        <v>3.99</v>
      </c>
      <c r="I181" s="442">
        <v>48.439979999999998</v>
      </c>
      <c r="J181" s="443">
        <v>48.439979999999998</v>
      </c>
      <c r="K181" s="446" t="s">
        <v>261</v>
      </c>
    </row>
    <row r="182" spans="1:11" ht="14.4" customHeight="1" thickBot="1" x14ac:dyDescent="0.35">
      <c r="A182" s="459" t="s">
        <v>434</v>
      </c>
      <c r="B182" s="437">
        <v>0</v>
      </c>
      <c r="C182" s="437">
        <v>-5.0819999999999999</v>
      </c>
      <c r="D182" s="438">
        <v>-5.0819999999999999</v>
      </c>
      <c r="E182" s="447" t="s">
        <v>291</v>
      </c>
      <c r="F182" s="437">
        <v>0</v>
      </c>
      <c r="G182" s="438">
        <v>0</v>
      </c>
      <c r="H182" s="440">
        <v>3.99</v>
      </c>
      <c r="I182" s="437">
        <v>19.356999999999999</v>
      </c>
      <c r="J182" s="438">
        <v>19.356999999999999</v>
      </c>
      <c r="K182" s="448" t="s">
        <v>261</v>
      </c>
    </row>
    <row r="183" spans="1:11" ht="14.4" customHeight="1" thickBot="1" x14ac:dyDescent="0.35">
      <c r="A183" s="459" t="s">
        <v>435</v>
      </c>
      <c r="B183" s="437">
        <v>0</v>
      </c>
      <c r="C183" s="437">
        <v>3.2563</v>
      </c>
      <c r="D183" s="438">
        <v>3.2563</v>
      </c>
      <c r="E183" s="447" t="s">
        <v>261</v>
      </c>
      <c r="F183" s="437">
        <v>0</v>
      </c>
      <c r="G183" s="438">
        <v>0</v>
      </c>
      <c r="H183" s="440">
        <v>0</v>
      </c>
      <c r="I183" s="437">
        <v>3.99</v>
      </c>
      <c r="J183" s="438">
        <v>3.99</v>
      </c>
      <c r="K183" s="448" t="s">
        <v>261</v>
      </c>
    </row>
    <row r="184" spans="1:11" ht="14.4" customHeight="1" thickBot="1" x14ac:dyDescent="0.35">
      <c r="A184" s="459" t="s">
        <v>436</v>
      </c>
      <c r="B184" s="437">
        <v>0</v>
      </c>
      <c r="C184" s="437">
        <v>8.0888500000000008</v>
      </c>
      <c r="D184" s="438">
        <v>8.0888500000000008</v>
      </c>
      <c r="E184" s="447" t="s">
        <v>291</v>
      </c>
      <c r="F184" s="437">
        <v>0</v>
      </c>
      <c r="G184" s="438">
        <v>0</v>
      </c>
      <c r="H184" s="440">
        <v>0</v>
      </c>
      <c r="I184" s="437">
        <v>0</v>
      </c>
      <c r="J184" s="438">
        <v>0</v>
      </c>
      <c r="K184" s="448" t="s">
        <v>261</v>
      </c>
    </row>
    <row r="185" spans="1:11" ht="14.4" customHeight="1" thickBot="1" x14ac:dyDescent="0.35">
      <c r="A185" s="459" t="s">
        <v>437</v>
      </c>
      <c r="B185" s="437">
        <v>0</v>
      </c>
      <c r="C185" s="437">
        <v>0</v>
      </c>
      <c r="D185" s="438">
        <v>0</v>
      </c>
      <c r="E185" s="439">
        <v>1</v>
      </c>
      <c r="F185" s="437">
        <v>0</v>
      </c>
      <c r="G185" s="438">
        <v>0</v>
      </c>
      <c r="H185" s="440">
        <v>0</v>
      </c>
      <c r="I185" s="437">
        <v>25.092980000000001</v>
      </c>
      <c r="J185" s="438">
        <v>25.092980000000001</v>
      </c>
      <c r="K185" s="448" t="s">
        <v>291</v>
      </c>
    </row>
    <row r="186" spans="1:11" ht="14.4" customHeight="1" thickBot="1" x14ac:dyDescent="0.35">
      <c r="A186" s="458" t="s">
        <v>438</v>
      </c>
      <c r="B186" s="442">
        <v>31.999994067963001</v>
      </c>
      <c r="C186" s="442">
        <v>16.722200000000001</v>
      </c>
      <c r="D186" s="443">
        <v>-15.277794067963001</v>
      </c>
      <c r="E186" s="449">
        <v>0.52256884687100003</v>
      </c>
      <c r="F186" s="442">
        <v>0</v>
      </c>
      <c r="G186" s="443">
        <v>0</v>
      </c>
      <c r="H186" s="445">
        <v>0</v>
      </c>
      <c r="I186" s="442">
        <v>0</v>
      </c>
      <c r="J186" s="443">
        <v>0</v>
      </c>
      <c r="K186" s="446" t="s">
        <v>261</v>
      </c>
    </row>
    <row r="187" spans="1:11" ht="14.4" customHeight="1" thickBot="1" x14ac:dyDescent="0.35">
      <c r="A187" s="459" t="s">
        <v>439</v>
      </c>
      <c r="B187" s="437">
        <v>31.999994067963001</v>
      </c>
      <c r="C187" s="437">
        <v>0</v>
      </c>
      <c r="D187" s="438">
        <v>-31.999994067963001</v>
      </c>
      <c r="E187" s="439">
        <v>0</v>
      </c>
      <c r="F187" s="437">
        <v>0</v>
      </c>
      <c r="G187" s="438">
        <v>0</v>
      </c>
      <c r="H187" s="440">
        <v>0</v>
      </c>
      <c r="I187" s="437">
        <v>0</v>
      </c>
      <c r="J187" s="438">
        <v>0</v>
      </c>
      <c r="K187" s="441">
        <v>0</v>
      </c>
    </row>
    <row r="188" spans="1:11" ht="14.4" customHeight="1" thickBot="1" x14ac:dyDescent="0.35">
      <c r="A188" s="459" t="s">
        <v>440</v>
      </c>
      <c r="B188" s="437">
        <v>0</v>
      </c>
      <c r="C188" s="437">
        <v>16.722200000000001</v>
      </c>
      <c r="D188" s="438">
        <v>16.722200000000001</v>
      </c>
      <c r="E188" s="447" t="s">
        <v>291</v>
      </c>
      <c r="F188" s="437">
        <v>0</v>
      </c>
      <c r="G188" s="438">
        <v>0</v>
      </c>
      <c r="H188" s="440">
        <v>0</v>
      </c>
      <c r="I188" s="437">
        <v>0</v>
      </c>
      <c r="J188" s="438">
        <v>0</v>
      </c>
      <c r="K188" s="448" t="s">
        <v>261</v>
      </c>
    </row>
    <row r="189" spans="1:11" ht="14.4" customHeight="1" thickBot="1" x14ac:dyDescent="0.35">
      <c r="A189" s="458" t="s">
        <v>441</v>
      </c>
      <c r="B189" s="442">
        <v>0</v>
      </c>
      <c r="C189" s="442">
        <v>202.47060999999999</v>
      </c>
      <c r="D189" s="443">
        <v>202.47060999999999</v>
      </c>
      <c r="E189" s="444" t="s">
        <v>261</v>
      </c>
      <c r="F189" s="442">
        <v>0</v>
      </c>
      <c r="G189" s="443">
        <v>0</v>
      </c>
      <c r="H189" s="445">
        <v>9.9220000000000006</v>
      </c>
      <c r="I189" s="442">
        <v>224.66426999999999</v>
      </c>
      <c r="J189" s="443">
        <v>224.66426999999999</v>
      </c>
      <c r="K189" s="446" t="s">
        <v>261</v>
      </c>
    </row>
    <row r="190" spans="1:11" ht="14.4" customHeight="1" thickBot="1" x14ac:dyDescent="0.35">
      <c r="A190" s="459" t="s">
        <v>442</v>
      </c>
      <c r="B190" s="437">
        <v>0</v>
      </c>
      <c r="C190" s="437">
        <v>202.47060999999999</v>
      </c>
      <c r="D190" s="438">
        <v>202.47060999999999</v>
      </c>
      <c r="E190" s="447" t="s">
        <v>261</v>
      </c>
      <c r="F190" s="437">
        <v>0</v>
      </c>
      <c r="G190" s="438">
        <v>0</v>
      </c>
      <c r="H190" s="440">
        <v>9.9220000000000006</v>
      </c>
      <c r="I190" s="437">
        <v>224.66426999999999</v>
      </c>
      <c r="J190" s="438">
        <v>224.66426999999999</v>
      </c>
      <c r="K190" s="448" t="s">
        <v>261</v>
      </c>
    </row>
    <row r="191" spans="1:11" ht="14.4" customHeight="1" thickBot="1" x14ac:dyDescent="0.35">
      <c r="A191" s="458" t="s">
        <v>443</v>
      </c>
      <c r="B191" s="442">
        <v>0</v>
      </c>
      <c r="C191" s="442">
        <v>149.178</v>
      </c>
      <c r="D191" s="443">
        <v>149.178</v>
      </c>
      <c r="E191" s="444" t="s">
        <v>261</v>
      </c>
      <c r="F191" s="442">
        <v>0</v>
      </c>
      <c r="G191" s="443">
        <v>0</v>
      </c>
      <c r="H191" s="445">
        <v>0</v>
      </c>
      <c r="I191" s="442">
        <v>7.26</v>
      </c>
      <c r="J191" s="443">
        <v>7.26</v>
      </c>
      <c r="K191" s="446" t="s">
        <v>261</v>
      </c>
    </row>
    <row r="192" spans="1:11" ht="14.4" customHeight="1" thickBot="1" x14ac:dyDescent="0.35">
      <c r="A192" s="459" t="s">
        <v>444</v>
      </c>
      <c r="B192" s="437">
        <v>0</v>
      </c>
      <c r="C192" s="437">
        <v>149.178</v>
      </c>
      <c r="D192" s="438">
        <v>149.178</v>
      </c>
      <c r="E192" s="447" t="s">
        <v>261</v>
      </c>
      <c r="F192" s="437">
        <v>0</v>
      </c>
      <c r="G192" s="438">
        <v>0</v>
      </c>
      <c r="H192" s="440">
        <v>0</v>
      </c>
      <c r="I192" s="437">
        <v>7.26</v>
      </c>
      <c r="J192" s="438">
        <v>7.26</v>
      </c>
      <c r="K192" s="448" t="s">
        <v>261</v>
      </c>
    </row>
    <row r="193" spans="1:11" ht="14.4" customHeight="1" thickBot="1" x14ac:dyDescent="0.35">
      <c r="A193" s="455" t="s">
        <v>445</v>
      </c>
      <c r="B193" s="437">
        <v>87121.653031867303</v>
      </c>
      <c r="C193" s="437">
        <v>86288.345660000006</v>
      </c>
      <c r="D193" s="438">
        <v>-833.30737186731096</v>
      </c>
      <c r="E193" s="439">
        <v>0.99043512900700004</v>
      </c>
      <c r="F193" s="437">
        <v>94507.920665483703</v>
      </c>
      <c r="G193" s="438">
        <v>47253.960332741903</v>
      </c>
      <c r="H193" s="440">
        <v>11685.27144</v>
      </c>
      <c r="I193" s="437">
        <v>45369.719879999997</v>
      </c>
      <c r="J193" s="438">
        <v>-1884.24045274185</v>
      </c>
      <c r="K193" s="441">
        <v>0.48006261867200001</v>
      </c>
    </row>
    <row r="194" spans="1:11" ht="14.4" customHeight="1" thickBot="1" x14ac:dyDescent="0.35">
      <c r="A194" s="456" t="s">
        <v>446</v>
      </c>
      <c r="B194" s="437">
        <v>33017.2947602762</v>
      </c>
      <c r="C194" s="437">
        <v>31230.217250000002</v>
      </c>
      <c r="D194" s="438">
        <v>-1787.07751027621</v>
      </c>
      <c r="E194" s="439">
        <v>0.94587450234000003</v>
      </c>
      <c r="F194" s="437">
        <v>35565.3574222592</v>
      </c>
      <c r="G194" s="438">
        <v>17782.6787111296</v>
      </c>
      <c r="H194" s="440">
        <v>2472.4830999999999</v>
      </c>
      <c r="I194" s="437">
        <v>17881.134190000001</v>
      </c>
      <c r="J194" s="438">
        <v>98.455478870378997</v>
      </c>
      <c r="K194" s="441">
        <v>0.50276829718500005</v>
      </c>
    </row>
    <row r="195" spans="1:11" ht="14.4" customHeight="1" thickBot="1" x14ac:dyDescent="0.35">
      <c r="A195" s="457" t="s">
        <v>447</v>
      </c>
      <c r="B195" s="437">
        <v>33017.2947602762</v>
      </c>
      <c r="C195" s="437">
        <v>31230.002390000001</v>
      </c>
      <c r="D195" s="438">
        <v>-1787.29237027621</v>
      </c>
      <c r="E195" s="439">
        <v>0.94586799484100004</v>
      </c>
      <c r="F195" s="437">
        <v>35565.1558626361</v>
      </c>
      <c r="G195" s="438">
        <v>17782.577931318101</v>
      </c>
      <c r="H195" s="440">
        <v>2472.4830999999999</v>
      </c>
      <c r="I195" s="437">
        <v>17881.134190000001</v>
      </c>
      <c r="J195" s="438">
        <v>98.556258681943007</v>
      </c>
      <c r="K195" s="441">
        <v>0.50277114654099997</v>
      </c>
    </row>
    <row r="196" spans="1:11" ht="14.4" customHeight="1" thickBot="1" x14ac:dyDescent="0.35">
      <c r="A196" s="458" t="s">
        <v>448</v>
      </c>
      <c r="B196" s="442">
        <v>147.40255206331901</v>
      </c>
      <c r="C196" s="442">
        <v>235.03038000000001</v>
      </c>
      <c r="D196" s="443">
        <v>87.627827936680006</v>
      </c>
      <c r="E196" s="449">
        <v>1.5944797203979999</v>
      </c>
      <c r="F196" s="442">
        <v>242.054310179309</v>
      </c>
      <c r="G196" s="443">
        <v>121.027155089654</v>
      </c>
      <c r="H196" s="445">
        <v>23.100300000000001</v>
      </c>
      <c r="I196" s="442">
        <v>194.57944000000001</v>
      </c>
      <c r="J196" s="443">
        <v>73.552284910344994</v>
      </c>
      <c r="K196" s="450">
        <v>0.80386686713300004</v>
      </c>
    </row>
    <row r="197" spans="1:11" ht="14.4" customHeight="1" thickBot="1" x14ac:dyDescent="0.35">
      <c r="A197" s="459" t="s">
        <v>449</v>
      </c>
      <c r="B197" s="437">
        <v>95.161976833321006</v>
      </c>
      <c r="C197" s="437">
        <v>182.71520000000001</v>
      </c>
      <c r="D197" s="438">
        <v>87.553223166677995</v>
      </c>
      <c r="E197" s="439">
        <v>1.920044182352</v>
      </c>
      <c r="F197" s="437">
        <v>185</v>
      </c>
      <c r="G197" s="438">
        <v>92.5</v>
      </c>
      <c r="H197" s="440">
        <v>19.708500000000001</v>
      </c>
      <c r="I197" s="437">
        <v>153.77594999999999</v>
      </c>
      <c r="J197" s="438">
        <v>61.275950000000002</v>
      </c>
      <c r="K197" s="441">
        <v>0.83122135135099995</v>
      </c>
    </row>
    <row r="198" spans="1:11" ht="14.4" customHeight="1" thickBot="1" x14ac:dyDescent="0.35">
      <c r="A198" s="459" t="s">
        <v>450</v>
      </c>
      <c r="B198" s="437">
        <v>0</v>
      </c>
      <c r="C198" s="437">
        <v>6.6119999999999998E-2</v>
      </c>
      <c r="D198" s="438">
        <v>6.6119999999999998E-2</v>
      </c>
      <c r="E198" s="447" t="s">
        <v>291</v>
      </c>
      <c r="F198" s="437">
        <v>5.4310179308000001E-2</v>
      </c>
      <c r="G198" s="438">
        <v>2.7155089654E-2</v>
      </c>
      <c r="H198" s="440">
        <v>0</v>
      </c>
      <c r="I198" s="437">
        <v>0</v>
      </c>
      <c r="J198" s="438">
        <v>-2.7155089654E-2</v>
      </c>
      <c r="K198" s="441">
        <v>0</v>
      </c>
    </row>
    <row r="199" spans="1:11" ht="14.4" customHeight="1" thickBot="1" x14ac:dyDescent="0.35">
      <c r="A199" s="459" t="s">
        <v>451</v>
      </c>
      <c r="B199" s="437">
        <v>42.793963827187</v>
      </c>
      <c r="C199" s="437">
        <v>40.726280000000003</v>
      </c>
      <c r="D199" s="438">
        <v>-2.0676838271869999</v>
      </c>
      <c r="E199" s="439">
        <v>0.95168281593299997</v>
      </c>
      <c r="F199" s="437">
        <v>45</v>
      </c>
      <c r="G199" s="438">
        <v>22.5</v>
      </c>
      <c r="H199" s="440">
        <v>1.1637999999999999</v>
      </c>
      <c r="I199" s="437">
        <v>15.92299</v>
      </c>
      <c r="J199" s="438">
        <v>-6.5770099999999996</v>
      </c>
      <c r="K199" s="441">
        <v>0.35384422222200002</v>
      </c>
    </row>
    <row r="200" spans="1:11" ht="14.4" customHeight="1" thickBot="1" x14ac:dyDescent="0.35">
      <c r="A200" s="459" t="s">
        <v>452</v>
      </c>
      <c r="B200" s="437">
        <v>9.4466114028099994</v>
      </c>
      <c r="C200" s="437">
        <v>11.522779999999999</v>
      </c>
      <c r="D200" s="438">
        <v>2.076168597189</v>
      </c>
      <c r="E200" s="439">
        <v>1.2197791894529999</v>
      </c>
      <c r="F200" s="437">
        <v>12</v>
      </c>
      <c r="G200" s="438">
        <v>6</v>
      </c>
      <c r="H200" s="440">
        <v>2.2280000000000002</v>
      </c>
      <c r="I200" s="437">
        <v>24.880500000000001</v>
      </c>
      <c r="J200" s="438">
        <v>18.880500000000001</v>
      </c>
      <c r="K200" s="441">
        <v>2.073375</v>
      </c>
    </row>
    <row r="201" spans="1:11" ht="14.4" customHeight="1" thickBot="1" x14ac:dyDescent="0.35">
      <c r="A201" s="458" t="s">
        <v>453</v>
      </c>
      <c r="B201" s="442">
        <v>92.890697573132996</v>
      </c>
      <c r="C201" s="442">
        <v>58.583150000000003</v>
      </c>
      <c r="D201" s="443">
        <v>-34.307547573133</v>
      </c>
      <c r="E201" s="449">
        <v>0.63066756446600003</v>
      </c>
      <c r="F201" s="442">
        <v>153.101552456815</v>
      </c>
      <c r="G201" s="443">
        <v>76.550776228407003</v>
      </c>
      <c r="H201" s="445">
        <v>6.1773199999999999</v>
      </c>
      <c r="I201" s="442">
        <v>65.734309999999994</v>
      </c>
      <c r="J201" s="443">
        <v>-10.816466228407</v>
      </c>
      <c r="K201" s="450">
        <v>0.42935103495100002</v>
      </c>
    </row>
    <row r="202" spans="1:11" ht="14.4" customHeight="1" thickBot="1" x14ac:dyDescent="0.35">
      <c r="A202" s="459" t="s">
        <v>454</v>
      </c>
      <c r="B202" s="437">
        <v>87.000008723373</v>
      </c>
      <c r="C202" s="437">
        <v>56.399650000000001</v>
      </c>
      <c r="D202" s="438">
        <v>-30.600358723372999</v>
      </c>
      <c r="E202" s="439">
        <v>0.64827177407900005</v>
      </c>
      <c r="F202" s="437">
        <v>150.101552456815</v>
      </c>
      <c r="G202" s="438">
        <v>75.050776228407003</v>
      </c>
      <c r="H202" s="440">
        <v>6.9176200000000003</v>
      </c>
      <c r="I202" s="437">
        <v>59.215710000000001</v>
      </c>
      <c r="J202" s="438">
        <v>-15.835066228406999</v>
      </c>
      <c r="K202" s="441">
        <v>0.39450431411699999</v>
      </c>
    </row>
    <row r="203" spans="1:11" ht="14.4" customHeight="1" thickBot="1" x14ac:dyDescent="0.35">
      <c r="A203" s="459" t="s">
        <v>455</v>
      </c>
      <c r="B203" s="437">
        <v>5.8906888497600001</v>
      </c>
      <c r="C203" s="437">
        <v>2.1835</v>
      </c>
      <c r="D203" s="438">
        <v>-3.7071888497600001</v>
      </c>
      <c r="E203" s="439">
        <v>0.37066972228299999</v>
      </c>
      <c r="F203" s="437">
        <v>3</v>
      </c>
      <c r="G203" s="438">
        <v>1.5</v>
      </c>
      <c r="H203" s="440">
        <v>-0.74029999999999996</v>
      </c>
      <c r="I203" s="437">
        <v>6.5186000000000002</v>
      </c>
      <c r="J203" s="438">
        <v>5.0186000000000002</v>
      </c>
      <c r="K203" s="441">
        <v>2.1728666666660001</v>
      </c>
    </row>
    <row r="204" spans="1:11" ht="14.4" customHeight="1" thickBot="1" x14ac:dyDescent="0.35">
      <c r="A204" s="458" t="s">
        <v>456</v>
      </c>
      <c r="B204" s="442">
        <v>82.997231455176006</v>
      </c>
      <c r="C204" s="442">
        <v>19.65099</v>
      </c>
      <c r="D204" s="443">
        <v>-63.346241455174997</v>
      </c>
      <c r="E204" s="449">
        <v>0.236766813247</v>
      </c>
      <c r="F204" s="442">
        <v>118</v>
      </c>
      <c r="G204" s="443">
        <v>59</v>
      </c>
      <c r="H204" s="445">
        <v>0.51336000000000004</v>
      </c>
      <c r="I204" s="442">
        <v>5.9439200000000003</v>
      </c>
      <c r="J204" s="443">
        <v>-53.056080000000001</v>
      </c>
      <c r="K204" s="450">
        <v>5.0372203389000003E-2</v>
      </c>
    </row>
    <row r="205" spans="1:11" ht="14.4" customHeight="1" thickBot="1" x14ac:dyDescent="0.35">
      <c r="A205" s="459" t="s">
        <v>457</v>
      </c>
      <c r="B205" s="437">
        <v>1.9972233334139999</v>
      </c>
      <c r="C205" s="437">
        <v>0</v>
      </c>
      <c r="D205" s="438">
        <v>-1.9972233334139999</v>
      </c>
      <c r="E205" s="439">
        <v>0</v>
      </c>
      <c r="F205" s="437">
        <v>2</v>
      </c>
      <c r="G205" s="438">
        <v>1</v>
      </c>
      <c r="H205" s="440">
        <v>9.3600000000000003E-3</v>
      </c>
      <c r="I205" s="437">
        <v>0.48221999999999998</v>
      </c>
      <c r="J205" s="438">
        <v>-0.51778000000000002</v>
      </c>
      <c r="K205" s="441">
        <v>0.24110999999999999</v>
      </c>
    </row>
    <row r="206" spans="1:11" ht="14.4" customHeight="1" thickBot="1" x14ac:dyDescent="0.35">
      <c r="A206" s="459" t="s">
        <v>458</v>
      </c>
      <c r="B206" s="437">
        <v>81.000008121760999</v>
      </c>
      <c r="C206" s="437">
        <v>19.65099</v>
      </c>
      <c r="D206" s="438">
        <v>-61.349018121760999</v>
      </c>
      <c r="E206" s="439">
        <v>0.24260479048899999</v>
      </c>
      <c r="F206" s="437">
        <v>116</v>
      </c>
      <c r="G206" s="438">
        <v>58</v>
      </c>
      <c r="H206" s="440">
        <v>0.504</v>
      </c>
      <c r="I206" s="437">
        <v>5.4617000000000004</v>
      </c>
      <c r="J206" s="438">
        <v>-52.5383</v>
      </c>
      <c r="K206" s="441">
        <v>4.7083620689000003E-2</v>
      </c>
    </row>
    <row r="207" spans="1:11" ht="14.4" customHeight="1" thickBot="1" x14ac:dyDescent="0.35">
      <c r="A207" s="458" t="s">
        <v>459</v>
      </c>
      <c r="B207" s="442">
        <v>1.00100110137</v>
      </c>
      <c r="C207" s="442">
        <v>0.52200000000000002</v>
      </c>
      <c r="D207" s="443">
        <v>-0.47900110137000002</v>
      </c>
      <c r="E207" s="449">
        <v>0.52147794771199996</v>
      </c>
      <c r="F207" s="442">
        <v>4</v>
      </c>
      <c r="G207" s="443">
        <v>2</v>
      </c>
      <c r="H207" s="445">
        <v>0</v>
      </c>
      <c r="I207" s="442">
        <v>0.1062</v>
      </c>
      <c r="J207" s="443">
        <v>-1.8937999999999999</v>
      </c>
      <c r="K207" s="450">
        <v>2.6550000000000001E-2</v>
      </c>
    </row>
    <row r="208" spans="1:11" ht="14.4" customHeight="1" thickBot="1" x14ac:dyDescent="0.35">
      <c r="A208" s="459" t="s">
        <v>460</v>
      </c>
      <c r="B208" s="437">
        <v>1.00100110137</v>
      </c>
      <c r="C208" s="437">
        <v>0.52200000000000002</v>
      </c>
      <c r="D208" s="438">
        <v>-0.47900110137000002</v>
      </c>
      <c r="E208" s="439">
        <v>0.52147794771199996</v>
      </c>
      <c r="F208" s="437">
        <v>4</v>
      </c>
      <c r="G208" s="438">
        <v>2</v>
      </c>
      <c r="H208" s="440">
        <v>0</v>
      </c>
      <c r="I208" s="437">
        <v>0.1062</v>
      </c>
      <c r="J208" s="438">
        <v>-1.8937999999999999</v>
      </c>
      <c r="K208" s="441">
        <v>2.6550000000000001E-2</v>
      </c>
    </row>
    <row r="209" spans="1:11" ht="14.4" customHeight="1" thickBot="1" x14ac:dyDescent="0.35">
      <c r="A209" s="458" t="s">
        <v>461</v>
      </c>
      <c r="B209" s="442">
        <v>32693.003278083201</v>
      </c>
      <c r="C209" s="442">
        <v>29161.574410000001</v>
      </c>
      <c r="D209" s="443">
        <v>-3531.4288680832101</v>
      </c>
      <c r="E209" s="449">
        <v>0.89198212112700004</v>
      </c>
      <c r="F209" s="442">
        <v>35048</v>
      </c>
      <c r="G209" s="443">
        <v>17524</v>
      </c>
      <c r="H209" s="445">
        <v>2253.6218699999999</v>
      </c>
      <c r="I209" s="442">
        <v>16634.772379999999</v>
      </c>
      <c r="J209" s="443">
        <v>-889.22761999999398</v>
      </c>
      <c r="K209" s="450">
        <v>0.47462829205599999</v>
      </c>
    </row>
    <row r="210" spans="1:11" ht="14.4" customHeight="1" thickBot="1" x14ac:dyDescent="0.35">
      <c r="A210" s="459" t="s">
        <v>462</v>
      </c>
      <c r="B210" s="437">
        <v>16371.0016414982</v>
      </c>
      <c r="C210" s="437">
        <v>14207.13178</v>
      </c>
      <c r="D210" s="438">
        <v>-2163.8698614981899</v>
      </c>
      <c r="E210" s="439">
        <v>0.86782300137199997</v>
      </c>
      <c r="F210" s="437">
        <v>17289</v>
      </c>
      <c r="G210" s="438">
        <v>8644.5</v>
      </c>
      <c r="H210" s="440">
        <v>982.77233999999999</v>
      </c>
      <c r="I210" s="437">
        <v>6581.6353900000004</v>
      </c>
      <c r="J210" s="438">
        <v>-2062.8646100000001</v>
      </c>
      <c r="K210" s="441">
        <v>0.38068340505499998</v>
      </c>
    </row>
    <row r="211" spans="1:11" ht="14.4" customHeight="1" thickBot="1" x14ac:dyDescent="0.35">
      <c r="A211" s="459" t="s">
        <v>463</v>
      </c>
      <c r="B211" s="437">
        <v>16322.001636585001</v>
      </c>
      <c r="C211" s="437">
        <v>14954.44263</v>
      </c>
      <c r="D211" s="438">
        <v>-1367.5590065850199</v>
      </c>
      <c r="E211" s="439">
        <v>0.91621376856600001</v>
      </c>
      <c r="F211" s="437">
        <v>17759</v>
      </c>
      <c r="G211" s="438">
        <v>8879.5</v>
      </c>
      <c r="H211" s="440">
        <v>1270.84953</v>
      </c>
      <c r="I211" s="437">
        <v>10053.136990000001</v>
      </c>
      <c r="J211" s="438">
        <v>1173.63699</v>
      </c>
      <c r="K211" s="441">
        <v>0.56608688495899995</v>
      </c>
    </row>
    <row r="212" spans="1:11" ht="14.4" customHeight="1" thickBot="1" x14ac:dyDescent="0.35">
      <c r="A212" s="458" t="s">
        <v>464</v>
      </c>
      <c r="B212" s="442">
        <v>0</v>
      </c>
      <c r="C212" s="442">
        <v>1754.6414600000001</v>
      </c>
      <c r="D212" s="443">
        <v>1754.6414600000001</v>
      </c>
      <c r="E212" s="444" t="s">
        <v>261</v>
      </c>
      <c r="F212" s="442">
        <v>0</v>
      </c>
      <c r="G212" s="443">
        <v>0</v>
      </c>
      <c r="H212" s="445">
        <v>189.07024999999999</v>
      </c>
      <c r="I212" s="442">
        <v>979.99793999999997</v>
      </c>
      <c r="J212" s="443">
        <v>979.99793999999997</v>
      </c>
      <c r="K212" s="446" t="s">
        <v>261</v>
      </c>
    </row>
    <row r="213" spans="1:11" ht="14.4" customHeight="1" thickBot="1" x14ac:dyDescent="0.35">
      <c r="A213" s="459" t="s">
        <v>465</v>
      </c>
      <c r="B213" s="437">
        <v>0</v>
      </c>
      <c r="C213" s="437">
        <v>255.50808000000001</v>
      </c>
      <c r="D213" s="438">
        <v>255.50808000000001</v>
      </c>
      <c r="E213" s="447" t="s">
        <v>261</v>
      </c>
      <c r="F213" s="437">
        <v>0</v>
      </c>
      <c r="G213" s="438">
        <v>0</v>
      </c>
      <c r="H213" s="440">
        <v>0</v>
      </c>
      <c r="I213" s="437">
        <v>790.75989000000004</v>
      </c>
      <c r="J213" s="438">
        <v>790.75989000000004</v>
      </c>
      <c r="K213" s="448" t="s">
        <v>261</v>
      </c>
    </row>
    <row r="214" spans="1:11" ht="14.4" customHeight="1" thickBot="1" x14ac:dyDescent="0.35">
      <c r="A214" s="459" t="s">
        <v>466</v>
      </c>
      <c r="B214" s="437">
        <v>0</v>
      </c>
      <c r="C214" s="437">
        <v>1499.13338</v>
      </c>
      <c r="D214" s="438">
        <v>1499.13338</v>
      </c>
      <c r="E214" s="447" t="s">
        <v>261</v>
      </c>
      <c r="F214" s="437">
        <v>0</v>
      </c>
      <c r="G214" s="438">
        <v>0</v>
      </c>
      <c r="H214" s="440">
        <v>189.07024999999999</v>
      </c>
      <c r="I214" s="437">
        <v>189.23804999999999</v>
      </c>
      <c r="J214" s="438">
        <v>189.23804999999999</v>
      </c>
      <c r="K214" s="448" t="s">
        <v>261</v>
      </c>
    </row>
    <row r="215" spans="1:11" ht="14.4" customHeight="1" thickBot="1" x14ac:dyDescent="0.35">
      <c r="A215" s="457" t="s">
        <v>467</v>
      </c>
      <c r="B215" s="437">
        <v>0</v>
      </c>
      <c r="C215" s="437">
        <v>0.21486</v>
      </c>
      <c r="D215" s="438">
        <v>0.21486</v>
      </c>
      <c r="E215" s="447" t="s">
        <v>261</v>
      </c>
      <c r="F215" s="437">
        <v>0.20155962313</v>
      </c>
      <c r="G215" s="438">
        <v>0.100779811565</v>
      </c>
      <c r="H215" s="440">
        <v>0</v>
      </c>
      <c r="I215" s="437">
        <v>0</v>
      </c>
      <c r="J215" s="438">
        <v>-0.100779811565</v>
      </c>
      <c r="K215" s="441">
        <v>0</v>
      </c>
    </row>
    <row r="216" spans="1:11" ht="14.4" customHeight="1" thickBot="1" x14ac:dyDescent="0.35">
      <c r="A216" s="458" t="s">
        <v>468</v>
      </c>
      <c r="B216" s="442">
        <v>0</v>
      </c>
      <c r="C216" s="442">
        <v>0.21486</v>
      </c>
      <c r="D216" s="443">
        <v>0.21486</v>
      </c>
      <c r="E216" s="444" t="s">
        <v>261</v>
      </c>
      <c r="F216" s="442">
        <v>0.20155962313</v>
      </c>
      <c r="G216" s="443">
        <v>0.100779811565</v>
      </c>
      <c r="H216" s="445">
        <v>0</v>
      </c>
      <c r="I216" s="442">
        <v>0</v>
      </c>
      <c r="J216" s="443">
        <v>-0.100779811565</v>
      </c>
      <c r="K216" s="450">
        <v>0</v>
      </c>
    </row>
    <row r="217" spans="1:11" ht="14.4" customHeight="1" thickBot="1" x14ac:dyDescent="0.35">
      <c r="A217" s="459" t="s">
        <v>469</v>
      </c>
      <c r="B217" s="437">
        <v>0</v>
      </c>
      <c r="C217" s="437">
        <v>0.21486</v>
      </c>
      <c r="D217" s="438">
        <v>0.21486</v>
      </c>
      <c r="E217" s="447" t="s">
        <v>261</v>
      </c>
      <c r="F217" s="437">
        <v>0.20155962313</v>
      </c>
      <c r="G217" s="438">
        <v>0.100779811565</v>
      </c>
      <c r="H217" s="440">
        <v>0</v>
      </c>
      <c r="I217" s="437">
        <v>0</v>
      </c>
      <c r="J217" s="438">
        <v>-0.100779811565</v>
      </c>
      <c r="K217" s="441">
        <v>0</v>
      </c>
    </row>
    <row r="218" spans="1:11" ht="14.4" customHeight="1" thickBot="1" x14ac:dyDescent="0.35">
      <c r="A218" s="456" t="s">
        <v>470</v>
      </c>
      <c r="B218" s="437">
        <v>53807.957099081199</v>
      </c>
      <c r="C218" s="437">
        <v>54536.833409999999</v>
      </c>
      <c r="D218" s="438">
        <v>728.87631091881497</v>
      </c>
      <c r="E218" s="439">
        <v>1.013545883363</v>
      </c>
      <c r="F218" s="437">
        <v>58392.563243224497</v>
      </c>
      <c r="G218" s="438">
        <v>29196.281621612201</v>
      </c>
      <c r="H218" s="440">
        <v>9212.7883399999992</v>
      </c>
      <c r="I218" s="437">
        <v>27488.58569</v>
      </c>
      <c r="J218" s="438">
        <v>-1707.69593161222</v>
      </c>
      <c r="K218" s="441">
        <v>0.47075490718700003</v>
      </c>
    </row>
    <row r="219" spans="1:11" ht="14.4" customHeight="1" thickBot="1" x14ac:dyDescent="0.35">
      <c r="A219" s="457" t="s">
        <v>471</v>
      </c>
      <c r="B219" s="437">
        <v>53350.005349332903</v>
      </c>
      <c r="C219" s="437">
        <v>53335.481160000003</v>
      </c>
      <c r="D219" s="438">
        <v>-14.524189332856</v>
      </c>
      <c r="E219" s="439">
        <v>0.99972775655299995</v>
      </c>
      <c r="F219" s="437">
        <v>58050</v>
      </c>
      <c r="G219" s="438">
        <v>29025</v>
      </c>
      <c r="H219" s="440">
        <v>4320.5947500000002</v>
      </c>
      <c r="I219" s="437">
        <v>22407.73575</v>
      </c>
      <c r="J219" s="438">
        <v>-6617.2642499999902</v>
      </c>
      <c r="K219" s="441">
        <v>0.386007506459</v>
      </c>
    </row>
    <row r="220" spans="1:11" ht="14.4" customHeight="1" thickBot="1" x14ac:dyDescent="0.35">
      <c r="A220" s="458" t="s">
        <v>472</v>
      </c>
      <c r="B220" s="442">
        <v>53350.005349332903</v>
      </c>
      <c r="C220" s="442">
        <v>53335.481160000003</v>
      </c>
      <c r="D220" s="443">
        <v>-14.524189332856</v>
      </c>
      <c r="E220" s="449">
        <v>0.99972775655299995</v>
      </c>
      <c r="F220" s="442">
        <v>58050</v>
      </c>
      <c r="G220" s="443">
        <v>29025</v>
      </c>
      <c r="H220" s="445">
        <v>4320.5947500000002</v>
      </c>
      <c r="I220" s="442">
        <v>22407.73575</v>
      </c>
      <c r="J220" s="443">
        <v>-6617.2642499999902</v>
      </c>
      <c r="K220" s="450">
        <v>0.386007506459</v>
      </c>
    </row>
    <row r="221" spans="1:11" ht="14.4" customHeight="1" thickBot="1" x14ac:dyDescent="0.35">
      <c r="A221" s="459" t="s">
        <v>473</v>
      </c>
      <c r="B221" s="437">
        <v>14700.0014739493</v>
      </c>
      <c r="C221" s="437">
        <v>13361.038</v>
      </c>
      <c r="D221" s="438">
        <v>-1338.9634739492601</v>
      </c>
      <c r="E221" s="439">
        <v>0.90891405852399998</v>
      </c>
      <c r="F221" s="437">
        <v>20950</v>
      </c>
      <c r="G221" s="438">
        <v>10475</v>
      </c>
      <c r="H221" s="440">
        <v>1111.454</v>
      </c>
      <c r="I221" s="437">
        <v>5841.3415000000005</v>
      </c>
      <c r="J221" s="438">
        <v>-4633.6584999999995</v>
      </c>
      <c r="K221" s="441">
        <v>0.27882298329299998</v>
      </c>
    </row>
    <row r="222" spans="1:11" ht="14.4" customHeight="1" thickBot="1" x14ac:dyDescent="0.35">
      <c r="A222" s="459" t="s">
        <v>474</v>
      </c>
      <c r="B222" s="437">
        <v>38500.003860343299</v>
      </c>
      <c r="C222" s="437">
        <v>39850.941099999996</v>
      </c>
      <c r="D222" s="438">
        <v>1350.9372396567101</v>
      </c>
      <c r="E222" s="439">
        <v>1.0350892754329999</v>
      </c>
      <c r="F222" s="437">
        <v>37000</v>
      </c>
      <c r="G222" s="438">
        <v>18500</v>
      </c>
      <c r="H222" s="440">
        <v>3190.7157499999998</v>
      </c>
      <c r="I222" s="437">
        <v>16536.18605</v>
      </c>
      <c r="J222" s="438">
        <v>-1963.81395</v>
      </c>
      <c r="K222" s="441">
        <v>0.44692394729700002</v>
      </c>
    </row>
    <row r="223" spans="1:11" ht="14.4" customHeight="1" thickBot="1" x14ac:dyDescent="0.35">
      <c r="A223" s="459" t="s">
        <v>475</v>
      </c>
      <c r="B223" s="437">
        <v>150.00001504029899</v>
      </c>
      <c r="C223" s="437">
        <v>123.50206</v>
      </c>
      <c r="D223" s="438">
        <v>-26.497955040297999</v>
      </c>
      <c r="E223" s="439">
        <v>0.82334698410999996</v>
      </c>
      <c r="F223" s="437">
        <v>100</v>
      </c>
      <c r="G223" s="438">
        <v>50</v>
      </c>
      <c r="H223" s="440">
        <v>18.425000000000001</v>
      </c>
      <c r="I223" s="437">
        <v>30.208200000000001</v>
      </c>
      <c r="J223" s="438">
        <v>-19.791799999999999</v>
      </c>
      <c r="K223" s="441">
        <v>0.30208200000000002</v>
      </c>
    </row>
    <row r="224" spans="1:11" ht="14.4" customHeight="1" thickBot="1" x14ac:dyDescent="0.35">
      <c r="A224" s="457" t="s">
        <v>476</v>
      </c>
      <c r="B224" s="437">
        <v>0</v>
      </c>
      <c r="C224" s="437">
        <v>15.8</v>
      </c>
      <c r="D224" s="438">
        <v>15.8</v>
      </c>
      <c r="E224" s="447" t="s">
        <v>261</v>
      </c>
      <c r="F224" s="437">
        <v>0</v>
      </c>
      <c r="G224" s="438">
        <v>0</v>
      </c>
      <c r="H224" s="440">
        <v>0</v>
      </c>
      <c r="I224" s="437">
        <v>0</v>
      </c>
      <c r="J224" s="438">
        <v>0</v>
      </c>
      <c r="K224" s="448" t="s">
        <v>261</v>
      </c>
    </row>
    <row r="225" spans="1:11" ht="14.4" customHeight="1" thickBot="1" x14ac:dyDescent="0.35">
      <c r="A225" s="458" t="s">
        <v>477</v>
      </c>
      <c r="B225" s="442">
        <v>0</v>
      </c>
      <c r="C225" s="442">
        <v>15.8</v>
      </c>
      <c r="D225" s="443">
        <v>15.8</v>
      </c>
      <c r="E225" s="444" t="s">
        <v>261</v>
      </c>
      <c r="F225" s="442">
        <v>0</v>
      </c>
      <c r="G225" s="443">
        <v>0</v>
      </c>
      <c r="H225" s="445">
        <v>0</v>
      </c>
      <c r="I225" s="442">
        <v>0</v>
      </c>
      <c r="J225" s="443">
        <v>0</v>
      </c>
      <c r="K225" s="446" t="s">
        <v>261</v>
      </c>
    </row>
    <row r="226" spans="1:11" ht="14.4" customHeight="1" thickBot="1" x14ac:dyDescent="0.35">
      <c r="A226" s="459" t="s">
        <v>478</v>
      </c>
      <c r="B226" s="437">
        <v>0</v>
      </c>
      <c r="C226" s="437">
        <v>15.8</v>
      </c>
      <c r="D226" s="438">
        <v>15.8</v>
      </c>
      <c r="E226" s="447" t="s">
        <v>261</v>
      </c>
      <c r="F226" s="437">
        <v>0</v>
      </c>
      <c r="G226" s="438">
        <v>0</v>
      </c>
      <c r="H226" s="440">
        <v>0</v>
      </c>
      <c r="I226" s="437">
        <v>0</v>
      </c>
      <c r="J226" s="438">
        <v>0</v>
      </c>
      <c r="K226" s="448" t="s">
        <v>261</v>
      </c>
    </row>
    <row r="227" spans="1:11" ht="14.4" customHeight="1" thickBot="1" x14ac:dyDescent="0.35">
      <c r="A227" s="460" t="s">
        <v>479</v>
      </c>
      <c r="B227" s="442">
        <v>457.95174974832798</v>
      </c>
      <c r="C227" s="442">
        <v>1185.55225</v>
      </c>
      <c r="D227" s="443">
        <v>727.60050025167197</v>
      </c>
      <c r="E227" s="449">
        <v>2.5888147619290001</v>
      </c>
      <c r="F227" s="442">
        <v>342.56324322446699</v>
      </c>
      <c r="G227" s="443">
        <v>171.28162161223401</v>
      </c>
      <c r="H227" s="445">
        <v>4892.1935899999999</v>
      </c>
      <c r="I227" s="442">
        <v>5080.8499400000001</v>
      </c>
      <c r="J227" s="443">
        <v>4909.56831838777</v>
      </c>
      <c r="K227" s="450">
        <v>14.831859636120999</v>
      </c>
    </row>
    <row r="228" spans="1:11" ht="14.4" customHeight="1" thickBot="1" x14ac:dyDescent="0.35">
      <c r="A228" s="458" t="s">
        <v>480</v>
      </c>
      <c r="B228" s="442">
        <v>0</v>
      </c>
      <c r="C228" s="442">
        <v>809.31410000000005</v>
      </c>
      <c r="D228" s="443">
        <v>809.31410000000005</v>
      </c>
      <c r="E228" s="444" t="s">
        <v>261</v>
      </c>
      <c r="F228" s="442">
        <v>0</v>
      </c>
      <c r="G228" s="443">
        <v>0</v>
      </c>
      <c r="H228" s="445">
        <v>4878.1845899999998</v>
      </c>
      <c r="I228" s="442">
        <v>4878.19175</v>
      </c>
      <c r="J228" s="443">
        <v>4878.19175</v>
      </c>
      <c r="K228" s="446" t="s">
        <v>261</v>
      </c>
    </row>
    <row r="229" spans="1:11" ht="14.4" customHeight="1" thickBot="1" x14ac:dyDescent="0.35">
      <c r="A229" s="459" t="s">
        <v>481</v>
      </c>
      <c r="B229" s="437">
        <v>0</v>
      </c>
      <c r="C229" s="437">
        <v>7.5199999999999998E-3</v>
      </c>
      <c r="D229" s="438">
        <v>7.5199999999999998E-3</v>
      </c>
      <c r="E229" s="447" t="s">
        <v>261</v>
      </c>
      <c r="F229" s="437">
        <v>0</v>
      </c>
      <c r="G229" s="438">
        <v>0</v>
      </c>
      <c r="H229" s="440">
        <v>1.17E-3</v>
      </c>
      <c r="I229" s="437">
        <v>8.3300000000000006E-3</v>
      </c>
      <c r="J229" s="438">
        <v>8.3300000000000006E-3</v>
      </c>
      <c r="K229" s="448" t="s">
        <v>261</v>
      </c>
    </row>
    <row r="230" spans="1:11" ht="14.4" customHeight="1" thickBot="1" x14ac:dyDescent="0.35">
      <c r="A230" s="459" t="s">
        <v>482</v>
      </c>
      <c r="B230" s="437">
        <v>0</v>
      </c>
      <c r="C230" s="437">
        <v>799.80658000000005</v>
      </c>
      <c r="D230" s="438">
        <v>799.80658000000005</v>
      </c>
      <c r="E230" s="447" t="s">
        <v>291</v>
      </c>
      <c r="F230" s="437">
        <v>0</v>
      </c>
      <c r="G230" s="438">
        <v>0</v>
      </c>
      <c r="H230" s="440">
        <v>4878.1834200000003</v>
      </c>
      <c r="I230" s="437">
        <v>4878.1834200000003</v>
      </c>
      <c r="J230" s="438">
        <v>4878.1834200000003</v>
      </c>
      <c r="K230" s="448" t="s">
        <v>261</v>
      </c>
    </row>
    <row r="231" spans="1:11" ht="14.4" customHeight="1" thickBot="1" x14ac:dyDescent="0.35">
      <c r="A231" s="459" t="s">
        <v>483</v>
      </c>
      <c r="B231" s="437">
        <v>0</v>
      </c>
      <c r="C231" s="437">
        <v>9.5</v>
      </c>
      <c r="D231" s="438">
        <v>9.5</v>
      </c>
      <c r="E231" s="447" t="s">
        <v>291</v>
      </c>
      <c r="F231" s="437">
        <v>0</v>
      </c>
      <c r="G231" s="438">
        <v>0</v>
      </c>
      <c r="H231" s="440">
        <v>0</v>
      </c>
      <c r="I231" s="437">
        <v>0</v>
      </c>
      <c r="J231" s="438">
        <v>0</v>
      </c>
      <c r="K231" s="441">
        <v>0</v>
      </c>
    </row>
    <row r="232" spans="1:11" ht="14.4" customHeight="1" thickBot="1" x14ac:dyDescent="0.35">
      <c r="A232" s="458" t="s">
        <v>484</v>
      </c>
      <c r="B232" s="442">
        <v>457.95174974832798</v>
      </c>
      <c r="C232" s="442">
        <v>325.7962</v>
      </c>
      <c r="D232" s="443">
        <v>-132.15554974832801</v>
      </c>
      <c r="E232" s="449">
        <v>0.71142036290699995</v>
      </c>
      <c r="F232" s="442">
        <v>342.56324322446699</v>
      </c>
      <c r="G232" s="443">
        <v>171.28162161223401</v>
      </c>
      <c r="H232" s="445">
        <v>14.009</v>
      </c>
      <c r="I232" s="442">
        <v>188.44219000000001</v>
      </c>
      <c r="J232" s="443">
        <v>17.160568387765998</v>
      </c>
      <c r="K232" s="450">
        <v>0.55009459925100002</v>
      </c>
    </row>
    <row r="233" spans="1:11" ht="14.4" customHeight="1" thickBot="1" x14ac:dyDescent="0.35">
      <c r="A233" s="459" t="s">
        <v>485</v>
      </c>
      <c r="B233" s="437">
        <v>340.00003409134303</v>
      </c>
      <c r="C233" s="437">
        <v>303.81099999999998</v>
      </c>
      <c r="D233" s="438">
        <v>-36.189034091342997</v>
      </c>
      <c r="E233" s="439">
        <v>0.89356167510899998</v>
      </c>
      <c r="F233" s="437">
        <v>320</v>
      </c>
      <c r="G233" s="438">
        <v>160</v>
      </c>
      <c r="H233" s="440">
        <v>14.009</v>
      </c>
      <c r="I233" s="437">
        <v>146.52000000000001</v>
      </c>
      <c r="J233" s="438">
        <v>-13.48</v>
      </c>
      <c r="K233" s="441">
        <v>0.45787499999999998</v>
      </c>
    </row>
    <row r="234" spans="1:11" ht="14.4" customHeight="1" thickBot="1" x14ac:dyDescent="0.35">
      <c r="A234" s="459" t="s">
        <v>486</v>
      </c>
      <c r="B234" s="437">
        <v>0.94274670335800004</v>
      </c>
      <c r="C234" s="437">
        <v>0.997</v>
      </c>
      <c r="D234" s="438">
        <v>5.4253296641000003E-2</v>
      </c>
      <c r="E234" s="439">
        <v>1.0575481159969999</v>
      </c>
      <c r="F234" s="437">
        <v>0</v>
      </c>
      <c r="G234" s="438">
        <v>0</v>
      </c>
      <c r="H234" s="440">
        <v>0</v>
      </c>
      <c r="I234" s="437">
        <v>0.151</v>
      </c>
      <c r="J234" s="438">
        <v>0.151</v>
      </c>
      <c r="K234" s="448" t="s">
        <v>261</v>
      </c>
    </row>
    <row r="235" spans="1:11" ht="14.4" customHeight="1" thickBot="1" x14ac:dyDescent="0.35">
      <c r="A235" s="459" t="s">
        <v>487</v>
      </c>
      <c r="B235" s="437">
        <v>74.123746884333002</v>
      </c>
      <c r="C235" s="437">
        <v>9.98</v>
      </c>
      <c r="D235" s="438">
        <v>-64.143746884332998</v>
      </c>
      <c r="E235" s="439">
        <v>0.13463971290499999</v>
      </c>
      <c r="F235" s="437">
        <v>12.412900494375</v>
      </c>
      <c r="G235" s="438">
        <v>6.206450247187</v>
      </c>
      <c r="H235" s="440">
        <v>0</v>
      </c>
      <c r="I235" s="437">
        <v>17.358000000000001</v>
      </c>
      <c r="J235" s="438">
        <v>11.151549752812</v>
      </c>
      <c r="K235" s="441">
        <v>1.3983838835939999</v>
      </c>
    </row>
    <row r="236" spans="1:11" ht="14.4" customHeight="1" thickBot="1" x14ac:dyDescent="0.35">
      <c r="A236" s="459" t="s">
        <v>488</v>
      </c>
      <c r="B236" s="437">
        <v>42.885222069291999</v>
      </c>
      <c r="C236" s="437">
        <v>11.0082</v>
      </c>
      <c r="D236" s="438">
        <v>-31.877022069292</v>
      </c>
      <c r="E236" s="439">
        <v>0.25668982154699999</v>
      </c>
      <c r="F236" s="437">
        <v>10.150342730091999</v>
      </c>
      <c r="G236" s="438">
        <v>5.0751713650459997</v>
      </c>
      <c r="H236" s="440">
        <v>0</v>
      </c>
      <c r="I236" s="437">
        <v>24.41319</v>
      </c>
      <c r="J236" s="438">
        <v>19.338018634952999</v>
      </c>
      <c r="K236" s="441">
        <v>2.4051591802529999</v>
      </c>
    </row>
    <row r="237" spans="1:11" ht="14.4" customHeight="1" thickBot="1" x14ac:dyDescent="0.35">
      <c r="A237" s="458" t="s">
        <v>489</v>
      </c>
      <c r="B237" s="442">
        <v>0</v>
      </c>
      <c r="C237" s="442">
        <v>50.441949999999999</v>
      </c>
      <c r="D237" s="443">
        <v>50.441949999999999</v>
      </c>
      <c r="E237" s="444" t="s">
        <v>261</v>
      </c>
      <c r="F237" s="442">
        <v>0</v>
      </c>
      <c r="G237" s="443">
        <v>0</v>
      </c>
      <c r="H237" s="445">
        <v>0</v>
      </c>
      <c r="I237" s="442">
        <v>14.215999999999999</v>
      </c>
      <c r="J237" s="443">
        <v>14.215999999999999</v>
      </c>
      <c r="K237" s="446" t="s">
        <v>261</v>
      </c>
    </row>
    <row r="238" spans="1:11" ht="14.4" customHeight="1" thickBot="1" x14ac:dyDescent="0.35">
      <c r="A238" s="459" t="s">
        <v>490</v>
      </c>
      <c r="B238" s="437">
        <v>0</v>
      </c>
      <c r="C238" s="437">
        <v>50.441949999999999</v>
      </c>
      <c r="D238" s="438">
        <v>50.441949999999999</v>
      </c>
      <c r="E238" s="447" t="s">
        <v>261</v>
      </c>
      <c r="F238" s="437">
        <v>0</v>
      </c>
      <c r="G238" s="438">
        <v>0</v>
      </c>
      <c r="H238" s="440">
        <v>0</v>
      </c>
      <c r="I238" s="437">
        <v>14.215999999999999</v>
      </c>
      <c r="J238" s="438">
        <v>14.215999999999999</v>
      </c>
      <c r="K238" s="448" t="s">
        <v>261</v>
      </c>
    </row>
    <row r="239" spans="1:11" ht="14.4" customHeight="1" thickBot="1" x14ac:dyDescent="0.35">
      <c r="A239" s="456" t="s">
        <v>491</v>
      </c>
      <c r="B239" s="437">
        <v>296.40117250991301</v>
      </c>
      <c r="C239" s="437">
        <v>521.29499999999996</v>
      </c>
      <c r="D239" s="438">
        <v>224.89382749008701</v>
      </c>
      <c r="E239" s="439">
        <v>1.7587481034079999</v>
      </c>
      <c r="F239" s="437">
        <v>550</v>
      </c>
      <c r="G239" s="438">
        <v>275</v>
      </c>
      <c r="H239" s="440">
        <v>0</v>
      </c>
      <c r="I239" s="437">
        <v>0</v>
      </c>
      <c r="J239" s="438">
        <v>-275</v>
      </c>
      <c r="K239" s="441">
        <v>0</v>
      </c>
    </row>
    <row r="240" spans="1:11" ht="14.4" customHeight="1" thickBot="1" x14ac:dyDescent="0.35">
      <c r="A240" s="460" t="s">
        <v>492</v>
      </c>
      <c r="B240" s="442">
        <v>296.40117250991301</v>
      </c>
      <c r="C240" s="442">
        <v>521.29499999999996</v>
      </c>
      <c r="D240" s="443">
        <v>224.89382749008701</v>
      </c>
      <c r="E240" s="449">
        <v>1.7587481034079999</v>
      </c>
      <c r="F240" s="442">
        <v>550</v>
      </c>
      <c r="G240" s="443">
        <v>275</v>
      </c>
      <c r="H240" s="445">
        <v>0</v>
      </c>
      <c r="I240" s="442">
        <v>0</v>
      </c>
      <c r="J240" s="443">
        <v>-275</v>
      </c>
      <c r="K240" s="450">
        <v>0</v>
      </c>
    </row>
    <row r="241" spans="1:11" ht="14.4" customHeight="1" thickBot="1" x14ac:dyDescent="0.35">
      <c r="A241" s="458" t="s">
        <v>493</v>
      </c>
      <c r="B241" s="442">
        <v>296.40117250991301</v>
      </c>
      <c r="C241" s="442">
        <v>521.29499999999996</v>
      </c>
      <c r="D241" s="443">
        <v>224.89382749008701</v>
      </c>
      <c r="E241" s="449">
        <v>1.7587481034079999</v>
      </c>
      <c r="F241" s="442">
        <v>550</v>
      </c>
      <c r="G241" s="443">
        <v>275</v>
      </c>
      <c r="H241" s="445">
        <v>0</v>
      </c>
      <c r="I241" s="442">
        <v>0</v>
      </c>
      <c r="J241" s="443">
        <v>-275</v>
      </c>
      <c r="K241" s="450">
        <v>0</v>
      </c>
    </row>
    <row r="242" spans="1:11" ht="14.4" customHeight="1" thickBot="1" x14ac:dyDescent="0.35">
      <c r="A242" s="459" t="s">
        <v>494</v>
      </c>
      <c r="B242" s="437">
        <v>296.40117250991301</v>
      </c>
      <c r="C242" s="437">
        <v>521.29499999999996</v>
      </c>
      <c r="D242" s="438">
        <v>224.89382749008701</v>
      </c>
      <c r="E242" s="439">
        <v>1.7587481034079999</v>
      </c>
      <c r="F242" s="437">
        <v>550</v>
      </c>
      <c r="G242" s="438">
        <v>275</v>
      </c>
      <c r="H242" s="440">
        <v>0</v>
      </c>
      <c r="I242" s="437">
        <v>0</v>
      </c>
      <c r="J242" s="438">
        <v>-275</v>
      </c>
      <c r="K242" s="441">
        <v>0</v>
      </c>
    </row>
    <row r="243" spans="1:11" ht="14.4" customHeight="1" thickBot="1" x14ac:dyDescent="0.35">
      <c r="A243" s="455" t="s">
        <v>495</v>
      </c>
      <c r="B243" s="437">
        <v>6215.6444748086196</v>
      </c>
      <c r="C243" s="437">
        <v>6405.2874499999998</v>
      </c>
      <c r="D243" s="438">
        <v>189.64297519138</v>
      </c>
      <c r="E243" s="439">
        <v>1.030510589201</v>
      </c>
      <c r="F243" s="437">
        <v>5906.7225019821899</v>
      </c>
      <c r="G243" s="438">
        <v>2953.3612509911</v>
      </c>
      <c r="H243" s="440">
        <v>622.50914999999998</v>
      </c>
      <c r="I243" s="437">
        <v>3042.8780900000002</v>
      </c>
      <c r="J243" s="438">
        <v>89.516839008901997</v>
      </c>
      <c r="K243" s="441">
        <v>0.515155077791</v>
      </c>
    </row>
    <row r="244" spans="1:11" ht="14.4" customHeight="1" thickBot="1" x14ac:dyDescent="0.35">
      <c r="A244" s="461" t="s">
        <v>496</v>
      </c>
      <c r="B244" s="442">
        <v>6215.6444748086196</v>
      </c>
      <c r="C244" s="442">
        <v>6405.2874499999998</v>
      </c>
      <c r="D244" s="443">
        <v>189.64297519138</v>
      </c>
      <c r="E244" s="449">
        <v>1.030510589201</v>
      </c>
      <c r="F244" s="442">
        <v>5906.7225019821899</v>
      </c>
      <c r="G244" s="443">
        <v>2953.3612509911</v>
      </c>
      <c r="H244" s="445">
        <v>622.50914999999998</v>
      </c>
      <c r="I244" s="442">
        <v>3042.8780900000002</v>
      </c>
      <c r="J244" s="443">
        <v>89.516839008901997</v>
      </c>
      <c r="K244" s="450">
        <v>0.515155077791</v>
      </c>
    </row>
    <row r="245" spans="1:11" ht="14.4" customHeight="1" thickBot="1" x14ac:dyDescent="0.35">
      <c r="A245" s="460" t="s">
        <v>54</v>
      </c>
      <c r="B245" s="442">
        <v>6215.6444748086196</v>
      </c>
      <c r="C245" s="442">
        <v>6405.2874499999998</v>
      </c>
      <c r="D245" s="443">
        <v>189.64297519138</v>
      </c>
      <c r="E245" s="449">
        <v>1.030510589201</v>
      </c>
      <c r="F245" s="442">
        <v>5906.7225019821899</v>
      </c>
      <c r="G245" s="443">
        <v>2953.3612509911</v>
      </c>
      <c r="H245" s="445">
        <v>622.50914999999998</v>
      </c>
      <c r="I245" s="442">
        <v>3042.8780900000002</v>
      </c>
      <c r="J245" s="443">
        <v>89.516839008901997</v>
      </c>
      <c r="K245" s="450">
        <v>0.515155077791</v>
      </c>
    </row>
    <row r="246" spans="1:11" ht="14.4" customHeight="1" thickBot="1" x14ac:dyDescent="0.35">
      <c r="A246" s="462" t="s">
        <v>497</v>
      </c>
      <c r="B246" s="437">
        <v>0</v>
      </c>
      <c r="C246" s="437">
        <v>0</v>
      </c>
      <c r="D246" s="438">
        <v>0</v>
      </c>
      <c r="E246" s="439">
        <v>1</v>
      </c>
      <c r="F246" s="437">
        <v>2.2608349792050002</v>
      </c>
      <c r="G246" s="438">
        <v>1.1304174896020001</v>
      </c>
      <c r="H246" s="440">
        <v>0.42874000000000001</v>
      </c>
      <c r="I246" s="437">
        <v>1.7634099999999999</v>
      </c>
      <c r="J246" s="438">
        <v>0.632992510397</v>
      </c>
      <c r="K246" s="441">
        <v>0.77998173958600003</v>
      </c>
    </row>
    <row r="247" spans="1:11" ht="14.4" customHeight="1" thickBot="1" x14ac:dyDescent="0.35">
      <c r="A247" s="459" t="s">
        <v>498</v>
      </c>
      <c r="B247" s="437">
        <v>0</v>
      </c>
      <c r="C247" s="437">
        <v>0</v>
      </c>
      <c r="D247" s="438">
        <v>0</v>
      </c>
      <c r="E247" s="439">
        <v>1</v>
      </c>
      <c r="F247" s="437">
        <v>2.2608349792050002</v>
      </c>
      <c r="G247" s="438">
        <v>1.1304174896020001</v>
      </c>
      <c r="H247" s="440">
        <v>0.42874000000000001</v>
      </c>
      <c r="I247" s="437">
        <v>1.7634099999999999</v>
      </c>
      <c r="J247" s="438">
        <v>0.632992510397</v>
      </c>
      <c r="K247" s="441">
        <v>0.77998173958600003</v>
      </c>
    </row>
    <row r="248" spans="1:11" ht="14.4" customHeight="1" thickBot="1" x14ac:dyDescent="0.35">
      <c r="A248" s="458" t="s">
        <v>499</v>
      </c>
      <c r="B248" s="442">
        <v>64.394703401255995</v>
      </c>
      <c r="C248" s="442">
        <v>59.555999999999997</v>
      </c>
      <c r="D248" s="443">
        <v>-4.8387034012559997</v>
      </c>
      <c r="E248" s="449">
        <v>0.92485867399499999</v>
      </c>
      <c r="F248" s="442">
        <v>64.334736658439994</v>
      </c>
      <c r="G248" s="443">
        <v>32.167368329219997</v>
      </c>
      <c r="H248" s="445">
        <v>4.7670000000000003</v>
      </c>
      <c r="I248" s="442">
        <v>29.31</v>
      </c>
      <c r="J248" s="443">
        <v>-2.8573683292199998</v>
      </c>
      <c r="K248" s="450">
        <v>0.45558591707000001</v>
      </c>
    </row>
    <row r="249" spans="1:11" ht="14.4" customHeight="1" thickBot="1" x14ac:dyDescent="0.35">
      <c r="A249" s="459" t="s">
        <v>500</v>
      </c>
      <c r="B249" s="437">
        <v>64.394703401255995</v>
      </c>
      <c r="C249" s="437">
        <v>59.555999999999997</v>
      </c>
      <c r="D249" s="438">
        <v>-4.8387034012559997</v>
      </c>
      <c r="E249" s="439">
        <v>0.92485867399499999</v>
      </c>
      <c r="F249" s="437">
        <v>64.334736658439994</v>
      </c>
      <c r="G249" s="438">
        <v>32.167368329219997</v>
      </c>
      <c r="H249" s="440">
        <v>4.7670000000000003</v>
      </c>
      <c r="I249" s="437">
        <v>29.31</v>
      </c>
      <c r="J249" s="438">
        <v>-2.8573683292199998</v>
      </c>
      <c r="K249" s="441">
        <v>0.45558591707000001</v>
      </c>
    </row>
    <row r="250" spans="1:11" ht="14.4" customHeight="1" thickBot="1" x14ac:dyDescent="0.35">
      <c r="A250" s="458" t="s">
        <v>501</v>
      </c>
      <c r="B250" s="442">
        <v>553.65333810000902</v>
      </c>
      <c r="C250" s="442">
        <v>449.51101999999997</v>
      </c>
      <c r="D250" s="443">
        <v>-104.14231810000901</v>
      </c>
      <c r="E250" s="449">
        <v>0.81189977385900003</v>
      </c>
      <c r="F250" s="442">
        <v>484.84483036828198</v>
      </c>
      <c r="G250" s="443">
        <v>242.42241518414099</v>
      </c>
      <c r="H250" s="445">
        <v>56.202849999999998</v>
      </c>
      <c r="I250" s="442">
        <v>273.45319999999998</v>
      </c>
      <c r="J250" s="443">
        <v>31.030784815857999</v>
      </c>
      <c r="K250" s="450">
        <v>0.56400147608499995</v>
      </c>
    </row>
    <row r="251" spans="1:11" ht="14.4" customHeight="1" thickBot="1" x14ac:dyDescent="0.35">
      <c r="A251" s="459" t="s">
        <v>502</v>
      </c>
      <c r="B251" s="437">
        <v>9.253338498203</v>
      </c>
      <c r="C251" s="437">
        <v>4.6241000000000003</v>
      </c>
      <c r="D251" s="438">
        <v>-4.6292384982029997</v>
      </c>
      <c r="E251" s="439">
        <v>0.49972234355099998</v>
      </c>
      <c r="F251" s="437">
        <v>8.5365753400039992</v>
      </c>
      <c r="G251" s="438">
        <v>4.2682876700019996</v>
      </c>
      <c r="H251" s="440">
        <v>3.149</v>
      </c>
      <c r="I251" s="437">
        <v>14.820399999999999</v>
      </c>
      <c r="J251" s="438">
        <v>10.552112329997</v>
      </c>
      <c r="K251" s="441">
        <v>1.7361060389809999</v>
      </c>
    </row>
    <row r="252" spans="1:11" ht="14.4" customHeight="1" thickBot="1" x14ac:dyDescent="0.35">
      <c r="A252" s="459" t="s">
        <v>503</v>
      </c>
      <c r="B252" s="437">
        <v>544.39999960180603</v>
      </c>
      <c r="C252" s="437">
        <v>444.88691999999998</v>
      </c>
      <c r="D252" s="438">
        <v>-99.513079601805003</v>
      </c>
      <c r="E252" s="439">
        <v>0.81720595210299996</v>
      </c>
      <c r="F252" s="437">
        <v>476.30825502827702</v>
      </c>
      <c r="G252" s="438">
        <v>238.15412751413899</v>
      </c>
      <c r="H252" s="440">
        <v>53.053849999999997</v>
      </c>
      <c r="I252" s="437">
        <v>258.63279999999997</v>
      </c>
      <c r="J252" s="438">
        <v>20.478672485861001</v>
      </c>
      <c r="K252" s="441">
        <v>0.54299457813200003</v>
      </c>
    </row>
    <row r="253" spans="1:11" ht="14.4" customHeight="1" thickBot="1" x14ac:dyDescent="0.35">
      <c r="A253" s="458" t="s">
        <v>504</v>
      </c>
      <c r="B253" s="442">
        <v>157.523264374316</v>
      </c>
      <c r="C253" s="442">
        <v>160.93149</v>
      </c>
      <c r="D253" s="443">
        <v>3.408225625684</v>
      </c>
      <c r="E253" s="449">
        <v>1.0216363318720001</v>
      </c>
      <c r="F253" s="442">
        <v>157.475190338609</v>
      </c>
      <c r="G253" s="443">
        <v>78.737595169304001</v>
      </c>
      <c r="H253" s="445">
        <v>12.368</v>
      </c>
      <c r="I253" s="442">
        <v>75.519220000000004</v>
      </c>
      <c r="J253" s="443">
        <v>-3.2183751693040001</v>
      </c>
      <c r="K253" s="450">
        <v>0.47956265261600001</v>
      </c>
    </row>
    <row r="254" spans="1:11" ht="14.4" customHeight="1" thickBot="1" x14ac:dyDescent="0.35">
      <c r="A254" s="459" t="s">
        <v>505</v>
      </c>
      <c r="B254" s="437">
        <v>157.523264374316</v>
      </c>
      <c r="C254" s="437">
        <v>160.93149</v>
      </c>
      <c r="D254" s="438">
        <v>3.408225625684</v>
      </c>
      <c r="E254" s="439">
        <v>1.0216363318720001</v>
      </c>
      <c r="F254" s="437">
        <v>157.475190338609</v>
      </c>
      <c r="G254" s="438">
        <v>78.737595169304001</v>
      </c>
      <c r="H254" s="440">
        <v>12.368</v>
      </c>
      <c r="I254" s="437">
        <v>75.519220000000004</v>
      </c>
      <c r="J254" s="438">
        <v>-3.2183751693040001</v>
      </c>
      <c r="K254" s="441">
        <v>0.47956265261600001</v>
      </c>
    </row>
    <row r="255" spans="1:11" ht="14.4" customHeight="1" thickBot="1" x14ac:dyDescent="0.35">
      <c r="A255" s="458" t="s">
        <v>506</v>
      </c>
      <c r="B255" s="442">
        <v>0</v>
      </c>
      <c r="C255" s="442">
        <v>0.84</v>
      </c>
      <c r="D255" s="443">
        <v>0.84</v>
      </c>
      <c r="E255" s="444" t="s">
        <v>291</v>
      </c>
      <c r="F255" s="442">
        <v>0</v>
      </c>
      <c r="G255" s="443">
        <v>0</v>
      </c>
      <c r="H255" s="445">
        <v>0</v>
      </c>
      <c r="I255" s="442">
        <v>0</v>
      </c>
      <c r="J255" s="443">
        <v>0</v>
      </c>
      <c r="K255" s="450">
        <v>0</v>
      </c>
    </row>
    <row r="256" spans="1:11" ht="14.4" customHeight="1" thickBot="1" x14ac:dyDescent="0.35">
      <c r="A256" s="459" t="s">
        <v>507</v>
      </c>
      <c r="B256" s="437">
        <v>0</v>
      </c>
      <c r="C256" s="437">
        <v>0.84</v>
      </c>
      <c r="D256" s="438">
        <v>0.84</v>
      </c>
      <c r="E256" s="447" t="s">
        <v>291</v>
      </c>
      <c r="F256" s="437">
        <v>0</v>
      </c>
      <c r="G256" s="438">
        <v>0</v>
      </c>
      <c r="H256" s="440">
        <v>0</v>
      </c>
      <c r="I256" s="437">
        <v>0</v>
      </c>
      <c r="J256" s="438">
        <v>0</v>
      </c>
      <c r="K256" s="441">
        <v>0</v>
      </c>
    </row>
    <row r="257" spans="1:11" ht="14.4" customHeight="1" thickBot="1" x14ac:dyDescent="0.35">
      <c r="A257" s="458" t="s">
        <v>508</v>
      </c>
      <c r="B257" s="442">
        <v>1647.62645181571</v>
      </c>
      <c r="C257" s="442">
        <v>1576.4289100000001</v>
      </c>
      <c r="D257" s="443">
        <v>-71.197541815704</v>
      </c>
      <c r="E257" s="449">
        <v>0.95678781331899998</v>
      </c>
      <c r="F257" s="442">
        <v>1693.3622588583401</v>
      </c>
      <c r="G257" s="443">
        <v>846.68112942916798</v>
      </c>
      <c r="H257" s="445">
        <v>139.99567999999999</v>
      </c>
      <c r="I257" s="442">
        <v>682.07779000000005</v>
      </c>
      <c r="J257" s="443">
        <v>-164.60333942916799</v>
      </c>
      <c r="K257" s="450">
        <v>0.40279496394300002</v>
      </c>
    </row>
    <row r="258" spans="1:11" ht="14.4" customHeight="1" thickBot="1" x14ac:dyDescent="0.35">
      <c r="A258" s="459" t="s">
        <v>509</v>
      </c>
      <c r="B258" s="437">
        <v>1647.62645181571</v>
      </c>
      <c r="C258" s="437">
        <v>1576.4289100000001</v>
      </c>
      <c r="D258" s="438">
        <v>-71.197541815704</v>
      </c>
      <c r="E258" s="439">
        <v>0.95678781331899998</v>
      </c>
      <c r="F258" s="437">
        <v>1693.3622588583401</v>
      </c>
      <c r="G258" s="438">
        <v>846.68112942916798</v>
      </c>
      <c r="H258" s="440">
        <v>139.99567999999999</v>
      </c>
      <c r="I258" s="437">
        <v>682.07779000000005</v>
      </c>
      <c r="J258" s="438">
        <v>-164.60333942916799</v>
      </c>
      <c r="K258" s="441">
        <v>0.40279496394300002</v>
      </c>
    </row>
    <row r="259" spans="1:11" ht="14.4" customHeight="1" thickBot="1" x14ac:dyDescent="0.35">
      <c r="A259" s="458" t="s">
        <v>510</v>
      </c>
      <c r="B259" s="442">
        <v>0</v>
      </c>
      <c r="C259" s="442">
        <v>391.35599999999999</v>
      </c>
      <c r="D259" s="443">
        <v>391.35599999999999</v>
      </c>
      <c r="E259" s="444" t="s">
        <v>291</v>
      </c>
      <c r="F259" s="442">
        <v>0</v>
      </c>
      <c r="G259" s="443">
        <v>0</v>
      </c>
      <c r="H259" s="445">
        <v>51.091000000000001</v>
      </c>
      <c r="I259" s="442">
        <v>83.680599999999998</v>
      </c>
      <c r="J259" s="443">
        <v>83.680599999999998</v>
      </c>
      <c r="K259" s="446" t="s">
        <v>291</v>
      </c>
    </row>
    <row r="260" spans="1:11" ht="14.4" customHeight="1" thickBot="1" x14ac:dyDescent="0.35">
      <c r="A260" s="459" t="s">
        <v>511</v>
      </c>
      <c r="B260" s="437">
        <v>0</v>
      </c>
      <c r="C260" s="437">
        <v>379.17599999999999</v>
      </c>
      <c r="D260" s="438">
        <v>379.17599999999999</v>
      </c>
      <c r="E260" s="447" t="s">
        <v>291</v>
      </c>
      <c r="F260" s="437">
        <v>0</v>
      </c>
      <c r="G260" s="438">
        <v>0</v>
      </c>
      <c r="H260" s="440">
        <v>51.091000000000001</v>
      </c>
      <c r="I260" s="437">
        <v>83.561999999999998</v>
      </c>
      <c r="J260" s="438">
        <v>83.561999999999998</v>
      </c>
      <c r="K260" s="448" t="s">
        <v>291</v>
      </c>
    </row>
    <row r="261" spans="1:11" ht="14.4" customHeight="1" thickBot="1" x14ac:dyDescent="0.35">
      <c r="A261" s="459" t="s">
        <v>512</v>
      </c>
      <c r="B261" s="437">
        <v>0</v>
      </c>
      <c r="C261" s="437">
        <v>0</v>
      </c>
      <c r="D261" s="438">
        <v>0</v>
      </c>
      <c r="E261" s="439">
        <v>1</v>
      </c>
      <c r="F261" s="437">
        <v>0</v>
      </c>
      <c r="G261" s="438">
        <v>0</v>
      </c>
      <c r="H261" s="440">
        <v>0</v>
      </c>
      <c r="I261" s="437">
        <v>0.1186</v>
      </c>
      <c r="J261" s="438">
        <v>0.1186</v>
      </c>
      <c r="K261" s="448" t="s">
        <v>291</v>
      </c>
    </row>
    <row r="262" spans="1:11" ht="14.4" customHeight="1" thickBot="1" x14ac:dyDescent="0.35">
      <c r="A262" s="459" t="s">
        <v>513</v>
      </c>
      <c r="B262" s="437">
        <v>0</v>
      </c>
      <c r="C262" s="437">
        <v>12.18</v>
      </c>
      <c r="D262" s="438">
        <v>12.18</v>
      </c>
      <c r="E262" s="447" t="s">
        <v>291</v>
      </c>
      <c r="F262" s="437">
        <v>0</v>
      </c>
      <c r="G262" s="438">
        <v>0</v>
      </c>
      <c r="H262" s="440">
        <v>0</v>
      </c>
      <c r="I262" s="437">
        <v>0</v>
      </c>
      <c r="J262" s="438">
        <v>0</v>
      </c>
      <c r="K262" s="441">
        <v>0</v>
      </c>
    </row>
    <row r="263" spans="1:11" ht="14.4" customHeight="1" thickBot="1" x14ac:dyDescent="0.35">
      <c r="A263" s="458" t="s">
        <v>514</v>
      </c>
      <c r="B263" s="442">
        <v>3792.4467171173301</v>
      </c>
      <c r="C263" s="442">
        <v>3766.6640299999999</v>
      </c>
      <c r="D263" s="443">
        <v>-25.782687117333001</v>
      </c>
      <c r="E263" s="449">
        <v>0.99320156905500001</v>
      </c>
      <c r="F263" s="442">
        <v>3504.44465077932</v>
      </c>
      <c r="G263" s="443">
        <v>1752.22232538966</v>
      </c>
      <c r="H263" s="445">
        <v>357.65588000000002</v>
      </c>
      <c r="I263" s="442">
        <v>1897.0738699999999</v>
      </c>
      <c r="J263" s="443">
        <v>144.85154461034099</v>
      </c>
      <c r="K263" s="450">
        <v>0.54133366597099997</v>
      </c>
    </row>
    <row r="264" spans="1:11" ht="14.4" customHeight="1" thickBot="1" x14ac:dyDescent="0.35">
      <c r="A264" s="459" t="s">
        <v>515</v>
      </c>
      <c r="B264" s="437">
        <v>3792.4467171173301</v>
      </c>
      <c r="C264" s="437">
        <v>3766.6640299999999</v>
      </c>
      <c r="D264" s="438">
        <v>-25.782687117333001</v>
      </c>
      <c r="E264" s="439">
        <v>0.99320156905500001</v>
      </c>
      <c r="F264" s="437">
        <v>3504.44465077932</v>
      </c>
      <c r="G264" s="438">
        <v>1752.22232538966</v>
      </c>
      <c r="H264" s="440">
        <v>357.65588000000002</v>
      </c>
      <c r="I264" s="437">
        <v>1897.0738699999999</v>
      </c>
      <c r="J264" s="438">
        <v>144.85154461034099</v>
      </c>
      <c r="K264" s="441">
        <v>0.54133366597099997</v>
      </c>
    </row>
    <row r="265" spans="1:11" ht="14.4" customHeight="1" thickBot="1" x14ac:dyDescent="0.35">
      <c r="A265" s="455" t="s">
        <v>516</v>
      </c>
      <c r="B265" s="437">
        <v>0</v>
      </c>
      <c r="C265" s="437">
        <v>680.46397000000002</v>
      </c>
      <c r="D265" s="438">
        <v>680.46397000000002</v>
      </c>
      <c r="E265" s="447" t="s">
        <v>291</v>
      </c>
      <c r="F265" s="437">
        <v>0</v>
      </c>
      <c r="G265" s="438">
        <v>0</v>
      </c>
      <c r="H265" s="440">
        <v>95.108490000000003</v>
      </c>
      <c r="I265" s="437">
        <v>573.00438999999994</v>
      </c>
      <c r="J265" s="438">
        <v>573.00438999999994</v>
      </c>
      <c r="K265" s="448" t="s">
        <v>291</v>
      </c>
    </row>
    <row r="266" spans="1:11" ht="14.4" customHeight="1" thickBot="1" x14ac:dyDescent="0.35">
      <c r="A266" s="461" t="s">
        <v>517</v>
      </c>
      <c r="B266" s="442">
        <v>0</v>
      </c>
      <c r="C266" s="442">
        <v>680.46397000000002</v>
      </c>
      <c r="D266" s="443">
        <v>680.46397000000002</v>
      </c>
      <c r="E266" s="444" t="s">
        <v>291</v>
      </c>
      <c r="F266" s="442">
        <v>0</v>
      </c>
      <c r="G266" s="443">
        <v>0</v>
      </c>
      <c r="H266" s="445">
        <v>95.108490000000003</v>
      </c>
      <c r="I266" s="442">
        <v>573.00438999999994</v>
      </c>
      <c r="J266" s="443">
        <v>573.00438999999994</v>
      </c>
      <c r="K266" s="446" t="s">
        <v>291</v>
      </c>
    </row>
    <row r="267" spans="1:11" ht="14.4" customHeight="1" thickBot="1" x14ac:dyDescent="0.35">
      <c r="A267" s="460" t="s">
        <v>518</v>
      </c>
      <c r="B267" s="442">
        <v>0</v>
      </c>
      <c r="C267" s="442">
        <v>680.46397000000002</v>
      </c>
      <c r="D267" s="443">
        <v>680.46397000000002</v>
      </c>
      <c r="E267" s="444" t="s">
        <v>291</v>
      </c>
      <c r="F267" s="442">
        <v>0</v>
      </c>
      <c r="G267" s="443">
        <v>0</v>
      </c>
      <c r="H267" s="445">
        <v>95.108490000000003</v>
      </c>
      <c r="I267" s="442">
        <v>573.00438999999994</v>
      </c>
      <c r="J267" s="443">
        <v>573.00438999999994</v>
      </c>
      <c r="K267" s="446" t="s">
        <v>291</v>
      </c>
    </row>
    <row r="268" spans="1:11" ht="14.4" customHeight="1" thickBot="1" x14ac:dyDescent="0.35">
      <c r="A268" s="458" t="s">
        <v>519</v>
      </c>
      <c r="B268" s="442">
        <v>0</v>
      </c>
      <c r="C268" s="442">
        <v>680.46397000000002</v>
      </c>
      <c r="D268" s="443">
        <v>680.46397000000002</v>
      </c>
      <c r="E268" s="444" t="s">
        <v>291</v>
      </c>
      <c r="F268" s="442">
        <v>0</v>
      </c>
      <c r="G268" s="443">
        <v>0</v>
      </c>
      <c r="H268" s="445">
        <v>95.108490000000003</v>
      </c>
      <c r="I268" s="442">
        <v>573.00438999999994</v>
      </c>
      <c r="J268" s="443">
        <v>573.00438999999994</v>
      </c>
      <c r="K268" s="446" t="s">
        <v>291</v>
      </c>
    </row>
    <row r="269" spans="1:11" ht="14.4" customHeight="1" thickBot="1" x14ac:dyDescent="0.35">
      <c r="A269" s="459" t="s">
        <v>520</v>
      </c>
      <c r="B269" s="437">
        <v>0</v>
      </c>
      <c r="C269" s="437">
        <v>677.82617000000005</v>
      </c>
      <c r="D269" s="438">
        <v>677.82617000000005</v>
      </c>
      <c r="E269" s="447" t="s">
        <v>291</v>
      </c>
      <c r="F269" s="437">
        <v>0</v>
      </c>
      <c r="G269" s="438">
        <v>0</v>
      </c>
      <c r="H269" s="440">
        <v>95.108490000000003</v>
      </c>
      <c r="I269" s="437">
        <v>572.52479000000005</v>
      </c>
      <c r="J269" s="438">
        <v>572.52479000000005</v>
      </c>
      <c r="K269" s="448" t="s">
        <v>291</v>
      </c>
    </row>
    <row r="270" spans="1:11" ht="14.4" customHeight="1" thickBot="1" x14ac:dyDescent="0.35">
      <c r="A270" s="459" t="s">
        <v>521</v>
      </c>
      <c r="B270" s="437">
        <v>0</v>
      </c>
      <c r="C270" s="437">
        <v>2.6377999999999999</v>
      </c>
      <c r="D270" s="438">
        <v>2.6377999999999999</v>
      </c>
      <c r="E270" s="447" t="s">
        <v>291</v>
      </c>
      <c r="F270" s="437">
        <v>0</v>
      </c>
      <c r="G270" s="438">
        <v>0</v>
      </c>
      <c r="H270" s="440">
        <v>0</v>
      </c>
      <c r="I270" s="437">
        <v>0.47960000000000003</v>
      </c>
      <c r="J270" s="438">
        <v>0.47960000000000003</v>
      </c>
      <c r="K270" s="448" t="s">
        <v>291</v>
      </c>
    </row>
    <row r="271" spans="1:11" ht="14.4" customHeight="1" thickBot="1" x14ac:dyDescent="0.35">
      <c r="A271" s="463"/>
      <c r="B271" s="437">
        <v>48191.564251376098</v>
      </c>
      <c r="C271" s="437">
        <v>47902.980379999899</v>
      </c>
      <c r="D271" s="438">
        <v>-288.58387137612601</v>
      </c>
      <c r="E271" s="439">
        <v>0.99401173471199999</v>
      </c>
      <c r="F271" s="437">
        <v>66440.248851170007</v>
      </c>
      <c r="G271" s="438">
        <v>33220.124425585003</v>
      </c>
      <c r="H271" s="440">
        <v>8779.2102200000008</v>
      </c>
      <c r="I271" s="437">
        <v>31540.184089999999</v>
      </c>
      <c r="J271" s="438">
        <v>-1679.94033558499</v>
      </c>
      <c r="K271" s="441">
        <v>0.47471502041800001</v>
      </c>
    </row>
    <row r="272" spans="1:11" ht="14.4" customHeight="1" thickBot="1" x14ac:dyDescent="0.35">
      <c r="A272" s="464" t="s">
        <v>66</v>
      </c>
      <c r="B272" s="451">
        <v>48191.564251376098</v>
      </c>
      <c r="C272" s="451">
        <v>47902.980379999899</v>
      </c>
      <c r="D272" s="452">
        <v>-288.58387137612101</v>
      </c>
      <c r="E272" s="453" t="s">
        <v>291</v>
      </c>
      <c r="F272" s="451">
        <v>66440.248851170007</v>
      </c>
      <c r="G272" s="452">
        <v>33220.124425585003</v>
      </c>
      <c r="H272" s="451">
        <v>8779.2102200000008</v>
      </c>
      <c r="I272" s="451">
        <v>31540.184089999999</v>
      </c>
      <c r="J272" s="452">
        <v>-1679.94033558499</v>
      </c>
      <c r="K272" s="454">
        <v>0.47471502041800001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137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5" t="s">
        <v>522</v>
      </c>
      <c r="B5" s="466" t="s">
        <v>523</v>
      </c>
      <c r="C5" s="467" t="s">
        <v>524</v>
      </c>
      <c r="D5" s="467" t="s">
        <v>524</v>
      </c>
      <c r="E5" s="467"/>
      <c r="F5" s="467" t="s">
        <v>524</v>
      </c>
      <c r="G5" s="467" t="s">
        <v>524</v>
      </c>
      <c r="H5" s="467" t="s">
        <v>524</v>
      </c>
      <c r="I5" s="468" t="s">
        <v>524</v>
      </c>
      <c r="J5" s="469" t="s">
        <v>69</v>
      </c>
    </row>
    <row r="6" spans="1:10" ht="14.4" customHeight="1" x14ac:dyDescent="0.3">
      <c r="A6" s="465" t="s">
        <v>522</v>
      </c>
      <c r="B6" s="466" t="s">
        <v>525</v>
      </c>
      <c r="C6" s="467">
        <v>44.094549999999984</v>
      </c>
      <c r="D6" s="467">
        <v>31.020569999999992</v>
      </c>
      <c r="E6" s="467"/>
      <c r="F6" s="467">
        <v>28.602569999999996</v>
      </c>
      <c r="G6" s="467">
        <v>50.000000976562497</v>
      </c>
      <c r="H6" s="467">
        <v>-21.3974309765625</v>
      </c>
      <c r="I6" s="468">
        <v>0.57205138882712125</v>
      </c>
      <c r="J6" s="469" t="s">
        <v>1</v>
      </c>
    </row>
    <row r="7" spans="1:10" ht="14.4" customHeight="1" x14ac:dyDescent="0.3">
      <c r="A7" s="465" t="s">
        <v>522</v>
      </c>
      <c r="B7" s="466" t="s">
        <v>526</v>
      </c>
      <c r="C7" s="467">
        <v>0</v>
      </c>
      <c r="D7" s="467">
        <v>1.2417300000000022</v>
      </c>
      <c r="E7" s="467"/>
      <c r="F7" s="467">
        <v>0.96435999999999988</v>
      </c>
      <c r="G7" s="467">
        <v>2.505205322265625</v>
      </c>
      <c r="H7" s="467">
        <v>-1.5408453222656251</v>
      </c>
      <c r="I7" s="468">
        <v>0.38494250009331155</v>
      </c>
      <c r="J7" s="469" t="s">
        <v>1</v>
      </c>
    </row>
    <row r="8" spans="1:10" ht="14.4" customHeight="1" x14ac:dyDescent="0.3">
      <c r="A8" s="465" t="s">
        <v>522</v>
      </c>
      <c r="B8" s="466" t="s">
        <v>527</v>
      </c>
      <c r="C8" s="467">
        <v>44.094549999999984</v>
      </c>
      <c r="D8" s="467">
        <v>32.262299999999996</v>
      </c>
      <c r="E8" s="467"/>
      <c r="F8" s="467">
        <v>29.566929999999996</v>
      </c>
      <c r="G8" s="467">
        <v>52.505206298828121</v>
      </c>
      <c r="H8" s="467">
        <v>-22.938276298828125</v>
      </c>
      <c r="I8" s="468">
        <v>0.56312377541615166</v>
      </c>
      <c r="J8" s="469" t="s">
        <v>528</v>
      </c>
    </row>
    <row r="10" spans="1:10" ht="14.4" customHeight="1" x14ac:dyDescent="0.3">
      <c r="A10" s="465" t="s">
        <v>522</v>
      </c>
      <c r="B10" s="466" t="s">
        <v>523</v>
      </c>
      <c r="C10" s="467" t="s">
        <v>524</v>
      </c>
      <c r="D10" s="467" t="s">
        <v>524</v>
      </c>
      <c r="E10" s="467"/>
      <c r="F10" s="467" t="s">
        <v>524</v>
      </c>
      <c r="G10" s="467" t="s">
        <v>524</v>
      </c>
      <c r="H10" s="467" t="s">
        <v>524</v>
      </c>
      <c r="I10" s="468" t="s">
        <v>524</v>
      </c>
      <c r="J10" s="469" t="s">
        <v>69</v>
      </c>
    </row>
    <row r="11" spans="1:10" ht="14.4" customHeight="1" x14ac:dyDescent="0.3">
      <c r="A11" s="465" t="s">
        <v>529</v>
      </c>
      <c r="B11" s="466" t="s">
        <v>530</v>
      </c>
      <c r="C11" s="467" t="s">
        <v>524</v>
      </c>
      <c r="D11" s="467" t="s">
        <v>524</v>
      </c>
      <c r="E11" s="467"/>
      <c r="F11" s="467" t="s">
        <v>524</v>
      </c>
      <c r="G11" s="467" t="s">
        <v>524</v>
      </c>
      <c r="H11" s="467" t="s">
        <v>524</v>
      </c>
      <c r="I11" s="468" t="s">
        <v>524</v>
      </c>
      <c r="J11" s="469" t="s">
        <v>0</v>
      </c>
    </row>
    <row r="12" spans="1:10" ht="14.4" customHeight="1" x14ac:dyDescent="0.3">
      <c r="A12" s="465" t="s">
        <v>529</v>
      </c>
      <c r="B12" s="466" t="s">
        <v>525</v>
      </c>
      <c r="C12" s="467">
        <v>7.3912399999999998</v>
      </c>
      <c r="D12" s="467">
        <v>3.9859200000000001</v>
      </c>
      <c r="E12" s="467"/>
      <c r="F12" s="467">
        <v>3.9859200000000001</v>
      </c>
      <c r="G12" s="467">
        <v>8</v>
      </c>
      <c r="H12" s="467">
        <v>-4.0140799999999999</v>
      </c>
      <c r="I12" s="468">
        <v>0.49824000000000002</v>
      </c>
      <c r="J12" s="469" t="s">
        <v>1</v>
      </c>
    </row>
    <row r="13" spans="1:10" ht="14.4" customHeight="1" x14ac:dyDescent="0.3">
      <c r="A13" s="465" t="s">
        <v>529</v>
      </c>
      <c r="B13" s="466" t="s">
        <v>526</v>
      </c>
      <c r="C13" s="467">
        <v>0</v>
      </c>
      <c r="D13" s="467">
        <v>0</v>
      </c>
      <c r="E13" s="467"/>
      <c r="F13" s="467">
        <v>0.54955999999999994</v>
      </c>
      <c r="G13" s="467">
        <v>0</v>
      </c>
      <c r="H13" s="467">
        <v>0.54955999999999994</v>
      </c>
      <c r="I13" s="468" t="s">
        <v>524</v>
      </c>
      <c r="J13" s="469" t="s">
        <v>1</v>
      </c>
    </row>
    <row r="14" spans="1:10" ht="14.4" customHeight="1" x14ac:dyDescent="0.3">
      <c r="A14" s="465" t="s">
        <v>529</v>
      </c>
      <c r="B14" s="466" t="s">
        <v>531</v>
      </c>
      <c r="C14" s="467">
        <v>7.3912399999999998</v>
      </c>
      <c r="D14" s="467">
        <v>3.9859200000000001</v>
      </c>
      <c r="E14" s="467"/>
      <c r="F14" s="467">
        <v>4.5354799999999997</v>
      </c>
      <c r="G14" s="467">
        <v>8</v>
      </c>
      <c r="H14" s="467">
        <v>-3.4645200000000003</v>
      </c>
      <c r="I14" s="468">
        <v>0.56693499999999997</v>
      </c>
      <c r="J14" s="469" t="s">
        <v>532</v>
      </c>
    </row>
    <row r="15" spans="1:10" ht="14.4" customHeight="1" x14ac:dyDescent="0.3">
      <c r="A15" s="465" t="s">
        <v>524</v>
      </c>
      <c r="B15" s="466" t="s">
        <v>524</v>
      </c>
      <c r="C15" s="467" t="s">
        <v>524</v>
      </c>
      <c r="D15" s="467" t="s">
        <v>524</v>
      </c>
      <c r="E15" s="467"/>
      <c r="F15" s="467" t="s">
        <v>524</v>
      </c>
      <c r="G15" s="467" t="s">
        <v>524</v>
      </c>
      <c r="H15" s="467" t="s">
        <v>524</v>
      </c>
      <c r="I15" s="468" t="s">
        <v>524</v>
      </c>
      <c r="J15" s="469" t="s">
        <v>533</v>
      </c>
    </row>
    <row r="16" spans="1:10" ht="14.4" customHeight="1" x14ac:dyDescent="0.3">
      <c r="A16" s="465" t="s">
        <v>534</v>
      </c>
      <c r="B16" s="466" t="s">
        <v>535</v>
      </c>
      <c r="C16" s="467" t="s">
        <v>524</v>
      </c>
      <c r="D16" s="467" t="s">
        <v>524</v>
      </c>
      <c r="E16" s="467"/>
      <c r="F16" s="467" t="s">
        <v>524</v>
      </c>
      <c r="G16" s="467" t="s">
        <v>524</v>
      </c>
      <c r="H16" s="467" t="s">
        <v>524</v>
      </c>
      <c r="I16" s="468" t="s">
        <v>524</v>
      </c>
      <c r="J16" s="469" t="s">
        <v>0</v>
      </c>
    </row>
    <row r="17" spans="1:10" ht="14.4" customHeight="1" x14ac:dyDescent="0.3">
      <c r="A17" s="465" t="s">
        <v>534</v>
      </c>
      <c r="B17" s="466" t="s">
        <v>525</v>
      </c>
      <c r="C17" s="467">
        <v>36.703309999999988</v>
      </c>
      <c r="D17" s="467">
        <v>27.034649999999992</v>
      </c>
      <c r="E17" s="467"/>
      <c r="F17" s="467">
        <v>24.616649999999996</v>
      </c>
      <c r="G17" s="467">
        <v>42</v>
      </c>
      <c r="H17" s="467">
        <v>-17.383350000000004</v>
      </c>
      <c r="I17" s="468">
        <v>0.58611071428571415</v>
      </c>
      <c r="J17" s="469" t="s">
        <v>1</v>
      </c>
    </row>
    <row r="18" spans="1:10" ht="14.4" customHeight="1" x14ac:dyDescent="0.3">
      <c r="A18" s="465" t="s">
        <v>534</v>
      </c>
      <c r="B18" s="466" t="s">
        <v>526</v>
      </c>
      <c r="C18" s="467">
        <v>0</v>
      </c>
      <c r="D18" s="467">
        <v>1.2417300000000022</v>
      </c>
      <c r="E18" s="467"/>
      <c r="F18" s="467">
        <v>0.4148</v>
      </c>
      <c r="G18" s="467">
        <v>3</v>
      </c>
      <c r="H18" s="467">
        <v>-2.5851999999999999</v>
      </c>
      <c r="I18" s="468">
        <v>0.13826666666666668</v>
      </c>
      <c r="J18" s="469" t="s">
        <v>1</v>
      </c>
    </row>
    <row r="19" spans="1:10" ht="14.4" customHeight="1" x14ac:dyDescent="0.3">
      <c r="A19" s="465" t="s">
        <v>534</v>
      </c>
      <c r="B19" s="466" t="s">
        <v>536</v>
      </c>
      <c r="C19" s="467">
        <v>36.703309999999988</v>
      </c>
      <c r="D19" s="467">
        <v>28.276379999999996</v>
      </c>
      <c r="E19" s="467"/>
      <c r="F19" s="467">
        <v>25.031449999999996</v>
      </c>
      <c r="G19" s="467">
        <v>44</v>
      </c>
      <c r="H19" s="467">
        <v>-18.968550000000004</v>
      </c>
      <c r="I19" s="468">
        <v>0.56889659090909084</v>
      </c>
      <c r="J19" s="469" t="s">
        <v>532</v>
      </c>
    </row>
    <row r="20" spans="1:10" ht="14.4" customHeight="1" x14ac:dyDescent="0.3">
      <c r="A20" s="465" t="s">
        <v>524</v>
      </c>
      <c r="B20" s="466" t="s">
        <v>524</v>
      </c>
      <c r="C20" s="467" t="s">
        <v>524</v>
      </c>
      <c r="D20" s="467" t="s">
        <v>524</v>
      </c>
      <c r="E20" s="467"/>
      <c r="F20" s="467" t="s">
        <v>524</v>
      </c>
      <c r="G20" s="467" t="s">
        <v>524</v>
      </c>
      <c r="H20" s="467" t="s">
        <v>524</v>
      </c>
      <c r="I20" s="468" t="s">
        <v>524</v>
      </c>
      <c r="J20" s="469" t="s">
        <v>533</v>
      </c>
    </row>
    <row r="21" spans="1:10" ht="14.4" customHeight="1" x14ac:dyDescent="0.3">
      <c r="A21" s="465" t="s">
        <v>522</v>
      </c>
      <c r="B21" s="466" t="s">
        <v>527</v>
      </c>
      <c r="C21" s="467">
        <v>44.094549999999984</v>
      </c>
      <c r="D21" s="467">
        <v>32.262299999999996</v>
      </c>
      <c r="E21" s="467"/>
      <c r="F21" s="467">
        <v>29.566929999999996</v>
      </c>
      <c r="G21" s="467">
        <v>53</v>
      </c>
      <c r="H21" s="467">
        <v>-23.433070000000004</v>
      </c>
      <c r="I21" s="468">
        <v>0.55786660377358488</v>
      </c>
      <c r="J21" s="469" t="s">
        <v>528</v>
      </c>
    </row>
  </sheetData>
  <mergeCells count="3">
    <mergeCell ref="F3:I3"/>
    <mergeCell ref="C4:D4"/>
    <mergeCell ref="A1:I1"/>
  </mergeCells>
  <conditionalFormatting sqref="F9 F22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1">
    <cfRule type="expression" dxfId="49" priority="5">
      <formula>$H10&gt;0</formula>
    </cfRule>
  </conditionalFormatting>
  <conditionalFormatting sqref="A10:A21">
    <cfRule type="expression" dxfId="48" priority="2">
      <formula>AND($J10&lt;&gt;"mezeraKL",$J10&lt;&gt;"")</formula>
    </cfRule>
  </conditionalFormatting>
  <conditionalFormatting sqref="I10:I21">
    <cfRule type="expression" dxfId="47" priority="6">
      <formula>$I10&gt;1</formula>
    </cfRule>
  </conditionalFormatting>
  <conditionalFormatting sqref="B10:B21">
    <cfRule type="expression" dxfId="46" priority="1">
      <formula>OR($J10="NS",$J10="SumaNS",$J10="Účet")</formula>
    </cfRule>
  </conditionalFormatting>
  <conditionalFormatting sqref="A10:D21 F10:I21">
    <cfRule type="expression" dxfId="45" priority="8">
      <formula>AND($J10&lt;&gt;"",$J10&lt;&gt;"mezeraKL")</formula>
    </cfRule>
  </conditionalFormatting>
  <conditionalFormatting sqref="B10:D21 F10:I21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36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0" t="s">
        <v>160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35" t="s">
        <v>260</v>
      </c>
      <c r="B2" s="62"/>
      <c r="C2" s="211"/>
      <c r="D2" s="211"/>
      <c r="E2" s="335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6"/>
      <c r="D3" s="377"/>
      <c r="E3" s="377"/>
      <c r="F3" s="377"/>
      <c r="G3" s="377"/>
      <c r="H3" s="377"/>
      <c r="I3" s="377"/>
      <c r="J3" s="378" t="s">
        <v>128</v>
      </c>
      <c r="K3" s="379"/>
      <c r="L3" s="98">
        <f>IF(M3&lt;&gt;0,N3/M3,0)</f>
        <v>101.16572269033085</v>
      </c>
      <c r="M3" s="98">
        <f>SUBTOTAL(9,M5:M1048576)</f>
        <v>244.5</v>
      </c>
      <c r="N3" s="99">
        <f>SUBTOTAL(9,N5:N1048576)</f>
        <v>24735.019197785892</v>
      </c>
    </row>
    <row r="4" spans="1:14" s="208" customFormat="1" ht="14.4" customHeight="1" thickBot="1" x14ac:dyDescent="0.3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156</v>
      </c>
    </row>
    <row r="5" spans="1:14" ht="14.4" customHeight="1" x14ac:dyDescent="0.3">
      <c r="A5" s="476" t="s">
        <v>522</v>
      </c>
      <c r="B5" s="477" t="s">
        <v>523</v>
      </c>
      <c r="C5" s="478" t="s">
        <v>529</v>
      </c>
      <c r="D5" s="479" t="s">
        <v>530</v>
      </c>
      <c r="E5" s="480">
        <v>50113008</v>
      </c>
      <c r="F5" s="479" t="s">
        <v>537</v>
      </c>
      <c r="G5" s="478"/>
      <c r="H5" s="478"/>
      <c r="I5" s="478">
        <v>42144</v>
      </c>
      <c r="J5" s="478" t="s">
        <v>538</v>
      </c>
      <c r="K5" s="478" t="s">
        <v>539</v>
      </c>
      <c r="L5" s="481">
        <v>137.38999938964844</v>
      </c>
      <c r="M5" s="481">
        <v>4</v>
      </c>
      <c r="N5" s="482">
        <v>549.55999755859375</v>
      </c>
    </row>
    <row r="6" spans="1:14" ht="14.4" customHeight="1" x14ac:dyDescent="0.3">
      <c r="A6" s="483" t="s">
        <v>522</v>
      </c>
      <c r="B6" s="484" t="s">
        <v>523</v>
      </c>
      <c r="C6" s="485" t="s">
        <v>534</v>
      </c>
      <c r="D6" s="486" t="s">
        <v>535</v>
      </c>
      <c r="E6" s="487">
        <v>50113001</v>
      </c>
      <c r="F6" s="486" t="s">
        <v>540</v>
      </c>
      <c r="G6" s="485" t="s">
        <v>541</v>
      </c>
      <c r="H6" s="485">
        <v>176954</v>
      </c>
      <c r="I6" s="485">
        <v>176954</v>
      </c>
      <c r="J6" s="485" t="s">
        <v>542</v>
      </c>
      <c r="K6" s="485" t="s">
        <v>543</v>
      </c>
      <c r="L6" s="488">
        <v>95.240000000000009</v>
      </c>
      <c r="M6" s="488">
        <v>3</v>
      </c>
      <c r="N6" s="489">
        <v>285.72000000000003</v>
      </c>
    </row>
    <row r="7" spans="1:14" ht="14.4" customHeight="1" x14ac:dyDescent="0.3">
      <c r="A7" s="483" t="s">
        <v>522</v>
      </c>
      <c r="B7" s="484" t="s">
        <v>523</v>
      </c>
      <c r="C7" s="485" t="s">
        <v>534</v>
      </c>
      <c r="D7" s="486" t="s">
        <v>535</v>
      </c>
      <c r="E7" s="487">
        <v>50113001</v>
      </c>
      <c r="F7" s="486" t="s">
        <v>540</v>
      </c>
      <c r="G7" s="485" t="s">
        <v>541</v>
      </c>
      <c r="H7" s="485">
        <v>145310</v>
      </c>
      <c r="I7" s="485">
        <v>45310</v>
      </c>
      <c r="J7" s="485" t="s">
        <v>544</v>
      </c>
      <c r="K7" s="485" t="s">
        <v>545</v>
      </c>
      <c r="L7" s="488">
        <v>44.640000000000008</v>
      </c>
      <c r="M7" s="488">
        <v>1</v>
      </c>
      <c r="N7" s="489">
        <v>44.640000000000008</v>
      </c>
    </row>
    <row r="8" spans="1:14" ht="14.4" customHeight="1" x14ac:dyDescent="0.3">
      <c r="A8" s="483" t="s">
        <v>522</v>
      </c>
      <c r="B8" s="484" t="s">
        <v>523</v>
      </c>
      <c r="C8" s="485" t="s">
        <v>534</v>
      </c>
      <c r="D8" s="486" t="s">
        <v>535</v>
      </c>
      <c r="E8" s="487">
        <v>50113001</v>
      </c>
      <c r="F8" s="486" t="s">
        <v>540</v>
      </c>
      <c r="G8" s="485" t="s">
        <v>541</v>
      </c>
      <c r="H8" s="485">
        <v>196610</v>
      </c>
      <c r="I8" s="485">
        <v>96610</v>
      </c>
      <c r="J8" s="485" t="s">
        <v>546</v>
      </c>
      <c r="K8" s="485" t="s">
        <v>547</v>
      </c>
      <c r="L8" s="488">
        <v>45.93</v>
      </c>
      <c r="M8" s="488">
        <v>1</v>
      </c>
      <c r="N8" s="489">
        <v>45.93</v>
      </c>
    </row>
    <row r="9" spans="1:14" ht="14.4" customHeight="1" x14ac:dyDescent="0.3">
      <c r="A9" s="483" t="s">
        <v>522</v>
      </c>
      <c r="B9" s="484" t="s">
        <v>523</v>
      </c>
      <c r="C9" s="485" t="s">
        <v>534</v>
      </c>
      <c r="D9" s="486" t="s">
        <v>535</v>
      </c>
      <c r="E9" s="487">
        <v>50113001</v>
      </c>
      <c r="F9" s="486" t="s">
        <v>540</v>
      </c>
      <c r="G9" s="485" t="s">
        <v>541</v>
      </c>
      <c r="H9" s="485">
        <v>184279</v>
      </c>
      <c r="I9" s="485">
        <v>184279</v>
      </c>
      <c r="J9" s="485" t="s">
        <v>548</v>
      </c>
      <c r="K9" s="485" t="s">
        <v>549</v>
      </c>
      <c r="L9" s="488">
        <v>63.770666666666671</v>
      </c>
      <c r="M9" s="488">
        <v>30</v>
      </c>
      <c r="N9" s="489">
        <v>1913.1200000000001</v>
      </c>
    </row>
    <row r="10" spans="1:14" ht="14.4" customHeight="1" x14ac:dyDescent="0.3">
      <c r="A10" s="483" t="s">
        <v>522</v>
      </c>
      <c r="B10" s="484" t="s">
        <v>523</v>
      </c>
      <c r="C10" s="485" t="s">
        <v>534</v>
      </c>
      <c r="D10" s="486" t="s">
        <v>535</v>
      </c>
      <c r="E10" s="487">
        <v>50113001</v>
      </c>
      <c r="F10" s="486" t="s">
        <v>540</v>
      </c>
      <c r="G10" s="485" t="s">
        <v>541</v>
      </c>
      <c r="H10" s="485">
        <v>842161</v>
      </c>
      <c r="I10" s="485">
        <v>31950</v>
      </c>
      <c r="J10" s="485" t="s">
        <v>550</v>
      </c>
      <c r="K10" s="485" t="s">
        <v>524</v>
      </c>
      <c r="L10" s="488">
        <v>48.319999999999979</v>
      </c>
      <c r="M10" s="488">
        <v>2</v>
      </c>
      <c r="N10" s="489">
        <v>96.639999999999958</v>
      </c>
    </row>
    <row r="11" spans="1:14" ht="14.4" customHeight="1" x14ac:dyDescent="0.3">
      <c r="A11" s="483" t="s">
        <v>522</v>
      </c>
      <c r="B11" s="484" t="s">
        <v>523</v>
      </c>
      <c r="C11" s="485" t="s">
        <v>534</v>
      </c>
      <c r="D11" s="486" t="s">
        <v>535</v>
      </c>
      <c r="E11" s="487">
        <v>50113001</v>
      </c>
      <c r="F11" s="486" t="s">
        <v>540</v>
      </c>
      <c r="G11" s="485" t="s">
        <v>541</v>
      </c>
      <c r="H11" s="485">
        <v>920219</v>
      </c>
      <c r="I11" s="485">
        <v>0</v>
      </c>
      <c r="J11" s="485" t="s">
        <v>551</v>
      </c>
      <c r="K11" s="485" t="s">
        <v>524</v>
      </c>
      <c r="L11" s="488">
        <v>31.870999999999992</v>
      </c>
      <c r="M11" s="488">
        <v>6</v>
      </c>
      <c r="N11" s="489">
        <v>191.22599999999994</v>
      </c>
    </row>
    <row r="12" spans="1:14" ht="14.4" customHeight="1" x14ac:dyDescent="0.3">
      <c r="A12" s="483" t="s">
        <v>522</v>
      </c>
      <c r="B12" s="484" t="s">
        <v>523</v>
      </c>
      <c r="C12" s="485" t="s">
        <v>534</v>
      </c>
      <c r="D12" s="486" t="s">
        <v>535</v>
      </c>
      <c r="E12" s="487">
        <v>50113001</v>
      </c>
      <c r="F12" s="486" t="s">
        <v>540</v>
      </c>
      <c r="G12" s="485" t="s">
        <v>541</v>
      </c>
      <c r="H12" s="485">
        <v>930043</v>
      </c>
      <c r="I12" s="485">
        <v>0</v>
      </c>
      <c r="J12" s="485" t="s">
        <v>552</v>
      </c>
      <c r="K12" s="485" t="s">
        <v>524</v>
      </c>
      <c r="L12" s="488">
        <v>31.871356791065889</v>
      </c>
      <c r="M12" s="488">
        <v>18</v>
      </c>
      <c r="N12" s="489">
        <v>573.68442223918601</v>
      </c>
    </row>
    <row r="13" spans="1:14" ht="14.4" customHeight="1" x14ac:dyDescent="0.3">
      <c r="A13" s="483" t="s">
        <v>522</v>
      </c>
      <c r="B13" s="484" t="s">
        <v>523</v>
      </c>
      <c r="C13" s="485" t="s">
        <v>534</v>
      </c>
      <c r="D13" s="486" t="s">
        <v>535</v>
      </c>
      <c r="E13" s="487">
        <v>50113001</v>
      </c>
      <c r="F13" s="486" t="s">
        <v>540</v>
      </c>
      <c r="G13" s="485" t="s">
        <v>541</v>
      </c>
      <c r="H13" s="485">
        <v>159570</v>
      </c>
      <c r="I13" s="485">
        <v>59570</v>
      </c>
      <c r="J13" s="485" t="s">
        <v>553</v>
      </c>
      <c r="K13" s="485" t="s">
        <v>554</v>
      </c>
      <c r="L13" s="488">
        <v>120.32633333333332</v>
      </c>
      <c r="M13" s="488">
        <v>30</v>
      </c>
      <c r="N13" s="489">
        <v>3609.7899999999995</v>
      </c>
    </row>
    <row r="14" spans="1:14" ht="14.4" customHeight="1" x14ac:dyDescent="0.3">
      <c r="A14" s="483" t="s">
        <v>522</v>
      </c>
      <c r="B14" s="484" t="s">
        <v>523</v>
      </c>
      <c r="C14" s="485" t="s">
        <v>534</v>
      </c>
      <c r="D14" s="486" t="s">
        <v>535</v>
      </c>
      <c r="E14" s="487">
        <v>50113001</v>
      </c>
      <c r="F14" s="486" t="s">
        <v>540</v>
      </c>
      <c r="G14" s="485" t="s">
        <v>541</v>
      </c>
      <c r="H14" s="485">
        <v>198864</v>
      </c>
      <c r="I14" s="485">
        <v>98864</v>
      </c>
      <c r="J14" s="485" t="s">
        <v>555</v>
      </c>
      <c r="K14" s="485" t="s">
        <v>556</v>
      </c>
      <c r="L14" s="488">
        <v>537.86999999999989</v>
      </c>
      <c r="M14" s="488">
        <v>0.5</v>
      </c>
      <c r="N14" s="489">
        <v>268.93499999999995</v>
      </c>
    </row>
    <row r="15" spans="1:14" ht="14.4" customHeight="1" x14ac:dyDescent="0.3">
      <c r="A15" s="483" t="s">
        <v>522</v>
      </c>
      <c r="B15" s="484" t="s">
        <v>523</v>
      </c>
      <c r="C15" s="485" t="s">
        <v>534</v>
      </c>
      <c r="D15" s="486" t="s">
        <v>535</v>
      </c>
      <c r="E15" s="487">
        <v>50113001</v>
      </c>
      <c r="F15" s="486" t="s">
        <v>540</v>
      </c>
      <c r="G15" s="485" t="s">
        <v>541</v>
      </c>
      <c r="H15" s="485">
        <v>198872</v>
      </c>
      <c r="I15" s="485">
        <v>98872</v>
      </c>
      <c r="J15" s="485" t="s">
        <v>555</v>
      </c>
      <c r="K15" s="485" t="s">
        <v>557</v>
      </c>
      <c r="L15" s="488">
        <v>312.84000000000003</v>
      </c>
      <c r="M15" s="488">
        <v>5</v>
      </c>
      <c r="N15" s="489">
        <v>1564.2000000000003</v>
      </c>
    </row>
    <row r="16" spans="1:14" ht="14.4" customHeight="1" x14ac:dyDescent="0.3">
      <c r="A16" s="483" t="s">
        <v>522</v>
      </c>
      <c r="B16" s="484" t="s">
        <v>523</v>
      </c>
      <c r="C16" s="485" t="s">
        <v>534</v>
      </c>
      <c r="D16" s="486" t="s">
        <v>535</v>
      </c>
      <c r="E16" s="487">
        <v>50113001</v>
      </c>
      <c r="F16" s="486" t="s">
        <v>540</v>
      </c>
      <c r="G16" s="485" t="s">
        <v>541</v>
      </c>
      <c r="H16" s="485">
        <v>198876</v>
      </c>
      <c r="I16" s="485">
        <v>98876</v>
      </c>
      <c r="J16" s="485" t="s">
        <v>555</v>
      </c>
      <c r="K16" s="485" t="s">
        <v>558</v>
      </c>
      <c r="L16" s="488">
        <v>255.20000000000002</v>
      </c>
      <c r="M16" s="488">
        <v>15</v>
      </c>
      <c r="N16" s="489">
        <v>3828.0000000000005</v>
      </c>
    </row>
    <row r="17" spans="1:14" ht="14.4" customHeight="1" x14ac:dyDescent="0.3">
      <c r="A17" s="483" t="s">
        <v>522</v>
      </c>
      <c r="B17" s="484" t="s">
        <v>523</v>
      </c>
      <c r="C17" s="485" t="s">
        <v>534</v>
      </c>
      <c r="D17" s="486" t="s">
        <v>535</v>
      </c>
      <c r="E17" s="487">
        <v>50113001</v>
      </c>
      <c r="F17" s="486" t="s">
        <v>540</v>
      </c>
      <c r="G17" s="485" t="s">
        <v>541</v>
      </c>
      <c r="H17" s="485">
        <v>106091</v>
      </c>
      <c r="I17" s="485">
        <v>6091</v>
      </c>
      <c r="J17" s="485" t="s">
        <v>559</v>
      </c>
      <c r="K17" s="485" t="s">
        <v>560</v>
      </c>
      <c r="L17" s="488">
        <v>90.38</v>
      </c>
      <c r="M17" s="488">
        <v>2</v>
      </c>
      <c r="N17" s="489">
        <v>180.76</v>
      </c>
    </row>
    <row r="18" spans="1:14" ht="14.4" customHeight="1" x14ac:dyDescent="0.3">
      <c r="A18" s="483" t="s">
        <v>522</v>
      </c>
      <c r="B18" s="484" t="s">
        <v>523</v>
      </c>
      <c r="C18" s="485" t="s">
        <v>534</v>
      </c>
      <c r="D18" s="486" t="s">
        <v>535</v>
      </c>
      <c r="E18" s="487">
        <v>50113001</v>
      </c>
      <c r="F18" s="486" t="s">
        <v>540</v>
      </c>
      <c r="G18" s="485" t="s">
        <v>541</v>
      </c>
      <c r="H18" s="485">
        <v>106093</v>
      </c>
      <c r="I18" s="485">
        <v>6093</v>
      </c>
      <c r="J18" s="485" t="s">
        <v>559</v>
      </c>
      <c r="K18" s="485" t="s">
        <v>561</v>
      </c>
      <c r="L18" s="488">
        <v>172.84</v>
      </c>
      <c r="M18" s="488">
        <v>5</v>
      </c>
      <c r="N18" s="489">
        <v>864.2</v>
      </c>
    </row>
    <row r="19" spans="1:14" ht="14.4" customHeight="1" x14ac:dyDescent="0.3">
      <c r="A19" s="483" t="s">
        <v>522</v>
      </c>
      <c r="B19" s="484" t="s">
        <v>523</v>
      </c>
      <c r="C19" s="485" t="s">
        <v>534</v>
      </c>
      <c r="D19" s="486" t="s">
        <v>535</v>
      </c>
      <c r="E19" s="487">
        <v>50113001</v>
      </c>
      <c r="F19" s="486" t="s">
        <v>540</v>
      </c>
      <c r="G19" s="485" t="s">
        <v>524</v>
      </c>
      <c r="H19" s="485">
        <v>103575</v>
      </c>
      <c r="I19" s="485">
        <v>3575</v>
      </c>
      <c r="J19" s="485" t="s">
        <v>562</v>
      </c>
      <c r="K19" s="485" t="s">
        <v>563</v>
      </c>
      <c r="L19" s="488">
        <v>66.435333333333361</v>
      </c>
      <c r="M19" s="488">
        <v>30</v>
      </c>
      <c r="N19" s="489">
        <v>1993.0600000000006</v>
      </c>
    </row>
    <row r="20" spans="1:14" ht="14.4" customHeight="1" x14ac:dyDescent="0.3">
      <c r="A20" s="483" t="s">
        <v>522</v>
      </c>
      <c r="B20" s="484" t="s">
        <v>523</v>
      </c>
      <c r="C20" s="485" t="s">
        <v>534</v>
      </c>
      <c r="D20" s="486" t="s">
        <v>535</v>
      </c>
      <c r="E20" s="487">
        <v>50113001</v>
      </c>
      <c r="F20" s="486" t="s">
        <v>540</v>
      </c>
      <c r="G20" s="485" t="s">
        <v>541</v>
      </c>
      <c r="H20" s="485">
        <v>846629</v>
      </c>
      <c r="I20" s="485">
        <v>100013</v>
      </c>
      <c r="J20" s="485" t="s">
        <v>564</v>
      </c>
      <c r="K20" s="485" t="s">
        <v>565</v>
      </c>
      <c r="L20" s="488">
        <v>37.371363636363633</v>
      </c>
      <c r="M20" s="488">
        <v>22</v>
      </c>
      <c r="N20" s="489">
        <v>822.16999999999985</v>
      </c>
    </row>
    <row r="21" spans="1:14" ht="14.4" customHeight="1" x14ac:dyDescent="0.3">
      <c r="A21" s="483" t="s">
        <v>522</v>
      </c>
      <c r="B21" s="484" t="s">
        <v>523</v>
      </c>
      <c r="C21" s="485" t="s">
        <v>534</v>
      </c>
      <c r="D21" s="486" t="s">
        <v>535</v>
      </c>
      <c r="E21" s="487">
        <v>50113001</v>
      </c>
      <c r="F21" s="486" t="s">
        <v>540</v>
      </c>
      <c r="G21" s="485" t="s">
        <v>541</v>
      </c>
      <c r="H21" s="485">
        <v>152266</v>
      </c>
      <c r="I21" s="485">
        <v>52266</v>
      </c>
      <c r="J21" s="485" t="s">
        <v>566</v>
      </c>
      <c r="K21" s="485" t="s">
        <v>567</v>
      </c>
      <c r="L21" s="488">
        <v>39.896000000000001</v>
      </c>
      <c r="M21" s="488">
        <v>5</v>
      </c>
      <c r="N21" s="489">
        <v>199.48000000000002</v>
      </c>
    </row>
    <row r="22" spans="1:14" ht="14.4" customHeight="1" x14ac:dyDescent="0.3">
      <c r="A22" s="483" t="s">
        <v>522</v>
      </c>
      <c r="B22" s="484" t="s">
        <v>523</v>
      </c>
      <c r="C22" s="485" t="s">
        <v>534</v>
      </c>
      <c r="D22" s="486" t="s">
        <v>535</v>
      </c>
      <c r="E22" s="487">
        <v>50113001</v>
      </c>
      <c r="F22" s="486" t="s">
        <v>540</v>
      </c>
      <c r="G22" s="485" t="s">
        <v>541</v>
      </c>
      <c r="H22" s="485">
        <v>397412</v>
      </c>
      <c r="I22" s="485">
        <v>0</v>
      </c>
      <c r="J22" s="485" t="s">
        <v>568</v>
      </c>
      <c r="K22" s="485" t="s">
        <v>569</v>
      </c>
      <c r="L22" s="488">
        <v>206.98999999999995</v>
      </c>
      <c r="M22" s="488">
        <v>10</v>
      </c>
      <c r="N22" s="489">
        <v>2069.8999999999996</v>
      </c>
    </row>
    <row r="23" spans="1:14" ht="14.4" customHeight="1" x14ac:dyDescent="0.3">
      <c r="A23" s="483" t="s">
        <v>522</v>
      </c>
      <c r="B23" s="484" t="s">
        <v>523</v>
      </c>
      <c r="C23" s="485" t="s">
        <v>534</v>
      </c>
      <c r="D23" s="486" t="s">
        <v>535</v>
      </c>
      <c r="E23" s="487">
        <v>50113001</v>
      </c>
      <c r="F23" s="486" t="s">
        <v>540</v>
      </c>
      <c r="G23" s="485" t="s">
        <v>541</v>
      </c>
      <c r="H23" s="485">
        <v>901176</v>
      </c>
      <c r="I23" s="485">
        <v>1000</v>
      </c>
      <c r="J23" s="485" t="s">
        <v>570</v>
      </c>
      <c r="K23" s="485" t="s">
        <v>571</v>
      </c>
      <c r="L23" s="488">
        <v>65.605062805353697</v>
      </c>
      <c r="M23" s="488">
        <v>1</v>
      </c>
      <c r="N23" s="489">
        <v>65.605062805353697</v>
      </c>
    </row>
    <row r="24" spans="1:14" ht="14.4" customHeight="1" x14ac:dyDescent="0.3">
      <c r="A24" s="483" t="s">
        <v>522</v>
      </c>
      <c r="B24" s="484" t="s">
        <v>523</v>
      </c>
      <c r="C24" s="485" t="s">
        <v>534</v>
      </c>
      <c r="D24" s="486" t="s">
        <v>535</v>
      </c>
      <c r="E24" s="487">
        <v>50113001</v>
      </c>
      <c r="F24" s="486" t="s">
        <v>540</v>
      </c>
      <c r="G24" s="485" t="s">
        <v>541</v>
      </c>
      <c r="H24" s="485">
        <v>501582</v>
      </c>
      <c r="I24" s="485">
        <v>0</v>
      </c>
      <c r="J24" s="485" t="s">
        <v>572</v>
      </c>
      <c r="K24" s="485" t="s">
        <v>524</v>
      </c>
      <c r="L24" s="488">
        <v>187.87197909474662</v>
      </c>
      <c r="M24" s="488">
        <v>3</v>
      </c>
      <c r="N24" s="489">
        <v>563.61593728423986</v>
      </c>
    </row>
    <row r="25" spans="1:14" ht="14.4" customHeight="1" x14ac:dyDescent="0.3">
      <c r="A25" s="483" t="s">
        <v>522</v>
      </c>
      <c r="B25" s="484" t="s">
        <v>523</v>
      </c>
      <c r="C25" s="485" t="s">
        <v>534</v>
      </c>
      <c r="D25" s="486" t="s">
        <v>535</v>
      </c>
      <c r="E25" s="487">
        <v>50113001</v>
      </c>
      <c r="F25" s="486" t="s">
        <v>540</v>
      </c>
      <c r="G25" s="485" t="s">
        <v>541</v>
      </c>
      <c r="H25" s="485">
        <v>100802</v>
      </c>
      <c r="I25" s="485">
        <v>1000</v>
      </c>
      <c r="J25" s="485" t="s">
        <v>573</v>
      </c>
      <c r="K25" s="485" t="s">
        <v>574</v>
      </c>
      <c r="L25" s="488">
        <v>76.262498871250074</v>
      </c>
      <c r="M25" s="488">
        <v>3</v>
      </c>
      <c r="N25" s="489">
        <v>228.78749661375022</v>
      </c>
    </row>
    <row r="26" spans="1:14" ht="14.4" customHeight="1" x14ac:dyDescent="0.3">
      <c r="A26" s="483" t="s">
        <v>522</v>
      </c>
      <c r="B26" s="484" t="s">
        <v>523</v>
      </c>
      <c r="C26" s="485" t="s">
        <v>534</v>
      </c>
      <c r="D26" s="486" t="s">
        <v>535</v>
      </c>
      <c r="E26" s="487">
        <v>50113001</v>
      </c>
      <c r="F26" s="486" t="s">
        <v>540</v>
      </c>
      <c r="G26" s="485" t="s">
        <v>541</v>
      </c>
      <c r="H26" s="485">
        <v>930431</v>
      </c>
      <c r="I26" s="485">
        <v>1000</v>
      </c>
      <c r="J26" s="485" t="s">
        <v>575</v>
      </c>
      <c r="K26" s="485" t="s">
        <v>524</v>
      </c>
      <c r="L26" s="488">
        <v>101.03900601186979</v>
      </c>
      <c r="M26" s="488">
        <v>46</v>
      </c>
      <c r="N26" s="489">
        <v>4647.7942765460102</v>
      </c>
    </row>
    <row r="27" spans="1:14" ht="14.4" customHeight="1" x14ac:dyDescent="0.3">
      <c r="A27" s="483" t="s">
        <v>522</v>
      </c>
      <c r="B27" s="484" t="s">
        <v>523</v>
      </c>
      <c r="C27" s="485" t="s">
        <v>534</v>
      </c>
      <c r="D27" s="486" t="s">
        <v>535</v>
      </c>
      <c r="E27" s="487">
        <v>50113001</v>
      </c>
      <c r="F27" s="486" t="s">
        <v>540</v>
      </c>
      <c r="G27" s="485" t="s">
        <v>541</v>
      </c>
      <c r="H27" s="485">
        <v>500326</v>
      </c>
      <c r="I27" s="485">
        <v>1000</v>
      </c>
      <c r="J27" s="485" t="s">
        <v>576</v>
      </c>
      <c r="K27" s="485" t="s">
        <v>524</v>
      </c>
      <c r="L27" s="488">
        <v>110.93300473875479</v>
      </c>
      <c r="M27" s="488">
        <v>1</v>
      </c>
      <c r="N27" s="489">
        <v>110.93300473875479</v>
      </c>
    </row>
    <row r="28" spans="1:14" ht="14.4" customHeight="1" thickBot="1" x14ac:dyDescent="0.35">
      <c r="A28" s="490" t="s">
        <v>522</v>
      </c>
      <c r="B28" s="491" t="s">
        <v>523</v>
      </c>
      <c r="C28" s="492" t="s">
        <v>534</v>
      </c>
      <c r="D28" s="493" t="s">
        <v>535</v>
      </c>
      <c r="E28" s="494">
        <v>50113001</v>
      </c>
      <c r="F28" s="493" t="s">
        <v>540</v>
      </c>
      <c r="G28" s="492" t="s">
        <v>541</v>
      </c>
      <c r="H28" s="492">
        <v>397982</v>
      </c>
      <c r="I28" s="492">
        <v>0</v>
      </c>
      <c r="J28" s="492" t="s">
        <v>577</v>
      </c>
      <c r="K28" s="492" t="s">
        <v>524</v>
      </c>
      <c r="L28" s="495">
        <v>17.267999999999997</v>
      </c>
      <c r="M28" s="495">
        <v>1</v>
      </c>
      <c r="N28" s="496">
        <v>17.267999999999997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2" t="s">
        <v>207</v>
      </c>
      <c r="B1" s="382"/>
      <c r="C1" s="382"/>
      <c r="D1" s="382"/>
      <c r="E1" s="382"/>
      <c r="F1" s="344"/>
      <c r="G1" s="344"/>
      <c r="H1" s="344"/>
      <c r="I1" s="344"/>
      <c r="J1" s="375"/>
      <c r="K1" s="375"/>
      <c r="L1" s="375"/>
      <c r="M1" s="375"/>
      <c r="N1" s="375"/>
      <c r="O1" s="375"/>
      <c r="P1" s="375"/>
      <c r="Q1" s="375"/>
    </row>
    <row r="2" spans="1:17" ht="14.4" customHeight="1" thickBot="1" x14ac:dyDescent="0.35">
      <c r="A2" s="235" t="s">
        <v>260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176</v>
      </c>
      <c r="C3" s="293">
        <f>SUM(C6:C1048576)</f>
        <v>3</v>
      </c>
      <c r="D3" s="293">
        <f>SUM(D6:D1048576)</f>
        <v>0</v>
      </c>
      <c r="E3" s="294">
        <f>SUM(E6:E1048576)</f>
        <v>0</v>
      </c>
      <c r="F3" s="291">
        <f>IF(SUM($B3:$E3)=0,"",B3/SUM($B3:$E3))</f>
        <v>0.98324022346368711</v>
      </c>
      <c r="G3" s="289">
        <f t="shared" ref="G3:I3" si="0">IF(SUM($B3:$E3)=0,"",C3/SUM($B3:$E3))</f>
        <v>1.6759776536312849E-2</v>
      </c>
      <c r="H3" s="289">
        <f t="shared" si="0"/>
        <v>0</v>
      </c>
      <c r="I3" s="290">
        <f t="shared" si="0"/>
        <v>0</v>
      </c>
      <c r="J3" s="293">
        <f>SUM(J6:J1048576)</f>
        <v>57</v>
      </c>
      <c r="K3" s="293">
        <f>SUM(K6:K1048576)</f>
        <v>3</v>
      </c>
      <c r="L3" s="293">
        <f>SUM(L6:L1048576)</f>
        <v>0</v>
      </c>
      <c r="M3" s="294">
        <f>SUM(M6:M1048576)</f>
        <v>0</v>
      </c>
      <c r="N3" s="291">
        <f>IF(SUM($J3:$M3)=0,"",J3/SUM($J3:$M3))</f>
        <v>0.95</v>
      </c>
      <c r="O3" s="289">
        <f t="shared" ref="O3:Q3" si="1">IF(SUM($J3:$M3)=0,"",K3/SUM($J3:$M3))</f>
        <v>0.05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5" t="s">
        <v>209</v>
      </c>
      <c r="C4" s="396"/>
      <c r="D4" s="396"/>
      <c r="E4" s="397"/>
      <c r="F4" s="392" t="s">
        <v>214</v>
      </c>
      <c r="G4" s="393"/>
      <c r="H4" s="393"/>
      <c r="I4" s="394"/>
      <c r="J4" s="395" t="s">
        <v>215</v>
      </c>
      <c r="K4" s="396"/>
      <c r="L4" s="396"/>
      <c r="M4" s="397"/>
      <c r="N4" s="392" t="s">
        <v>216</v>
      </c>
      <c r="O4" s="393"/>
      <c r="P4" s="393"/>
      <c r="Q4" s="394"/>
    </row>
    <row r="5" spans="1:17" ht="14.4" customHeight="1" thickBot="1" x14ac:dyDescent="0.35">
      <c r="A5" s="497" t="s">
        <v>208</v>
      </c>
      <c r="B5" s="498" t="s">
        <v>210</v>
      </c>
      <c r="C5" s="498" t="s">
        <v>211</v>
      </c>
      <c r="D5" s="498" t="s">
        <v>212</v>
      </c>
      <c r="E5" s="499" t="s">
        <v>213</v>
      </c>
      <c r="F5" s="500" t="s">
        <v>210</v>
      </c>
      <c r="G5" s="501" t="s">
        <v>211</v>
      </c>
      <c r="H5" s="501" t="s">
        <v>212</v>
      </c>
      <c r="I5" s="502" t="s">
        <v>213</v>
      </c>
      <c r="J5" s="498" t="s">
        <v>210</v>
      </c>
      <c r="K5" s="498" t="s">
        <v>211</v>
      </c>
      <c r="L5" s="498" t="s">
        <v>212</v>
      </c>
      <c r="M5" s="499" t="s">
        <v>213</v>
      </c>
      <c r="N5" s="500" t="s">
        <v>210</v>
      </c>
      <c r="O5" s="501" t="s">
        <v>211</v>
      </c>
      <c r="P5" s="501" t="s">
        <v>212</v>
      </c>
      <c r="Q5" s="502" t="s">
        <v>213</v>
      </c>
    </row>
    <row r="6" spans="1:17" ht="14.4" customHeight="1" x14ac:dyDescent="0.3">
      <c r="A6" s="507" t="s">
        <v>578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" customHeight="1" thickBot="1" x14ac:dyDescent="0.35">
      <c r="A7" s="508" t="s">
        <v>579</v>
      </c>
      <c r="B7" s="512">
        <v>176</v>
      </c>
      <c r="C7" s="495">
        <v>3</v>
      </c>
      <c r="D7" s="495"/>
      <c r="E7" s="496"/>
      <c r="F7" s="510">
        <v>0.98324022346368711</v>
      </c>
      <c r="G7" s="505">
        <v>1.6759776536312849E-2</v>
      </c>
      <c r="H7" s="505">
        <v>0</v>
      </c>
      <c r="I7" s="514">
        <v>0</v>
      </c>
      <c r="J7" s="512">
        <v>57</v>
      </c>
      <c r="K7" s="495">
        <v>3</v>
      </c>
      <c r="L7" s="495"/>
      <c r="M7" s="496"/>
      <c r="N7" s="510">
        <v>0.95</v>
      </c>
      <c r="O7" s="505">
        <v>0.05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2" t="s">
        <v>138</v>
      </c>
      <c r="B1" s="382"/>
      <c r="C1" s="382"/>
      <c r="D1" s="382"/>
      <c r="E1" s="382"/>
      <c r="F1" s="382"/>
      <c r="G1" s="382"/>
      <c r="H1" s="382"/>
      <c r="I1" s="344"/>
      <c r="J1" s="344"/>
      <c r="K1" s="344"/>
      <c r="L1" s="344"/>
    </row>
    <row r="2" spans="1:14" ht="14.4" customHeight="1" thickBot="1" x14ac:dyDescent="0.35">
      <c r="A2" s="235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9" t="s">
        <v>15</v>
      </c>
      <c r="D3" s="398"/>
      <c r="E3" s="398" t="s">
        <v>16</v>
      </c>
      <c r="F3" s="398"/>
      <c r="G3" s="398"/>
      <c r="H3" s="398"/>
      <c r="I3" s="398" t="s">
        <v>145</v>
      </c>
      <c r="J3" s="398"/>
      <c r="K3" s="398"/>
      <c r="L3" s="400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5">
        <v>35</v>
      </c>
      <c r="B5" s="466" t="s">
        <v>580</v>
      </c>
      <c r="C5" s="469">
        <v>8438.51</v>
      </c>
      <c r="D5" s="469">
        <v>62</v>
      </c>
      <c r="E5" s="469">
        <v>8112.5800000000008</v>
      </c>
      <c r="F5" s="515">
        <v>0.96137588270915131</v>
      </c>
      <c r="G5" s="469">
        <v>56</v>
      </c>
      <c r="H5" s="515">
        <v>0.90322580645161288</v>
      </c>
      <c r="I5" s="469">
        <v>325.93000000000006</v>
      </c>
      <c r="J5" s="515">
        <v>3.8624117290848747E-2</v>
      </c>
      <c r="K5" s="469">
        <v>6</v>
      </c>
      <c r="L5" s="515">
        <v>9.6774193548387094E-2</v>
      </c>
      <c r="M5" s="469" t="s">
        <v>69</v>
      </c>
      <c r="N5" s="150"/>
    </row>
    <row r="6" spans="1:14" ht="14.4" customHeight="1" x14ac:dyDescent="0.3">
      <c r="A6" s="465">
        <v>35</v>
      </c>
      <c r="B6" s="466" t="s">
        <v>581</v>
      </c>
      <c r="C6" s="469">
        <v>8438.51</v>
      </c>
      <c r="D6" s="469">
        <v>62</v>
      </c>
      <c r="E6" s="469">
        <v>8112.5800000000008</v>
      </c>
      <c r="F6" s="515">
        <v>0.96137588270915131</v>
      </c>
      <c r="G6" s="469">
        <v>56</v>
      </c>
      <c r="H6" s="515">
        <v>0.90322580645161288</v>
      </c>
      <c r="I6" s="469">
        <v>325.93000000000006</v>
      </c>
      <c r="J6" s="515">
        <v>3.8624117290848747E-2</v>
      </c>
      <c r="K6" s="469">
        <v>6</v>
      </c>
      <c r="L6" s="515">
        <v>9.6774193548387094E-2</v>
      </c>
      <c r="M6" s="469" t="s">
        <v>1</v>
      </c>
      <c r="N6" s="150"/>
    </row>
    <row r="7" spans="1:14" ht="14.4" customHeight="1" x14ac:dyDescent="0.3">
      <c r="A7" s="465" t="s">
        <v>522</v>
      </c>
      <c r="B7" s="466" t="s">
        <v>3</v>
      </c>
      <c r="C7" s="469">
        <v>8438.51</v>
      </c>
      <c r="D7" s="469">
        <v>62</v>
      </c>
      <c r="E7" s="469">
        <v>8112.5800000000008</v>
      </c>
      <c r="F7" s="515">
        <v>0.96137588270915131</v>
      </c>
      <c r="G7" s="469">
        <v>56</v>
      </c>
      <c r="H7" s="515">
        <v>0.90322580645161288</v>
      </c>
      <c r="I7" s="469">
        <v>325.93000000000006</v>
      </c>
      <c r="J7" s="515">
        <v>3.8624117290848747E-2</v>
      </c>
      <c r="K7" s="469">
        <v>6</v>
      </c>
      <c r="L7" s="515">
        <v>9.6774193548387094E-2</v>
      </c>
      <c r="M7" s="469" t="s">
        <v>528</v>
      </c>
      <c r="N7" s="150"/>
    </row>
    <row r="9" spans="1:14" ht="14.4" customHeight="1" x14ac:dyDescent="0.3">
      <c r="A9" s="465">
        <v>35</v>
      </c>
      <c r="B9" s="466" t="s">
        <v>580</v>
      </c>
      <c r="C9" s="469" t="s">
        <v>524</v>
      </c>
      <c r="D9" s="469" t="s">
        <v>524</v>
      </c>
      <c r="E9" s="469" t="s">
        <v>524</v>
      </c>
      <c r="F9" s="515" t="s">
        <v>524</v>
      </c>
      <c r="G9" s="469" t="s">
        <v>524</v>
      </c>
      <c r="H9" s="515" t="s">
        <v>524</v>
      </c>
      <c r="I9" s="469" t="s">
        <v>524</v>
      </c>
      <c r="J9" s="515" t="s">
        <v>524</v>
      </c>
      <c r="K9" s="469" t="s">
        <v>524</v>
      </c>
      <c r="L9" s="515" t="s">
        <v>524</v>
      </c>
      <c r="M9" s="469" t="s">
        <v>69</v>
      </c>
      <c r="N9" s="150"/>
    </row>
    <row r="10" spans="1:14" ht="14.4" customHeight="1" x14ac:dyDescent="0.3">
      <c r="A10" s="465" t="s">
        <v>582</v>
      </c>
      <c r="B10" s="466" t="s">
        <v>581</v>
      </c>
      <c r="C10" s="469">
        <v>8438.51</v>
      </c>
      <c r="D10" s="469">
        <v>62</v>
      </c>
      <c r="E10" s="469">
        <v>8112.5800000000008</v>
      </c>
      <c r="F10" s="515">
        <v>0.96137588270915131</v>
      </c>
      <c r="G10" s="469">
        <v>56</v>
      </c>
      <c r="H10" s="515">
        <v>0.90322580645161288</v>
      </c>
      <c r="I10" s="469">
        <v>325.93000000000006</v>
      </c>
      <c r="J10" s="515">
        <v>3.8624117290848747E-2</v>
      </c>
      <c r="K10" s="469">
        <v>6</v>
      </c>
      <c r="L10" s="515">
        <v>9.6774193548387094E-2</v>
      </c>
      <c r="M10" s="469" t="s">
        <v>1</v>
      </c>
      <c r="N10" s="150"/>
    </row>
    <row r="11" spans="1:14" ht="14.4" customHeight="1" x14ac:dyDescent="0.3">
      <c r="A11" s="465" t="s">
        <v>582</v>
      </c>
      <c r="B11" s="466" t="s">
        <v>583</v>
      </c>
      <c r="C11" s="469">
        <v>8438.51</v>
      </c>
      <c r="D11" s="469">
        <v>62</v>
      </c>
      <c r="E11" s="469">
        <v>8112.5800000000008</v>
      </c>
      <c r="F11" s="515">
        <v>0.96137588270915131</v>
      </c>
      <c r="G11" s="469">
        <v>56</v>
      </c>
      <c r="H11" s="515">
        <v>0.90322580645161288</v>
      </c>
      <c r="I11" s="469">
        <v>325.93000000000006</v>
      </c>
      <c r="J11" s="515">
        <v>3.8624117290848747E-2</v>
      </c>
      <c r="K11" s="469">
        <v>6</v>
      </c>
      <c r="L11" s="515">
        <v>9.6774193548387094E-2</v>
      </c>
      <c r="M11" s="469" t="s">
        <v>532</v>
      </c>
      <c r="N11" s="150"/>
    </row>
    <row r="12" spans="1:14" ht="14.4" customHeight="1" x14ac:dyDescent="0.3">
      <c r="A12" s="465" t="s">
        <v>524</v>
      </c>
      <c r="B12" s="466" t="s">
        <v>524</v>
      </c>
      <c r="C12" s="469" t="s">
        <v>524</v>
      </c>
      <c r="D12" s="469" t="s">
        <v>524</v>
      </c>
      <c r="E12" s="469" t="s">
        <v>524</v>
      </c>
      <c r="F12" s="515" t="s">
        <v>524</v>
      </c>
      <c r="G12" s="469" t="s">
        <v>524</v>
      </c>
      <c r="H12" s="515" t="s">
        <v>524</v>
      </c>
      <c r="I12" s="469" t="s">
        <v>524</v>
      </c>
      <c r="J12" s="515" t="s">
        <v>524</v>
      </c>
      <c r="K12" s="469" t="s">
        <v>524</v>
      </c>
      <c r="L12" s="515" t="s">
        <v>524</v>
      </c>
      <c r="M12" s="469" t="s">
        <v>533</v>
      </c>
      <c r="N12" s="150"/>
    </row>
    <row r="13" spans="1:14" ht="14.4" customHeight="1" x14ac:dyDescent="0.3">
      <c r="A13" s="465" t="s">
        <v>522</v>
      </c>
      <c r="B13" s="466" t="s">
        <v>584</v>
      </c>
      <c r="C13" s="469">
        <v>8438.51</v>
      </c>
      <c r="D13" s="469">
        <v>62</v>
      </c>
      <c r="E13" s="469">
        <v>8112.5800000000008</v>
      </c>
      <c r="F13" s="515">
        <v>0.96137588270915131</v>
      </c>
      <c r="G13" s="469">
        <v>56</v>
      </c>
      <c r="H13" s="515">
        <v>0.90322580645161288</v>
      </c>
      <c r="I13" s="469">
        <v>325.93000000000006</v>
      </c>
      <c r="J13" s="515">
        <v>3.8624117290848747E-2</v>
      </c>
      <c r="K13" s="469">
        <v>6</v>
      </c>
      <c r="L13" s="515">
        <v>9.6774193548387094E-2</v>
      </c>
      <c r="M13" s="469" t="s">
        <v>528</v>
      </c>
      <c r="N13" s="150"/>
    </row>
    <row r="14" spans="1:14" ht="14.4" customHeight="1" x14ac:dyDescent="0.3">
      <c r="A14" s="516" t="s">
        <v>585</v>
      </c>
    </row>
    <row r="15" spans="1:14" ht="14.4" customHeight="1" x14ac:dyDescent="0.3">
      <c r="A15" s="517" t="s">
        <v>586</v>
      </c>
    </row>
    <row r="16" spans="1:14" ht="14.4" customHeight="1" x14ac:dyDescent="0.3">
      <c r="A16" s="516" t="s">
        <v>587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2" t="s">
        <v>146</v>
      </c>
      <c r="B1" s="382"/>
      <c r="C1" s="382"/>
      <c r="D1" s="382"/>
      <c r="E1" s="382"/>
      <c r="F1" s="382"/>
      <c r="G1" s="382"/>
      <c r="H1" s="382"/>
      <c r="I1" s="382"/>
      <c r="J1" s="344"/>
      <c r="K1" s="344"/>
      <c r="L1" s="344"/>
      <c r="M1" s="344"/>
    </row>
    <row r="2" spans="1:13" ht="14.4" customHeight="1" thickBot="1" x14ac:dyDescent="0.35">
      <c r="A2" s="235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9" t="s">
        <v>15</v>
      </c>
      <c r="C3" s="401"/>
      <c r="D3" s="398"/>
      <c r="E3" s="142"/>
      <c r="F3" s="398" t="s">
        <v>16</v>
      </c>
      <c r="G3" s="398"/>
      <c r="H3" s="398"/>
      <c r="I3" s="398"/>
      <c r="J3" s="398" t="s">
        <v>145</v>
      </c>
      <c r="K3" s="398"/>
      <c r="L3" s="398"/>
      <c r="M3" s="400"/>
    </row>
    <row r="4" spans="1:13" ht="14.4" customHeight="1" thickBot="1" x14ac:dyDescent="0.35">
      <c r="A4" s="497" t="s">
        <v>135</v>
      </c>
      <c r="B4" s="498" t="s">
        <v>19</v>
      </c>
      <c r="C4" s="521"/>
      <c r="D4" s="498" t="s">
        <v>20</v>
      </c>
      <c r="E4" s="521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8" t="s">
        <v>588</v>
      </c>
      <c r="B5" s="511">
        <v>514.28</v>
      </c>
      <c r="C5" s="477">
        <v>1</v>
      </c>
      <c r="D5" s="523">
        <v>1</v>
      </c>
      <c r="E5" s="528" t="s">
        <v>588</v>
      </c>
      <c r="F5" s="511">
        <v>514.28</v>
      </c>
      <c r="G5" s="503">
        <v>1</v>
      </c>
      <c r="H5" s="481">
        <v>1</v>
      </c>
      <c r="I5" s="504">
        <v>1</v>
      </c>
      <c r="J5" s="531"/>
      <c r="K5" s="503">
        <v>0</v>
      </c>
      <c r="L5" s="481"/>
      <c r="M5" s="504">
        <v>0</v>
      </c>
    </row>
    <row r="6" spans="1:13" ht="14.4" customHeight="1" x14ac:dyDescent="0.3">
      <c r="A6" s="519" t="s">
        <v>589</v>
      </c>
      <c r="B6" s="522">
        <v>2566.9700000000007</v>
      </c>
      <c r="C6" s="484">
        <v>1</v>
      </c>
      <c r="D6" s="524">
        <v>13</v>
      </c>
      <c r="E6" s="529" t="s">
        <v>589</v>
      </c>
      <c r="F6" s="522">
        <v>2428.7100000000005</v>
      </c>
      <c r="G6" s="526">
        <v>0.94613883294311962</v>
      </c>
      <c r="H6" s="488">
        <v>11</v>
      </c>
      <c r="I6" s="527">
        <v>0.84615384615384615</v>
      </c>
      <c r="J6" s="532">
        <v>138.26000000000002</v>
      </c>
      <c r="K6" s="526">
        <v>5.3861167056880287E-2</v>
      </c>
      <c r="L6" s="488">
        <v>2</v>
      </c>
      <c r="M6" s="527">
        <v>0.15384615384615385</v>
      </c>
    </row>
    <row r="7" spans="1:13" ht="14.4" customHeight="1" x14ac:dyDescent="0.3">
      <c r="A7" s="519" t="s">
        <v>590</v>
      </c>
      <c r="B7" s="522">
        <v>560.27</v>
      </c>
      <c r="C7" s="484">
        <v>1</v>
      </c>
      <c r="D7" s="524">
        <v>5</v>
      </c>
      <c r="E7" s="529" t="s">
        <v>590</v>
      </c>
      <c r="F7" s="522">
        <v>560.27</v>
      </c>
      <c r="G7" s="526">
        <v>1</v>
      </c>
      <c r="H7" s="488">
        <v>5</v>
      </c>
      <c r="I7" s="527">
        <v>1</v>
      </c>
      <c r="J7" s="532"/>
      <c r="K7" s="526">
        <v>0</v>
      </c>
      <c r="L7" s="488"/>
      <c r="M7" s="527">
        <v>0</v>
      </c>
    </row>
    <row r="8" spans="1:13" ht="14.4" customHeight="1" x14ac:dyDescent="0.3">
      <c r="A8" s="519" t="s">
        <v>591</v>
      </c>
      <c r="B8" s="522">
        <v>2738.5699999999997</v>
      </c>
      <c r="C8" s="484">
        <v>1</v>
      </c>
      <c r="D8" s="524">
        <v>28</v>
      </c>
      <c r="E8" s="529" t="s">
        <v>591</v>
      </c>
      <c r="F8" s="522">
        <v>2550.8999999999996</v>
      </c>
      <c r="G8" s="526">
        <v>0.93147153441394592</v>
      </c>
      <c r="H8" s="488">
        <v>25</v>
      </c>
      <c r="I8" s="527">
        <v>0.8928571428571429</v>
      </c>
      <c r="J8" s="532">
        <v>187.67</v>
      </c>
      <c r="K8" s="526">
        <v>6.8528465586054035E-2</v>
      </c>
      <c r="L8" s="488">
        <v>3</v>
      </c>
      <c r="M8" s="527">
        <v>0.10714285714285714</v>
      </c>
    </row>
    <row r="9" spans="1:13" ht="14.4" customHeight="1" x14ac:dyDescent="0.3">
      <c r="A9" s="519" t="s">
        <v>592</v>
      </c>
      <c r="B9" s="522">
        <v>2058.42</v>
      </c>
      <c r="C9" s="484">
        <v>1</v>
      </c>
      <c r="D9" s="524">
        <v>14</v>
      </c>
      <c r="E9" s="529" t="s">
        <v>592</v>
      </c>
      <c r="F9" s="522">
        <v>2058.42</v>
      </c>
      <c r="G9" s="526">
        <v>1</v>
      </c>
      <c r="H9" s="488">
        <v>14</v>
      </c>
      <c r="I9" s="527">
        <v>1</v>
      </c>
      <c r="J9" s="532"/>
      <c r="K9" s="526">
        <v>0</v>
      </c>
      <c r="L9" s="488"/>
      <c r="M9" s="527">
        <v>0</v>
      </c>
    </row>
    <row r="10" spans="1:13" ht="14.4" customHeight="1" thickBot="1" x14ac:dyDescent="0.35">
      <c r="A10" s="520" t="s">
        <v>593</v>
      </c>
      <c r="B10" s="512">
        <v>0</v>
      </c>
      <c r="C10" s="491"/>
      <c r="D10" s="525">
        <v>1</v>
      </c>
      <c r="E10" s="530" t="s">
        <v>593</v>
      </c>
      <c r="F10" s="512"/>
      <c r="G10" s="505"/>
      <c r="H10" s="495"/>
      <c r="I10" s="506">
        <v>0</v>
      </c>
      <c r="J10" s="533">
        <v>0</v>
      </c>
      <c r="K10" s="505"/>
      <c r="L10" s="495">
        <v>1</v>
      </c>
      <c r="M10" s="506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3" t="s">
        <v>792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35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5"/>
      <c r="B3" s="406"/>
      <c r="C3" s="406"/>
      <c r="D3" s="406"/>
      <c r="E3" s="406"/>
      <c r="F3" s="406"/>
      <c r="G3" s="406"/>
      <c r="H3" s="406"/>
      <c r="I3" s="406"/>
      <c r="J3" s="406"/>
      <c r="K3" s="407" t="s">
        <v>128</v>
      </c>
      <c r="L3" s="408"/>
      <c r="M3" s="66">
        <f>SUBTOTAL(9,M7:M1048576)</f>
        <v>8438.510000000002</v>
      </c>
      <c r="N3" s="66">
        <f>SUBTOTAL(9,N7:N1048576)</f>
        <v>85</v>
      </c>
      <c r="O3" s="66">
        <f>SUBTOTAL(9,O7:O1048576)</f>
        <v>62</v>
      </c>
      <c r="P3" s="66">
        <f>SUBTOTAL(9,P7:P1048576)</f>
        <v>8112.5800000000008</v>
      </c>
      <c r="Q3" s="67">
        <f>IF(M3=0,0,P3/M3)</f>
        <v>0.96137588270915109</v>
      </c>
      <c r="R3" s="66">
        <f>SUBTOTAL(9,R7:R1048576)</f>
        <v>78</v>
      </c>
      <c r="S3" s="67">
        <f>IF(N3=0,0,R3/N3)</f>
        <v>0.91764705882352937</v>
      </c>
      <c r="T3" s="66">
        <f>SUBTOTAL(9,T7:T1048576)</f>
        <v>56</v>
      </c>
      <c r="U3" s="68">
        <f>IF(O3=0,0,T3/O3)</f>
        <v>0.90322580645161288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9" t="s">
        <v>15</v>
      </c>
      <c r="N4" s="410"/>
      <c r="O4" s="410"/>
      <c r="P4" s="411" t="s">
        <v>21</v>
      </c>
      <c r="Q4" s="410"/>
      <c r="R4" s="410"/>
      <c r="S4" s="410"/>
      <c r="T4" s="410"/>
      <c r="U4" s="412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2" t="s">
        <v>22</v>
      </c>
      <c r="Q5" s="403"/>
      <c r="R5" s="402" t="s">
        <v>13</v>
      </c>
      <c r="S5" s="403"/>
      <c r="T5" s="402" t="s">
        <v>20</v>
      </c>
      <c r="U5" s="404"/>
    </row>
    <row r="6" spans="1:21" s="208" customFormat="1" ht="14.4" customHeight="1" thickBot="1" x14ac:dyDescent="0.3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148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" customHeight="1" x14ac:dyDescent="0.3">
      <c r="A7" s="539">
        <v>35</v>
      </c>
      <c r="B7" s="540" t="s">
        <v>580</v>
      </c>
      <c r="C7" s="540" t="s">
        <v>582</v>
      </c>
      <c r="D7" s="541" t="s">
        <v>790</v>
      </c>
      <c r="E7" s="542" t="s">
        <v>589</v>
      </c>
      <c r="F7" s="540" t="s">
        <v>581</v>
      </c>
      <c r="G7" s="540" t="s">
        <v>594</v>
      </c>
      <c r="H7" s="540" t="s">
        <v>524</v>
      </c>
      <c r="I7" s="540" t="s">
        <v>595</v>
      </c>
      <c r="J7" s="540" t="s">
        <v>596</v>
      </c>
      <c r="K7" s="540" t="s">
        <v>597</v>
      </c>
      <c r="L7" s="543">
        <v>36.270000000000003</v>
      </c>
      <c r="M7" s="543">
        <v>36.270000000000003</v>
      </c>
      <c r="N7" s="540">
        <v>1</v>
      </c>
      <c r="O7" s="544">
        <v>1</v>
      </c>
      <c r="P7" s="543"/>
      <c r="Q7" s="545">
        <v>0</v>
      </c>
      <c r="R7" s="540"/>
      <c r="S7" s="545">
        <v>0</v>
      </c>
      <c r="T7" s="544"/>
      <c r="U7" s="122">
        <v>0</v>
      </c>
    </row>
    <row r="8" spans="1:21" ht="14.4" customHeight="1" x14ac:dyDescent="0.3">
      <c r="A8" s="546">
        <v>35</v>
      </c>
      <c r="B8" s="547" t="s">
        <v>580</v>
      </c>
      <c r="C8" s="547" t="s">
        <v>582</v>
      </c>
      <c r="D8" s="548" t="s">
        <v>790</v>
      </c>
      <c r="E8" s="549" t="s">
        <v>589</v>
      </c>
      <c r="F8" s="547" t="s">
        <v>581</v>
      </c>
      <c r="G8" s="547" t="s">
        <v>598</v>
      </c>
      <c r="H8" s="547" t="s">
        <v>524</v>
      </c>
      <c r="I8" s="547" t="s">
        <v>599</v>
      </c>
      <c r="J8" s="547" t="s">
        <v>600</v>
      </c>
      <c r="K8" s="547" t="s">
        <v>601</v>
      </c>
      <c r="L8" s="550">
        <v>126.57</v>
      </c>
      <c r="M8" s="550">
        <v>379.71</v>
      </c>
      <c r="N8" s="547">
        <v>3</v>
      </c>
      <c r="O8" s="551">
        <v>2.5</v>
      </c>
      <c r="P8" s="550">
        <v>379.71</v>
      </c>
      <c r="Q8" s="552">
        <v>1</v>
      </c>
      <c r="R8" s="547">
        <v>3</v>
      </c>
      <c r="S8" s="552">
        <v>1</v>
      </c>
      <c r="T8" s="551">
        <v>2.5</v>
      </c>
      <c r="U8" s="553">
        <v>1</v>
      </c>
    </row>
    <row r="9" spans="1:21" ht="14.4" customHeight="1" x14ac:dyDescent="0.3">
      <c r="A9" s="546">
        <v>35</v>
      </c>
      <c r="B9" s="547" t="s">
        <v>580</v>
      </c>
      <c r="C9" s="547" t="s">
        <v>582</v>
      </c>
      <c r="D9" s="548" t="s">
        <v>790</v>
      </c>
      <c r="E9" s="549" t="s">
        <v>589</v>
      </c>
      <c r="F9" s="547" t="s">
        <v>581</v>
      </c>
      <c r="G9" s="547" t="s">
        <v>602</v>
      </c>
      <c r="H9" s="547" t="s">
        <v>524</v>
      </c>
      <c r="I9" s="547" t="s">
        <v>603</v>
      </c>
      <c r="J9" s="547" t="s">
        <v>604</v>
      </c>
      <c r="K9" s="547" t="s">
        <v>605</v>
      </c>
      <c r="L9" s="550">
        <v>238.72</v>
      </c>
      <c r="M9" s="550">
        <v>238.72</v>
      </c>
      <c r="N9" s="547">
        <v>1</v>
      </c>
      <c r="O9" s="551">
        <v>1</v>
      </c>
      <c r="P9" s="550">
        <v>238.72</v>
      </c>
      <c r="Q9" s="552">
        <v>1</v>
      </c>
      <c r="R9" s="547">
        <v>1</v>
      </c>
      <c r="S9" s="552">
        <v>1</v>
      </c>
      <c r="T9" s="551">
        <v>1</v>
      </c>
      <c r="U9" s="553">
        <v>1</v>
      </c>
    </row>
    <row r="10" spans="1:21" ht="14.4" customHeight="1" x14ac:dyDescent="0.3">
      <c r="A10" s="546">
        <v>35</v>
      </c>
      <c r="B10" s="547" t="s">
        <v>580</v>
      </c>
      <c r="C10" s="547" t="s">
        <v>582</v>
      </c>
      <c r="D10" s="548" t="s">
        <v>790</v>
      </c>
      <c r="E10" s="549" t="s">
        <v>589</v>
      </c>
      <c r="F10" s="547" t="s">
        <v>581</v>
      </c>
      <c r="G10" s="547" t="s">
        <v>606</v>
      </c>
      <c r="H10" s="547" t="s">
        <v>524</v>
      </c>
      <c r="I10" s="547" t="s">
        <v>607</v>
      </c>
      <c r="J10" s="547" t="s">
        <v>608</v>
      </c>
      <c r="K10" s="547" t="s">
        <v>609</v>
      </c>
      <c r="L10" s="550">
        <v>69.16</v>
      </c>
      <c r="M10" s="550">
        <v>69.16</v>
      </c>
      <c r="N10" s="547">
        <v>1</v>
      </c>
      <c r="O10" s="551">
        <v>0.5</v>
      </c>
      <c r="P10" s="550">
        <v>69.16</v>
      </c>
      <c r="Q10" s="552">
        <v>1</v>
      </c>
      <c r="R10" s="547">
        <v>1</v>
      </c>
      <c r="S10" s="552">
        <v>1</v>
      </c>
      <c r="T10" s="551">
        <v>0.5</v>
      </c>
      <c r="U10" s="553">
        <v>1</v>
      </c>
    </row>
    <row r="11" spans="1:21" ht="14.4" customHeight="1" x14ac:dyDescent="0.3">
      <c r="A11" s="546">
        <v>35</v>
      </c>
      <c r="B11" s="547" t="s">
        <v>580</v>
      </c>
      <c r="C11" s="547" t="s">
        <v>582</v>
      </c>
      <c r="D11" s="548" t="s">
        <v>790</v>
      </c>
      <c r="E11" s="549" t="s">
        <v>589</v>
      </c>
      <c r="F11" s="547" t="s">
        <v>581</v>
      </c>
      <c r="G11" s="547" t="s">
        <v>610</v>
      </c>
      <c r="H11" s="547" t="s">
        <v>524</v>
      </c>
      <c r="I11" s="547" t="s">
        <v>611</v>
      </c>
      <c r="J11" s="547" t="s">
        <v>612</v>
      </c>
      <c r="K11" s="547" t="s">
        <v>613</v>
      </c>
      <c r="L11" s="550">
        <v>182.22</v>
      </c>
      <c r="M11" s="550">
        <v>182.22</v>
      </c>
      <c r="N11" s="547">
        <v>1</v>
      </c>
      <c r="O11" s="551">
        <v>1</v>
      </c>
      <c r="P11" s="550">
        <v>182.22</v>
      </c>
      <c r="Q11" s="552">
        <v>1</v>
      </c>
      <c r="R11" s="547">
        <v>1</v>
      </c>
      <c r="S11" s="552">
        <v>1</v>
      </c>
      <c r="T11" s="551">
        <v>1</v>
      </c>
      <c r="U11" s="553">
        <v>1</v>
      </c>
    </row>
    <row r="12" spans="1:21" ht="14.4" customHeight="1" x14ac:dyDescent="0.3">
      <c r="A12" s="546">
        <v>35</v>
      </c>
      <c r="B12" s="547" t="s">
        <v>580</v>
      </c>
      <c r="C12" s="547" t="s">
        <v>582</v>
      </c>
      <c r="D12" s="548" t="s">
        <v>790</v>
      </c>
      <c r="E12" s="549" t="s">
        <v>589</v>
      </c>
      <c r="F12" s="547" t="s">
        <v>581</v>
      </c>
      <c r="G12" s="547" t="s">
        <v>610</v>
      </c>
      <c r="H12" s="547" t="s">
        <v>524</v>
      </c>
      <c r="I12" s="547" t="s">
        <v>614</v>
      </c>
      <c r="J12" s="547" t="s">
        <v>612</v>
      </c>
      <c r="K12" s="547" t="s">
        <v>613</v>
      </c>
      <c r="L12" s="550">
        <v>182.22</v>
      </c>
      <c r="M12" s="550">
        <v>182.22</v>
      </c>
      <c r="N12" s="547">
        <v>1</v>
      </c>
      <c r="O12" s="551">
        <v>1</v>
      </c>
      <c r="P12" s="550">
        <v>182.22</v>
      </c>
      <c r="Q12" s="552">
        <v>1</v>
      </c>
      <c r="R12" s="547">
        <v>1</v>
      </c>
      <c r="S12" s="552">
        <v>1</v>
      </c>
      <c r="T12" s="551">
        <v>1</v>
      </c>
      <c r="U12" s="553">
        <v>1</v>
      </c>
    </row>
    <row r="13" spans="1:21" ht="14.4" customHeight="1" x14ac:dyDescent="0.3">
      <c r="A13" s="546">
        <v>35</v>
      </c>
      <c r="B13" s="547" t="s">
        <v>580</v>
      </c>
      <c r="C13" s="547" t="s">
        <v>582</v>
      </c>
      <c r="D13" s="548" t="s">
        <v>790</v>
      </c>
      <c r="E13" s="549" t="s">
        <v>589</v>
      </c>
      <c r="F13" s="547" t="s">
        <v>581</v>
      </c>
      <c r="G13" s="547" t="s">
        <v>615</v>
      </c>
      <c r="H13" s="547" t="s">
        <v>524</v>
      </c>
      <c r="I13" s="547" t="s">
        <v>616</v>
      </c>
      <c r="J13" s="547" t="s">
        <v>617</v>
      </c>
      <c r="K13" s="547" t="s">
        <v>618</v>
      </c>
      <c r="L13" s="550">
        <v>89.91</v>
      </c>
      <c r="M13" s="550">
        <v>89.91</v>
      </c>
      <c r="N13" s="547">
        <v>1</v>
      </c>
      <c r="O13" s="551">
        <v>1</v>
      </c>
      <c r="P13" s="550">
        <v>89.91</v>
      </c>
      <c r="Q13" s="552">
        <v>1</v>
      </c>
      <c r="R13" s="547">
        <v>1</v>
      </c>
      <c r="S13" s="552">
        <v>1</v>
      </c>
      <c r="T13" s="551">
        <v>1</v>
      </c>
      <c r="U13" s="553">
        <v>1</v>
      </c>
    </row>
    <row r="14" spans="1:21" ht="14.4" customHeight="1" x14ac:dyDescent="0.3">
      <c r="A14" s="546">
        <v>35</v>
      </c>
      <c r="B14" s="547" t="s">
        <v>580</v>
      </c>
      <c r="C14" s="547" t="s">
        <v>582</v>
      </c>
      <c r="D14" s="548" t="s">
        <v>790</v>
      </c>
      <c r="E14" s="549" t="s">
        <v>589</v>
      </c>
      <c r="F14" s="547" t="s">
        <v>581</v>
      </c>
      <c r="G14" s="547" t="s">
        <v>619</v>
      </c>
      <c r="H14" s="547" t="s">
        <v>791</v>
      </c>
      <c r="I14" s="547" t="s">
        <v>620</v>
      </c>
      <c r="J14" s="547" t="s">
        <v>621</v>
      </c>
      <c r="K14" s="547" t="s">
        <v>622</v>
      </c>
      <c r="L14" s="550">
        <v>46.07</v>
      </c>
      <c r="M14" s="550">
        <v>92.14</v>
      </c>
      <c r="N14" s="547">
        <v>2</v>
      </c>
      <c r="O14" s="551">
        <v>1</v>
      </c>
      <c r="P14" s="550">
        <v>92.14</v>
      </c>
      <c r="Q14" s="552">
        <v>1</v>
      </c>
      <c r="R14" s="547">
        <v>2</v>
      </c>
      <c r="S14" s="552">
        <v>1</v>
      </c>
      <c r="T14" s="551">
        <v>1</v>
      </c>
      <c r="U14" s="553">
        <v>1</v>
      </c>
    </row>
    <row r="15" spans="1:21" ht="14.4" customHeight="1" x14ac:dyDescent="0.3">
      <c r="A15" s="546">
        <v>35</v>
      </c>
      <c r="B15" s="547" t="s">
        <v>580</v>
      </c>
      <c r="C15" s="547" t="s">
        <v>582</v>
      </c>
      <c r="D15" s="548" t="s">
        <v>790</v>
      </c>
      <c r="E15" s="549" t="s">
        <v>589</v>
      </c>
      <c r="F15" s="547" t="s">
        <v>581</v>
      </c>
      <c r="G15" s="547" t="s">
        <v>623</v>
      </c>
      <c r="H15" s="547" t="s">
        <v>524</v>
      </c>
      <c r="I15" s="547" t="s">
        <v>624</v>
      </c>
      <c r="J15" s="547" t="s">
        <v>625</v>
      </c>
      <c r="K15" s="547" t="s">
        <v>626</v>
      </c>
      <c r="L15" s="550">
        <v>48.42</v>
      </c>
      <c r="M15" s="550">
        <v>48.42</v>
      </c>
      <c r="N15" s="547">
        <v>1</v>
      </c>
      <c r="O15" s="551">
        <v>0.5</v>
      </c>
      <c r="P15" s="550"/>
      <c r="Q15" s="552">
        <v>0</v>
      </c>
      <c r="R15" s="547"/>
      <c r="S15" s="552">
        <v>0</v>
      </c>
      <c r="T15" s="551"/>
      <c r="U15" s="553">
        <v>0</v>
      </c>
    </row>
    <row r="16" spans="1:21" ht="14.4" customHeight="1" x14ac:dyDescent="0.3">
      <c r="A16" s="546">
        <v>35</v>
      </c>
      <c r="B16" s="547" t="s">
        <v>580</v>
      </c>
      <c r="C16" s="547" t="s">
        <v>582</v>
      </c>
      <c r="D16" s="548" t="s">
        <v>790</v>
      </c>
      <c r="E16" s="549" t="s">
        <v>589</v>
      </c>
      <c r="F16" s="547" t="s">
        <v>581</v>
      </c>
      <c r="G16" s="547" t="s">
        <v>627</v>
      </c>
      <c r="H16" s="547" t="s">
        <v>524</v>
      </c>
      <c r="I16" s="547" t="s">
        <v>628</v>
      </c>
      <c r="J16" s="547" t="s">
        <v>629</v>
      </c>
      <c r="K16" s="547" t="s">
        <v>630</v>
      </c>
      <c r="L16" s="550">
        <v>120.09</v>
      </c>
      <c r="M16" s="550">
        <v>120.09</v>
      </c>
      <c r="N16" s="547">
        <v>1</v>
      </c>
      <c r="O16" s="551">
        <v>1</v>
      </c>
      <c r="P16" s="550">
        <v>120.09</v>
      </c>
      <c r="Q16" s="552">
        <v>1</v>
      </c>
      <c r="R16" s="547">
        <v>1</v>
      </c>
      <c r="S16" s="552">
        <v>1</v>
      </c>
      <c r="T16" s="551">
        <v>1</v>
      </c>
      <c r="U16" s="553">
        <v>1</v>
      </c>
    </row>
    <row r="17" spans="1:21" ht="14.4" customHeight="1" x14ac:dyDescent="0.3">
      <c r="A17" s="546">
        <v>35</v>
      </c>
      <c r="B17" s="547" t="s">
        <v>580</v>
      </c>
      <c r="C17" s="547" t="s">
        <v>582</v>
      </c>
      <c r="D17" s="548" t="s">
        <v>790</v>
      </c>
      <c r="E17" s="549" t="s">
        <v>589</v>
      </c>
      <c r="F17" s="547" t="s">
        <v>581</v>
      </c>
      <c r="G17" s="547" t="s">
        <v>631</v>
      </c>
      <c r="H17" s="547" t="s">
        <v>524</v>
      </c>
      <c r="I17" s="547" t="s">
        <v>632</v>
      </c>
      <c r="J17" s="547" t="s">
        <v>633</v>
      </c>
      <c r="K17" s="547" t="s">
        <v>634</v>
      </c>
      <c r="L17" s="550">
        <v>543.36</v>
      </c>
      <c r="M17" s="550">
        <v>543.36</v>
      </c>
      <c r="N17" s="547">
        <v>1</v>
      </c>
      <c r="O17" s="551">
        <v>0.5</v>
      </c>
      <c r="P17" s="550">
        <v>543.36</v>
      </c>
      <c r="Q17" s="552">
        <v>1</v>
      </c>
      <c r="R17" s="547">
        <v>1</v>
      </c>
      <c r="S17" s="552">
        <v>1</v>
      </c>
      <c r="T17" s="551">
        <v>0.5</v>
      </c>
      <c r="U17" s="553">
        <v>1</v>
      </c>
    </row>
    <row r="18" spans="1:21" ht="14.4" customHeight="1" x14ac:dyDescent="0.3">
      <c r="A18" s="546">
        <v>35</v>
      </c>
      <c r="B18" s="547" t="s">
        <v>580</v>
      </c>
      <c r="C18" s="547" t="s">
        <v>582</v>
      </c>
      <c r="D18" s="548" t="s">
        <v>790</v>
      </c>
      <c r="E18" s="549" t="s">
        <v>589</v>
      </c>
      <c r="F18" s="547" t="s">
        <v>581</v>
      </c>
      <c r="G18" s="547" t="s">
        <v>631</v>
      </c>
      <c r="H18" s="547" t="s">
        <v>524</v>
      </c>
      <c r="I18" s="547" t="s">
        <v>632</v>
      </c>
      <c r="J18" s="547" t="s">
        <v>633</v>
      </c>
      <c r="K18" s="547" t="s">
        <v>634</v>
      </c>
      <c r="L18" s="550">
        <v>430.05</v>
      </c>
      <c r="M18" s="550">
        <v>430.05</v>
      </c>
      <c r="N18" s="547">
        <v>1</v>
      </c>
      <c r="O18" s="551">
        <v>0.5</v>
      </c>
      <c r="P18" s="550">
        <v>430.05</v>
      </c>
      <c r="Q18" s="552">
        <v>1</v>
      </c>
      <c r="R18" s="547">
        <v>1</v>
      </c>
      <c r="S18" s="552">
        <v>1</v>
      </c>
      <c r="T18" s="551">
        <v>0.5</v>
      </c>
      <c r="U18" s="553">
        <v>1</v>
      </c>
    </row>
    <row r="19" spans="1:21" ht="14.4" customHeight="1" x14ac:dyDescent="0.3">
      <c r="A19" s="546">
        <v>35</v>
      </c>
      <c r="B19" s="547" t="s">
        <v>580</v>
      </c>
      <c r="C19" s="547" t="s">
        <v>582</v>
      </c>
      <c r="D19" s="548" t="s">
        <v>790</v>
      </c>
      <c r="E19" s="549" t="s">
        <v>589</v>
      </c>
      <c r="F19" s="547" t="s">
        <v>581</v>
      </c>
      <c r="G19" s="547" t="s">
        <v>635</v>
      </c>
      <c r="H19" s="547" t="s">
        <v>524</v>
      </c>
      <c r="I19" s="547" t="s">
        <v>636</v>
      </c>
      <c r="J19" s="547" t="s">
        <v>637</v>
      </c>
      <c r="K19" s="547" t="s">
        <v>638</v>
      </c>
      <c r="L19" s="550">
        <v>33.71</v>
      </c>
      <c r="M19" s="550">
        <v>101.13</v>
      </c>
      <c r="N19" s="547">
        <v>3</v>
      </c>
      <c r="O19" s="551">
        <v>1</v>
      </c>
      <c r="P19" s="550">
        <v>101.13</v>
      </c>
      <c r="Q19" s="552">
        <v>1</v>
      </c>
      <c r="R19" s="547">
        <v>3</v>
      </c>
      <c r="S19" s="552">
        <v>1</v>
      </c>
      <c r="T19" s="551">
        <v>1</v>
      </c>
      <c r="U19" s="553">
        <v>1</v>
      </c>
    </row>
    <row r="20" spans="1:21" ht="14.4" customHeight="1" x14ac:dyDescent="0.3">
      <c r="A20" s="546">
        <v>35</v>
      </c>
      <c r="B20" s="547" t="s">
        <v>580</v>
      </c>
      <c r="C20" s="547" t="s">
        <v>582</v>
      </c>
      <c r="D20" s="548" t="s">
        <v>790</v>
      </c>
      <c r="E20" s="549" t="s">
        <v>589</v>
      </c>
      <c r="F20" s="547" t="s">
        <v>581</v>
      </c>
      <c r="G20" s="547" t="s">
        <v>639</v>
      </c>
      <c r="H20" s="547" t="s">
        <v>791</v>
      </c>
      <c r="I20" s="547" t="s">
        <v>640</v>
      </c>
      <c r="J20" s="547" t="s">
        <v>641</v>
      </c>
      <c r="K20" s="547" t="s">
        <v>642</v>
      </c>
      <c r="L20" s="550">
        <v>53.57</v>
      </c>
      <c r="M20" s="550">
        <v>53.57</v>
      </c>
      <c r="N20" s="547">
        <v>1</v>
      </c>
      <c r="O20" s="551">
        <v>0.5</v>
      </c>
      <c r="P20" s="550"/>
      <c r="Q20" s="552">
        <v>0</v>
      </c>
      <c r="R20" s="547"/>
      <c r="S20" s="552">
        <v>0</v>
      </c>
      <c r="T20" s="551"/>
      <c r="U20" s="553">
        <v>0</v>
      </c>
    </row>
    <row r="21" spans="1:21" ht="14.4" customHeight="1" x14ac:dyDescent="0.3">
      <c r="A21" s="546">
        <v>35</v>
      </c>
      <c r="B21" s="547" t="s">
        <v>580</v>
      </c>
      <c r="C21" s="547" t="s">
        <v>582</v>
      </c>
      <c r="D21" s="548" t="s">
        <v>790</v>
      </c>
      <c r="E21" s="549" t="s">
        <v>590</v>
      </c>
      <c r="F21" s="547" t="s">
        <v>581</v>
      </c>
      <c r="G21" s="547" t="s">
        <v>643</v>
      </c>
      <c r="H21" s="547" t="s">
        <v>524</v>
      </c>
      <c r="I21" s="547" t="s">
        <v>644</v>
      </c>
      <c r="J21" s="547" t="s">
        <v>645</v>
      </c>
      <c r="K21" s="547" t="s">
        <v>646</v>
      </c>
      <c r="L21" s="550">
        <v>80.23</v>
      </c>
      <c r="M21" s="550">
        <v>160.46</v>
      </c>
      <c r="N21" s="547">
        <v>2</v>
      </c>
      <c r="O21" s="551">
        <v>0.5</v>
      </c>
      <c r="P21" s="550">
        <v>160.46</v>
      </c>
      <c r="Q21" s="552">
        <v>1</v>
      </c>
      <c r="R21" s="547">
        <v>2</v>
      </c>
      <c r="S21" s="552">
        <v>1</v>
      </c>
      <c r="T21" s="551">
        <v>0.5</v>
      </c>
      <c r="U21" s="553">
        <v>1</v>
      </c>
    </row>
    <row r="22" spans="1:21" ht="14.4" customHeight="1" x14ac:dyDescent="0.3">
      <c r="A22" s="546">
        <v>35</v>
      </c>
      <c r="B22" s="547" t="s">
        <v>580</v>
      </c>
      <c r="C22" s="547" t="s">
        <v>582</v>
      </c>
      <c r="D22" s="548" t="s">
        <v>790</v>
      </c>
      <c r="E22" s="549" t="s">
        <v>590</v>
      </c>
      <c r="F22" s="547" t="s">
        <v>581</v>
      </c>
      <c r="G22" s="547" t="s">
        <v>647</v>
      </c>
      <c r="H22" s="547" t="s">
        <v>524</v>
      </c>
      <c r="I22" s="547" t="s">
        <v>648</v>
      </c>
      <c r="J22" s="547" t="s">
        <v>649</v>
      </c>
      <c r="K22" s="547" t="s">
        <v>650</v>
      </c>
      <c r="L22" s="550">
        <v>0</v>
      </c>
      <c r="M22" s="550">
        <v>0</v>
      </c>
      <c r="N22" s="547">
        <v>1</v>
      </c>
      <c r="O22" s="551">
        <v>1</v>
      </c>
      <c r="P22" s="550">
        <v>0</v>
      </c>
      <c r="Q22" s="552"/>
      <c r="R22" s="547">
        <v>1</v>
      </c>
      <c r="S22" s="552">
        <v>1</v>
      </c>
      <c r="T22" s="551">
        <v>1</v>
      </c>
      <c r="U22" s="553">
        <v>1</v>
      </c>
    </row>
    <row r="23" spans="1:21" ht="14.4" customHeight="1" x14ac:dyDescent="0.3">
      <c r="A23" s="546">
        <v>35</v>
      </c>
      <c r="B23" s="547" t="s">
        <v>580</v>
      </c>
      <c r="C23" s="547" t="s">
        <v>582</v>
      </c>
      <c r="D23" s="548" t="s">
        <v>790</v>
      </c>
      <c r="E23" s="549" t="s">
        <v>590</v>
      </c>
      <c r="F23" s="547" t="s">
        <v>581</v>
      </c>
      <c r="G23" s="547" t="s">
        <v>647</v>
      </c>
      <c r="H23" s="547" t="s">
        <v>524</v>
      </c>
      <c r="I23" s="547" t="s">
        <v>651</v>
      </c>
      <c r="J23" s="547" t="s">
        <v>652</v>
      </c>
      <c r="K23" s="547" t="s">
        <v>653</v>
      </c>
      <c r="L23" s="550">
        <v>0</v>
      </c>
      <c r="M23" s="550">
        <v>0</v>
      </c>
      <c r="N23" s="547">
        <v>1</v>
      </c>
      <c r="O23" s="551">
        <v>1</v>
      </c>
      <c r="P23" s="550">
        <v>0</v>
      </c>
      <c r="Q23" s="552"/>
      <c r="R23" s="547">
        <v>1</v>
      </c>
      <c r="S23" s="552">
        <v>1</v>
      </c>
      <c r="T23" s="551">
        <v>1</v>
      </c>
      <c r="U23" s="553">
        <v>1</v>
      </c>
    </row>
    <row r="24" spans="1:21" ht="14.4" customHeight="1" x14ac:dyDescent="0.3">
      <c r="A24" s="546">
        <v>35</v>
      </c>
      <c r="B24" s="547" t="s">
        <v>580</v>
      </c>
      <c r="C24" s="547" t="s">
        <v>582</v>
      </c>
      <c r="D24" s="548" t="s">
        <v>790</v>
      </c>
      <c r="E24" s="549" t="s">
        <v>590</v>
      </c>
      <c r="F24" s="547" t="s">
        <v>581</v>
      </c>
      <c r="G24" s="547" t="s">
        <v>615</v>
      </c>
      <c r="H24" s="547" t="s">
        <v>524</v>
      </c>
      <c r="I24" s="547" t="s">
        <v>654</v>
      </c>
      <c r="J24" s="547" t="s">
        <v>655</v>
      </c>
      <c r="K24" s="547" t="s">
        <v>656</v>
      </c>
      <c r="L24" s="550">
        <v>48.09</v>
      </c>
      <c r="M24" s="550">
        <v>192.36</v>
      </c>
      <c r="N24" s="547">
        <v>4</v>
      </c>
      <c r="O24" s="551">
        <v>1.5</v>
      </c>
      <c r="P24" s="550">
        <v>192.36</v>
      </c>
      <c r="Q24" s="552">
        <v>1</v>
      </c>
      <c r="R24" s="547">
        <v>4</v>
      </c>
      <c r="S24" s="552">
        <v>1</v>
      </c>
      <c r="T24" s="551">
        <v>1.5</v>
      </c>
      <c r="U24" s="553">
        <v>1</v>
      </c>
    </row>
    <row r="25" spans="1:21" ht="14.4" customHeight="1" x14ac:dyDescent="0.3">
      <c r="A25" s="546">
        <v>35</v>
      </c>
      <c r="B25" s="547" t="s">
        <v>580</v>
      </c>
      <c r="C25" s="547" t="s">
        <v>582</v>
      </c>
      <c r="D25" s="548" t="s">
        <v>790</v>
      </c>
      <c r="E25" s="549" t="s">
        <v>590</v>
      </c>
      <c r="F25" s="547" t="s">
        <v>581</v>
      </c>
      <c r="G25" s="547" t="s">
        <v>657</v>
      </c>
      <c r="H25" s="547" t="s">
        <v>791</v>
      </c>
      <c r="I25" s="547" t="s">
        <v>658</v>
      </c>
      <c r="J25" s="547" t="s">
        <v>659</v>
      </c>
      <c r="K25" s="547" t="s">
        <v>660</v>
      </c>
      <c r="L25" s="550">
        <v>207.45</v>
      </c>
      <c r="M25" s="550">
        <v>207.45</v>
      </c>
      <c r="N25" s="547">
        <v>1</v>
      </c>
      <c r="O25" s="551">
        <v>1</v>
      </c>
      <c r="P25" s="550">
        <v>207.45</v>
      </c>
      <c r="Q25" s="552">
        <v>1</v>
      </c>
      <c r="R25" s="547">
        <v>1</v>
      </c>
      <c r="S25" s="552">
        <v>1</v>
      </c>
      <c r="T25" s="551">
        <v>1</v>
      </c>
      <c r="U25" s="553">
        <v>1</v>
      </c>
    </row>
    <row r="26" spans="1:21" ht="14.4" customHeight="1" x14ac:dyDescent="0.3">
      <c r="A26" s="546">
        <v>35</v>
      </c>
      <c r="B26" s="547" t="s">
        <v>580</v>
      </c>
      <c r="C26" s="547" t="s">
        <v>582</v>
      </c>
      <c r="D26" s="548" t="s">
        <v>790</v>
      </c>
      <c r="E26" s="549" t="s">
        <v>592</v>
      </c>
      <c r="F26" s="547" t="s">
        <v>581</v>
      </c>
      <c r="G26" s="547" t="s">
        <v>661</v>
      </c>
      <c r="H26" s="547" t="s">
        <v>524</v>
      </c>
      <c r="I26" s="547" t="s">
        <v>662</v>
      </c>
      <c r="J26" s="547" t="s">
        <v>663</v>
      </c>
      <c r="K26" s="547" t="s">
        <v>664</v>
      </c>
      <c r="L26" s="550">
        <v>392.42</v>
      </c>
      <c r="M26" s="550">
        <v>392.42</v>
      </c>
      <c r="N26" s="547">
        <v>1</v>
      </c>
      <c r="O26" s="551">
        <v>1</v>
      </c>
      <c r="P26" s="550">
        <v>392.42</v>
      </c>
      <c r="Q26" s="552">
        <v>1</v>
      </c>
      <c r="R26" s="547">
        <v>1</v>
      </c>
      <c r="S26" s="552">
        <v>1</v>
      </c>
      <c r="T26" s="551">
        <v>1</v>
      </c>
      <c r="U26" s="553">
        <v>1</v>
      </c>
    </row>
    <row r="27" spans="1:21" ht="14.4" customHeight="1" x14ac:dyDescent="0.3">
      <c r="A27" s="546">
        <v>35</v>
      </c>
      <c r="B27" s="547" t="s">
        <v>580</v>
      </c>
      <c r="C27" s="547" t="s">
        <v>582</v>
      </c>
      <c r="D27" s="548" t="s">
        <v>790</v>
      </c>
      <c r="E27" s="549" t="s">
        <v>592</v>
      </c>
      <c r="F27" s="547" t="s">
        <v>581</v>
      </c>
      <c r="G27" s="547" t="s">
        <v>661</v>
      </c>
      <c r="H27" s="547" t="s">
        <v>524</v>
      </c>
      <c r="I27" s="547" t="s">
        <v>662</v>
      </c>
      <c r="J27" s="547" t="s">
        <v>663</v>
      </c>
      <c r="K27" s="547" t="s">
        <v>664</v>
      </c>
      <c r="L27" s="550">
        <v>310.58999999999997</v>
      </c>
      <c r="M27" s="550">
        <v>310.58999999999997</v>
      </c>
      <c r="N27" s="547">
        <v>1</v>
      </c>
      <c r="O27" s="551">
        <v>1</v>
      </c>
      <c r="P27" s="550">
        <v>310.58999999999997</v>
      </c>
      <c r="Q27" s="552">
        <v>1</v>
      </c>
      <c r="R27" s="547">
        <v>1</v>
      </c>
      <c r="S27" s="552">
        <v>1</v>
      </c>
      <c r="T27" s="551">
        <v>1</v>
      </c>
      <c r="U27" s="553">
        <v>1</v>
      </c>
    </row>
    <row r="28" spans="1:21" ht="14.4" customHeight="1" x14ac:dyDescent="0.3">
      <c r="A28" s="546">
        <v>35</v>
      </c>
      <c r="B28" s="547" t="s">
        <v>580</v>
      </c>
      <c r="C28" s="547" t="s">
        <v>582</v>
      </c>
      <c r="D28" s="548" t="s">
        <v>790</v>
      </c>
      <c r="E28" s="549" t="s">
        <v>592</v>
      </c>
      <c r="F28" s="547" t="s">
        <v>581</v>
      </c>
      <c r="G28" s="547" t="s">
        <v>602</v>
      </c>
      <c r="H28" s="547" t="s">
        <v>524</v>
      </c>
      <c r="I28" s="547" t="s">
        <v>665</v>
      </c>
      <c r="J28" s="547" t="s">
        <v>604</v>
      </c>
      <c r="K28" s="547" t="s">
        <v>666</v>
      </c>
      <c r="L28" s="550">
        <v>85.27</v>
      </c>
      <c r="M28" s="550">
        <v>170.54</v>
      </c>
      <c r="N28" s="547">
        <v>2</v>
      </c>
      <c r="O28" s="551">
        <v>1</v>
      </c>
      <c r="P28" s="550">
        <v>170.54</v>
      </c>
      <c r="Q28" s="552">
        <v>1</v>
      </c>
      <c r="R28" s="547">
        <v>2</v>
      </c>
      <c r="S28" s="552">
        <v>1</v>
      </c>
      <c r="T28" s="551">
        <v>1</v>
      </c>
      <c r="U28" s="553">
        <v>1</v>
      </c>
    </row>
    <row r="29" spans="1:21" ht="14.4" customHeight="1" x14ac:dyDescent="0.3">
      <c r="A29" s="546">
        <v>35</v>
      </c>
      <c r="B29" s="547" t="s">
        <v>580</v>
      </c>
      <c r="C29" s="547" t="s">
        <v>582</v>
      </c>
      <c r="D29" s="548" t="s">
        <v>790</v>
      </c>
      <c r="E29" s="549" t="s">
        <v>592</v>
      </c>
      <c r="F29" s="547" t="s">
        <v>581</v>
      </c>
      <c r="G29" s="547" t="s">
        <v>667</v>
      </c>
      <c r="H29" s="547" t="s">
        <v>524</v>
      </c>
      <c r="I29" s="547" t="s">
        <v>668</v>
      </c>
      <c r="J29" s="547" t="s">
        <v>669</v>
      </c>
      <c r="K29" s="547" t="s">
        <v>670</v>
      </c>
      <c r="L29" s="550">
        <v>0</v>
      </c>
      <c r="M29" s="550">
        <v>0</v>
      </c>
      <c r="N29" s="547">
        <v>2</v>
      </c>
      <c r="O29" s="551">
        <v>1.5</v>
      </c>
      <c r="P29" s="550">
        <v>0</v>
      </c>
      <c r="Q29" s="552"/>
      <c r="R29" s="547">
        <v>2</v>
      </c>
      <c r="S29" s="552">
        <v>1</v>
      </c>
      <c r="T29" s="551">
        <v>1.5</v>
      </c>
      <c r="U29" s="553">
        <v>1</v>
      </c>
    </row>
    <row r="30" spans="1:21" ht="14.4" customHeight="1" x14ac:dyDescent="0.3">
      <c r="A30" s="546">
        <v>35</v>
      </c>
      <c r="B30" s="547" t="s">
        <v>580</v>
      </c>
      <c r="C30" s="547" t="s">
        <v>582</v>
      </c>
      <c r="D30" s="548" t="s">
        <v>790</v>
      </c>
      <c r="E30" s="549" t="s">
        <v>592</v>
      </c>
      <c r="F30" s="547" t="s">
        <v>581</v>
      </c>
      <c r="G30" s="547" t="s">
        <v>667</v>
      </c>
      <c r="H30" s="547" t="s">
        <v>524</v>
      </c>
      <c r="I30" s="547" t="s">
        <v>671</v>
      </c>
      <c r="J30" s="547" t="s">
        <v>669</v>
      </c>
      <c r="K30" s="547" t="s">
        <v>670</v>
      </c>
      <c r="L30" s="550">
        <v>0</v>
      </c>
      <c r="M30" s="550">
        <v>0</v>
      </c>
      <c r="N30" s="547">
        <v>1</v>
      </c>
      <c r="O30" s="551">
        <v>1</v>
      </c>
      <c r="P30" s="550">
        <v>0</v>
      </c>
      <c r="Q30" s="552"/>
      <c r="R30" s="547">
        <v>1</v>
      </c>
      <c r="S30" s="552">
        <v>1</v>
      </c>
      <c r="T30" s="551">
        <v>1</v>
      </c>
      <c r="U30" s="553">
        <v>1</v>
      </c>
    </row>
    <row r="31" spans="1:21" ht="14.4" customHeight="1" x14ac:dyDescent="0.3">
      <c r="A31" s="546">
        <v>35</v>
      </c>
      <c r="B31" s="547" t="s">
        <v>580</v>
      </c>
      <c r="C31" s="547" t="s">
        <v>582</v>
      </c>
      <c r="D31" s="548" t="s">
        <v>790</v>
      </c>
      <c r="E31" s="549" t="s">
        <v>592</v>
      </c>
      <c r="F31" s="547" t="s">
        <v>581</v>
      </c>
      <c r="G31" s="547" t="s">
        <v>672</v>
      </c>
      <c r="H31" s="547" t="s">
        <v>524</v>
      </c>
      <c r="I31" s="547" t="s">
        <v>673</v>
      </c>
      <c r="J31" s="547" t="s">
        <v>674</v>
      </c>
      <c r="K31" s="547" t="s">
        <v>675</v>
      </c>
      <c r="L31" s="550">
        <v>121.07</v>
      </c>
      <c r="M31" s="550">
        <v>121.07</v>
      </c>
      <c r="N31" s="547">
        <v>1</v>
      </c>
      <c r="O31" s="551">
        <v>1</v>
      </c>
      <c r="P31" s="550">
        <v>121.07</v>
      </c>
      <c r="Q31" s="552">
        <v>1</v>
      </c>
      <c r="R31" s="547">
        <v>1</v>
      </c>
      <c r="S31" s="552">
        <v>1</v>
      </c>
      <c r="T31" s="551">
        <v>1</v>
      </c>
      <c r="U31" s="553">
        <v>1</v>
      </c>
    </row>
    <row r="32" spans="1:21" ht="14.4" customHeight="1" x14ac:dyDescent="0.3">
      <c r="A32" s="546">
        <v>35</v>
      </c>
      <c r="B32" s="547" t="s">
        <v>580</v>
      </c>
      <c r="C32" s="547" t="s">
        <v>582</v>
      </c>
      <c r="D32" s="548" t="s">
        <v>790</v>
      </c>
      <c r="E32" s="549" t="s">
        <v>592</v>
      </c>
      <c r="F32" s="547" t="s">
        <v>581</v>
      </c>
      <c r="G32" s="547" t="s">
        <v>676</v>
      </c>
      <c r="H32" s="547" t="s">
        <v>524</v>
      </c>
      <c r="I32" s="547" t="s">
        <v>677</v>
      </c>
      <c r="J32" s="547" t="s">
        <v>678</v>
      </c>
      <c r="K32" s="547" t="s">
        <v>679</v>
      </c>
      <c r="L32" s="550">
        <v>0</v>
      </c>
      <c r="M32" s="550">
        <v>0</v>
      </c>
      <c r="N32" s="547">
        <v>1</v>
      </c>
      <c r="O32" s="551">
        <v>0.5</v>
      </c>
      <c r="P32" s="550">
        <v>0</v>
      </c>
      <c r="Q32" s="552"/>
      <c r="R32" s="547">
        <v>1</v>
      </c>
      <c r="S32" s="552">
        <v>1</v>
      </c>
      <c r="T32" s="551">
        <v>0.5</v>
      </c>
      <c r="U32" s="553">
        <v>1</v>
      </c>
    </row>
    <row r="33" spans="1:21" ht="14.4" customHeight="1" x14ac:dyDescent="0.3">
      <c r="A33" s="546">
        <v>35</v>
      </c>
      <c r="B33" s="547" t="s">
        <v>580</v>
      </c>
      <c r="C33" s="547" t="s">
        <v>582</v>
      </c>
      <c r="D33" s="548" t="s">
        <v>790</v>
      </c>
      <c r="E33" s="549" t="s">
        <v>592</v>
      </c>
      <c r="F33" s="547" t="s">
        <v>581</v>
      </c>
      <c r="G33" s="547" t="s">
        <v>615</v>
      </c>
      <c r="H33" s="547" t="s">
        <v>524</v>
      </c>
      <c r="I33" s="547" t="s">
        <v>616</v>
      </c>
      <c r="J33" s="547" t="s">
        <v>617</v>
      </c>
      <c r="K33" s="547" t="s">
        <v>618</v>
      </c>
      <c r="L33" s="550">
        <v>89.91</v>
      </c>
      <c r="M33" s="550">
        <v>89.91</v>
      </c>
      <c r="N33" s="547">
        <v>1</v>
      </c>
      <c r="O33" s="551">
        <v>1</v>
      </c>
      <c r="P33" s="550">
        <v>89.91</v>
      </c>
      <c r="Q33" s="552">
        <v>1</v>
      </c>
      <c r="R33" s="547">
        <v>1</v>
      </c>
      <c r="S33" s="552">
        <v>1</v>
      </c>
      <c r="T33" s="551">
        <v>1</v>
      </c>
      <c r="U33" s="553">
        <v>1</v>
      </c>
    </row>
    <row r="34" spans="1:21" ht="14.4" customHeight="1" x14ac:dyDescent="0.3">
      <c r="A34" s="546">
        <v>35</v>
      </c>
      <c r="B34" s="547" t="s">
        <v>580</v>
      </c>
      <c r="C34" s="547" t="s">
        <v>582</v>
      </c>
      <c r="D34" s="548" t="s">
        <v>790</v>
      </c>
      <c r="E34" s="549" t="s">
        <v>592</v>
      </c>
      <c r="F34" s="547" t="s">
        <v>581</v>
      </c>
      <c r="G34" s="547" t="s">
        <v>619</v>
      </c>
      <c r="H34" s="547" t="s">
        <v>791</v>
      </c>
      <c r="I34" s="547" t="s">
        <v>680</v>
      </c>
      <c r="J34" s="547" t="s">
        <v>621</v>
      </c>
      <c r="K34" s="547" t="s">
        <v>681</v>
      </c>
      <c r="L34" s="550">
        <v>59.27</v>
      </c>
      <c r="M34" s="550">
        <v>59.27</v>
      </c>
      <c r="N34" s="547">
        <v>1</v>
      </c>
      <c r="O34" s="551">
        <v>1</v>
      </c>
      <c r="P34" s="550">
        <v>59.27</v>
      </c>
      <c r="Q34" s="552">
        <v>1</v>
      </c>
      <c r="R34" s="547">
        <v>1</v>
      </c>
      <c r="S34" s="552">
        <v>1</v>
      </c>
      <c r="T34" s="551">
        <v>1</v>
      </c>
      <c r="U34" s="553">
        <v>1</v>
      </c>
    </row>
    <row r="35" spans="1:21" ht="14.4" customHeight="1" x14ac:dyDescent="0.3">
      <c r="A35" s="546">
        <v>35</v>
      </c>
      <c r="B35" s="547" t="s">
        <v>580</v>
      </c>
      <c r="C35" s="547" t="s">
        <v>582</v>
      </c>
      <c r="D35" s="548" t="s">
        <v>790</v>
      </c>
      <c r="E35" s="549" t="s">
        <v>592</v>
      </c>
      <c r="F35" s="547" t="s">
        <v>581</v>
      </c>
      <c r="G35" s="547" t="s">
        <v>682</v>
      </c>
      <c r="H35" s="547" t="s">
        <v>524</v>
      </c>
      <c r="I35" s="547" t="s">
        <v>683</v>
      </c>
      <c r="J35" s="547" t="s">
        <v>684</v>
      </c>
      <c r="K35" s="547" t="s">
        <v>685</v>
      </c>
      <c r="L35" s="550">
        <v>88.1</v>
      </c>
      <c r="M35" s="550">
        <v>88.1</v>
      </c>
      <c r="N35" s="547">
        <v>1</v>
      </c>
      <c r="O35" s="551">
        <v>1</v>
      </c>
      <c r="P35" s="550">
        <v>88.1</v>
      </c>
      <c r="Q35" s="552">
        <v>1</v>
      </c>
      <c r="R35" s="547">
        <v>1</v>
      </c>
      <c r="S35" s="552">
        <v>1</v>
      </c>
      <c r="T35" s="551">
        <v>1</v>
      </c>
      <c r="U35" s="553">
        <v>1</v>
      </c>
    </row>
    <row r="36" spans="1:21" ht="14.4" customHeight="1" x14ac:dyDescent="0.3">
      <c r="A36" s="546">
        <v>35</v>
      </c>
      <c r="B36" s="547" t="s">
        <v>580</v>
      </c>
      <c r="C36" s="547" t="s">
        <v>582</v>
      </c>
      <c r="D36" s="548" t="s">
        <v>790</v>
      </c>
      <c r="E36" s="549" t="s">
        <v>592</v>
      </c>
      <c r="F36" s="547" t="s">
        <v>581</v>
      </c>
      <c r="G36" s="547" t="s">
        <v>686</v>
      </c>
      <c r="H36" s="547" t="s">
        <v>524</v>
      </c>
      <c r="I36" s="547" t="s">
        <v>687</v>
      </c>
      <c r="J36" s="547" t="s">
        <v>688</v>
      </c>
      <c r="K36" s="547" t="s">
        <v>689</v>
      </c>
      <c r="L36" s="550">
        <v>78.33</v>
      </c>
      <c r="M36" s="550">
        <v>156.66</v>
      </c>
      <c r="N36" s="547">
        <v>2</v>
      </c>
      <c r="O36" s="551">
        <v>1</v>
      </c>
      <c r="P36" s="550">
        <v>156.66</v>
      </c>
      <c r="Q36" s="552">
        <v>1</v>
      </c>
      <c r="R36" s="547">
        <v>2</v>
      </c>
      <c r="S36" s="552">
        <v>1</v>
      </c>
      <c r="T36" s="551">
        <v>1</v>
      </c>
      <c r="U36" s="553">
        <v>1</v>
      </c>
    </row>
    <row r="37" spans="1:21" ht="14.4" customHeight="1" x14ac:dyDescent="0.3">
      <c r="A37" s="546">
        <v>35</v>
      </c>
      <c r="B37" s="547" t="s">
        <v>580</v>
      </c>
      <c r="C37" s="547" t="s">
        <v>582</v>
      </c>
      <c r="D37" s="548" t="s">
        <v>790</v>
      </c>
      <c r="E37" s="549" t="s">
        <v>592</v>
      </c>
      <c r="F37" s="547" t="s">
        <v>581</v>
      </c>
      <c r="G37" s="547" t="s">
        <v>690</v>
      </c>
      <c r="H37" s="547" t="s">
        <v>524</v>
      </c>
      <c r="I37" s="547" t="s">
        <v>691</v>
      </c>
      <c r="J37" s="547" t="s">
        <v>692</v>
      </c>
      <c r="K37" s="547" t="s">
        <v>693</v>
      </c>
      <c r="L37" s="550">
        <v>205.84</v>
      </c>
      <c r="M37" s="550">
        <v>411.68</v>
      </c>
      <c r="N37" s="547">
        <v>2</v>
      </c>
      <c r="O37" s="551">
        <v>1</v>
      </c>
      <c r="P37" s="550">
        <v>411.68</v>
      </c>
      <c r="Q37" s="552">
        <v>1</v>
      </c>
      <c r="R37" s="547">
        <v>2</v>
      </c>
      <c r="S37" s="552">
        <v>1</v>
      </c>
      <c r="T37" s="551">
        <v>1</v>
      </c>
      <c r="U37" s="553">
        <v>1</v>
      </c>
    </row>
    <row r="38" spans="1:21" ht="14.4" customHeight="1" x14ac:dyDescent="0.3">
      <c r="A38" s="546">
        <v>35</v>
      </c>
      <c r="B38" s="547" t="s">
        <v>580</v>
      </c>
      <c r="C38" s="547" t="s">
        <v>582</v>
      </c>
      <c r="D38" s="548" t="s">
        <v>790</v>
      </c>
      <c r="E38" s="549" t="s">
        <v>592</v>
      </c>
      <c r="F38" s="547" t="s">
        <v>581</v>
      </c>
      <c r="G38" s="547" t="s">
        <v>694</v>
      </c>
      <c r="H38" s="547" t="s">
        <v>524</v>
      </c>
      <c r="I38" s="547" t="s">
        <v>695</v>
      </c>
      <c r="J38" s="547" t="s">
        <v>696</v>
      </c>
      <c r="K38" s="547" t="s">
        <v>664</v>
      </c>
      <c r="L38" s="550">
        <v>196.21</v>
      </c>
      <c r="M38" s="550">
        <v>196.21</v>
      </c>
      <c r="N38" s="547">
        <v>1</v>
      </c>
      <c r="O38" s="551">
        <v>1</v>
      </c>
      <c r="P38" s="550">
        <v>196.21</v>
      </c>
      <c r="Q38" s="552">
        <v>1</v>
      </c>
      <c r="R38" s="547">
        <v>1</v>
      </c>
      <c r="S38" s="552">
        <v>1</v>
      </c>
      <c r="T38" s="551">
        <v>1</v>
      </c>
      <c r="U38" s="553">
        <v>1</v>
      </c>
    </row>
    <row r="39" spans="1:21" ht="14.4" customHeight="1" x14ac:dyDescent="0.3">
      <c r="A39" s="546">
        <v>35</v>
      </c>
      <c r="B39" s="547" t="s">
        <v>580</v>
      </c>
      <c r="C39" s="547" t="s">
        <v>582</v>
      </c>
      <c r="D39" s="548" t="s">
        <v>790</v>
      </c>
      <c r="E39" s="549" t="s">
        <v>592</v>
      </c>
      <c r="F39" s="547" t="s">
        <v>581</v>
      </c>
      <c r="G39" s="547" t="s">
        <v>697</v>
      </c>
      <c r="H39" s="547" t="s">
        <v>524</v>
      </c>
      <c r="I39" s="547" t="s">
        <v>698</v>
      </c>
      <c r="J39" s="547" t="s">
        <v>699</v>
      </c>
      <c r="K39" s="547" t="s">
        <v>700</v>
      </c>
      <c r="L39" s="550">
        <v>61.97</v>
      </c>
      <c r="M39" s="550">
        <v>61.97</v>
      </c>
      <c r="N39" s="547">
        <v>1</v>
      </c>
      <c r="O39" s="551">
        <v>1</v>
      </c>
      <c r="P39" s="550">
        <v>61.97</v>
      </c>
      <c r="Q39" s="552">
        <v>1</v>
      </c>
      <c r="R39" s="547">
        <v>1</v>
      </c>
      <c r="S39" s="552">
        <v>1</v>
      </c>
      <c r="T39" s="551">
        <v>1</v>
      </c>
      <c r="U39" s="553">
        <v>1</v>
      </c>
    </row>
    <row r="40" spans="1:21" ht="14.4" customHeight="1" x14ac:dyDescent="0.3">
      <c r="A40" s="546">
        <v>35</v>
      </c>
      <c r="B40" s="547" t="s">
        <v>580</v>
      </c>
      <c r="C40" s="547" t="s">
        <v>582</v>
      </c>
      <c r="D40" s="548" t="s">
        <v>790</v>
      </c>
      <c r="E40" s="549" t="s">
        <v>591</v>
      </c>
      <c r="F40" s="547" t="s">
        <v>581</v>
      </c>
      <c r="G40" s="547" t="s">
        <v>701</v>
      </c>
      <c r="H40" s="547" t="s">
        <v>524</v>
      </c>
      <c r="I40" s="547" t="s">
        <v>702</v>
      </c>
      <c r="J40" s="547" t="s">
        <v>703</v>
      </c>
      <c r="K40" s="547" t="s">
        <v>704</v>
      </c>
      <c r="L40" s="550">
        <v>57.76</v>
      </c>
      <c r="M40" s="550">
        <v>57.76</v>
      </c>
      <c r="N40" s="547">
        <v>1</v>
      </c>
      <c r="O40" s="551">
        <v>1</v>
      </c>
      <c r="P40" s="550">
        <v>57.76</v>
      </c>
      <c r="Q40" s="552">
        <v>1</v>
      </c>
      <c r="R40" s="547">
        <v>1</v>
      </c>
      <c r="S40" s="552">
        <v>1</v>
      </c>
      <c r="T40" s="551">
        <v>1</v>
      </c>
      <c r="U40" s="553">
        <v>1</v>
      </c>
    </row>
    <row r="41" spans="1:21" ht="14.4" customHeight="1" x14ac:dyDescent="0.3">
      <c r="A41" s="546">
        <v>35</v>
      </c>
      <c r="B41" s="547" t="s">
        <v>580</v>
      </c>
      <c r="C41" s="547" t="s">
        <v>582</v>
      </c>
      <c r="D41" s="548" t="s">
        <v>790</v>
      </c>
      <c r="E41" s="549" t="s">
        <v>591</v>
      </c>
      <c r="F41" s="547" t="s">
        <v>581</v>
      </c>
      <c r="G41" s="547" t="s">
        <v>705</v>
      </c>
      <c r="H41" s="547" t="s">
        <v>791</v>
      </c>
      <c r="I41" s="547" t="s">
        <v>706</v>
      </c>
      <c r="J41" s="547" t="s">
        <v>707</v>
      </c>
      <c r="K41" s="547" t="s">
        <v>708</v>
      </c>
      <c r="L41" s="550">
        <v>70.540000000000006</v>
      </c>
      <c r="M41" s="550">
        <v>211.62</v>
      </c>
      <c r="N41" s="547">
        <v>3</v>
      </c>
      <c r="O41" s="551">
        <v>2.5</v>
      </c>
      <c r="P41" s="550">
        <v>141.08000000000001</v>
      </c>
      <c r="Q41" s="552">
        <v>0.66666666666666674</v>
      </c>
      <c r="R41" s="547">
        <v>2</v>
      </c>
      <c r="S41" s="552">
        <v>0.66666666666666663</v>
      </c>
      <c r="T41" s="551">
        <v>1.5</v>
      </c>
      <c r="U41" s="553">
        <v>0.6</v>
      </c>
    </row>
    <row r="42" spans="1:21" ht="14.4" customHeight="1" x14ac:dyDescent="0.3">
      <c r="A42" s="546">
        <v>35</v>
      </c>
      <c r="B42" s="547" t="s">
        <v>580</v>
      </c>
      <c r="C42" s="547" t="s">
        <v>582</v>
      </c>
      <c r="D42" s="548" t="s">
        <v>790</v>
      </c>
      <c r="E42" s="549" t="s">
        <v>591</v>
      </c>
      <c r="F42" s="547" t="s">
        <v>581</v>
      </c>
      <c r="G42" s="547" t="s">
        <v>705</v>
      </c>
      <c r="H42" s="547" t="s">
        <v>791</v>
      </c>
      <c r="I42" s="547" t="s">
        <v>709</v>
      </c>
      <c r="J42" s="547" t="s">
        <v>707</v>
      </c>
      <c r="K42" s="547" t="s">
        <v>710</v>
      </c>
      <c r="L42" s="550">
        <v>141.09</v>
      </c>
      <c r="M42" s="550">
        <v>141.09</v>
      </c>
      <c r="N42" s="547">
        <v>1</v>
      </c>
      <c r="O42" s="551">
        <v>1</v>
      </c>
      <c r="P42" s="550">
        <v>141.09</v>
      </c>
      <c r="Q42" s="552">
        <v>1</v>
      </c>
      <c r="R42" s="547">
        <v>1</v>
      </c>
      <c r="S42" s="552">
        <v>1</v>
      </c>
      <c r="T42" s="551">
        <v>1</v>
      </c>
      <c r="U42" s="553">
        <v>1</v>
      </c>
    </row>
    <row r="43" spans="1:21" ht="14.4" customHeight="1" x14ac:dyDescent="0.3">
      <c r="A43" s="546">
        <v>35</v>
      </c>
      <c r="B43" s="547" t="s">
        <v>580</v>
      </c>
      <c r="C43" s="547" t="s">
        <v>582</v>
      </c>
      <c r="D43" s="548" t="s">
        <v>790</v>
      </c>
      <c r="E43" s="549" t="s">
        <v>591</v>
      </c>
      <c r="F43" s="547" t="s">
        <v>581</v>
      </c>
      <c r="G43" s="547" t="s">
        <v>711</v>
      </c>
      <c r="H43" s="547" t="s">
        <v>791</v>
      </c>
      <c r="I43" s="547" t="s">
        <v>712</v>
      </c>
      <c r="J43" s="547" t="s">
        <v>713</v>
      </c>
      <c r="K43" s="547" t="s">
        <v>714</v>
      </c>
      <c r="L43" s="550">
        <v>69.16</v>
      </c>
      <c r="M43" s="550">
        <v>69.16</v>
      </c>
      <c r="N43" s="547">
        <v>1</v>
      </c>
      <c r="O43" s="551">
        <v>1</v>
      </c>
      <c r="P43" s="550">
        <v>69.16</v>
      </c>
      <c r="Q43" s="552">
        <v>1</v>
      </c>
      <c r="R43" s="547">
        <v>1</v>
      </c>
      <c r="S43" s="552">
        <v>1</v>
      </c>
      <c r="T43" s="551">
        <v>1</v>
      </c>
      <c r="U43" s="553">
        <v>1</v>
      </c>
    </row>
    <row r="44" spans="1:21" ht="14.4" customHeight="1" x14ac:dyDescent="0.3">
      <c r="A44" s="546">
        <v>35</v>
      </c>
      <c r="B44" s="547" t="s">
        <v>580</v>
      </c>
      <c r="C44" s="547" t="s">
        <v>582</v>
      </c>
      <c r="D44" s="548" t="s">
        <v>790</v>
      </c>
      <c r="E44" s="549" t="s">
        <v>591</v>
      </c>
      <c r="F44" s="547" t="s">
        <v>581</v>
      </c>
      <c r="G44" s="547" t="s">
        <v>711</v>
      </c>
      <c r="H44" s="547" t="s">
        <v>791</v>
      </c>
      <c r="I44" s="547" t="s">
        <v>715</v>
      </c>
      <c r="J44" s="547" t="s">
        <v>713</v>
      </c>
      <c r="K44" s="547" t="s">
        <v>716</v>
      </c>
      <c r="L44" s="550">
        <v>207.45</v>
      </c>
      <c r="M44" s="550">
        <v>414.9</v>
      </c>
      <c r="N44" s="547">
        <v>2</v>
      </c>
      <c r="O44" s="551">
        <v>2</v>
      </c>
      <c r="P44" s="550">
        <v>414.9</v>
      </c>
      <c r="Q44" s="552">
        <v>1</v>
      </c>
      <c r="R44" s="547">
        <v>2</v>
      </c>
      <c r="S44" s="552">
        <v>1</v>
      </c>
      <c r="T44" s="551">
        <v>2</v>
      </c>
      <c r="U44" s="553">
        <v>1</v>
      </c>
    </row>
    <row r="45" spans="1:21" ht="14.4" customHeight="1" x14ac:dyDescent="0.3">
      <c r="A45" s="546">
        <v>35</v>
      </c>
      <c r="B45" s="547" t="s">
        <v>580</v>
      </c>
      <c r="C45" s="547" t="s">
        <v>582</v>
      </c>
      <c r="D45" s="548" t="s">
        <v>790</v>
      </c>
      <c r="E45" s="549" t="s">
        <v>591</v>
      </c>
      <c r="F45" s="547" t="s">
        <v>581</v>
      </c>
      <c r="G45" s="547" t="s">
        <v>717</v>
      </c>
      <c r="H45" s="547" t="s">
        <v>524</v>
      </c>
      <c r="I45" s="547" t="s">
        <v>718</v>
      </c>
      <c r="J45" s="547" t="s">
        <v>719</v>
      </c>
      <c r="K45" s="547" t="s">
        <v>720</v>
      </c>
      <c r="L45" s="550">
        <v>159.16999999999999</v>
      </c>
      <c r="M45" s="550">
        <v>159.16999999999999</v>
      </c>
      <c r="N45" s="547">
        <v>1</v>
      </c>
      <c r="O45" s="551">
        <v>1</v>
      </c>
      <c r="P45" s="550">
        <v>159.16999999999999</v>
      </c>
      <c r="Q45" s="552">
        <v>1</v>
      </c>
      <c r="R45" s="547">
        <v>1</v>
      </c>
      <c r="S45" s="552">
        <v>1</v>
      </c>
      <c r="T45" s="551">
        <v>1</v>
      </c>
      <c r="U45" s="553">
        <v>1</v>
      </c>
    </row>
    <row r="46" spans="1:21" ht="14.4" customHeight="1" x14ac:dyDescent="0.3">
      <c r="A46" s="546">
        <v>35</v>
      </c>
      <c r="B46" s="547" t="s">
        <v>580</v>
      </c>
      <c r="C46" s="547" t="s">
        <v>582</v>
      </c>
      <c r="D46" s="548" t="s">
        <v>790</v>
      </c>
      <c r="E46" s="549" t="s">
        <v>591</v>
      </c>
      <c r="F46" s="547" t="s">
        <v>581</v>
      </c>
      <c r="G46" s="547" t="s">
        <v>647</v>
      </c>
      <c r="H46" s="547" t="s">
        <v>524</v>
      </c>
      <c r="I46" s="547" t="s">
        <v>721</v>
      </c>
      <c r="J46" s="547" t="s">
        <v>649</v>
      </c>
      <c r="K46" s="547" t="s">
        <v>650</v>
      </c>
      <c r="L46" s="550">
        <v>0</v>
      </c>
      <c r="M46" s="550">
        <v>0</v>
      </c>
      <c r="N46" s="547">
        <v>2</v>
      </c>
      <c r="O46" s="551">
        <v>1</v>
      </c>
      <c r="P46" s="550">
        <v>0</v>
      </c>
      <c r="Q46" s="552"/>
      <c r="R46" s="547">
        <v>2</v>
      </c>
      <c r="S46" s="552">
        <v>1</v>
      </c>
      <c r="T46" s="551">
        <v>1</v>
      </c>
      <c r="U46" s="553">
        <v>1</v>
      </c>
    </row>
    <row r="47" spans="1:21" ht="14.4" customHeight="1" x14ac:dyDescent="0.3">
      <c r="A47" s="546">
        <v>35</v>
      </c>
      <c r="B47" s="547" t="s">
        <v>580</v>
      </c>
      <c r="C47" s="547" t="s">
        <v>582</v>
      </c>
      <c r="D47" s="548" t="s">
        <v>790</v>
      </c>
      <c r="E47" s="549" t="s">
        <v>591</v>
      </c>
      <c r="F47" s="547" t="s">
        <v>581</v>
      </c>
      <c r="G47" s="547" t="s">
        <v>722</v>
      </c>
      <c r="H47" s="547" t="s">
        <v>524</v>
      </c>
      <c r="I47" s="547" t="s">
        <v>723</v>
      </c>
      <c r="J47" s="547" t="s">
        <v>724</v>
      </c>
      <c r="K47" s="547" t="s">
        <v>725</v>
      </c>
      <c r="L47" s="550">
        <v>107.27</v>
      </c>
      <c r="M47" s="550">
        <v>107.27</v>
      </c>
      <c r="N47" s="547">
        <v>1</v>
      </c>
      <c r="O47" s="551">
        <v>1</v>
      </c>
      <c r="P47" s="550">
        <v>107.27</v>
      </c>
      <c r="Q47" s="552">
        <v>1</v>
      </c>
      <c r="R47" s="547">
        <v>1</v>
      </c>
      <c r="S47" s="552">
        <v>1</v>
      </c>
      <c r="T47" s="551">
        <v>1</v>
      </c>
      <c r="U47" s="553">
        <v>1</v>
      </c>
    </row>
    <row r="48" spans="1:21" ht="14.4" customHeight="1" x14ac:dyDescent="0.3">
      <c r="A48" s="546">
        <v>35</v>
      </c>
      <c r="B48" s="547" t="s">
        <v>580</v>
      </c>
      <c r="C48" s="547" t="s">
        <v>582</v>
      </c>
      <c r="D48" s="548" t="s">
        <v>790</v>
      </c>
      <c r="E48" s="549" t="s">
        <v>591</v>
      </c>
      <c r="F48" s="547" t="s">
        <v>581</v>
      </c>
      <c r="G48" s="547" t="s">
        <v>615</v>
      </c>
      <c r="H48" s="547" t="s">
        <v>524</v>
      </c>
      <c r="I48" s="547" t="s">
        <v>616</v>
      </c>
      <c r="J48" s="547" t="s">
        <v>617</v>
      </c>
      <c r="K48" s="547" t="s">
        <v>618</v>
      </c>
      <c r="L48" s="550">
        <v>89.91</v>
      </c>
      <c r="M48" s="550">
        <v>89.91</v>
      </c>
      <c r="N48" s="547">
        <v>1</v>
      </c>
      <c r="O48" s="551">
        <v>0.5</v>
      </c>
      <c r="P48" s="550">
        <v>89.91</v>
      </c>
      <c r="Q48" s="552">
        <v>1</v>
      </c>
      <c r="R48" s="547">
        <v>1</v>
      </c>
      <c r="S48" s="552">
        <v>1</v>
      </c>
      <c r="T48" s="551">
        <v>0.5</v>
      </c>
      <c r="U48" s="553">
        <v>1</v>
      </c>
    </row>
    <row r="49" spans="1:21" ht="14.4" customHeight="1" x14ac:dyDescent="0.3">
      <c r="A49" s="546">
        <v>35</v>
      </c>
      <c r="B49" s="547" t="s">
        <v>580</v>
      </c>
      <c r="C49" s="547" t="s">
        <v>582</v>
      </c>
      <c r="D49" s="548" t="s">
        <v>790</v>
      </c>
      <c r="E49" s="549" t="s">
        <v>591</v>
      </c>
      <c r="F49" s="547" t="s">
        <v>581</v>
      </c>
      <c r="G49" s="547" t="s">
        <v>726</v>
      </c>
      <c r="H49" s="547" t="s">
        <v>524</v>
      </c>
      <c r="I49" s="547" t="s">
        <v>727</v>
      </c>
      <c r="J49" s="547" t="s">
        <v>728</v>
      </c>
      <c r="K49" s="547" t="s">
        <v>729</v>
      </c>
      <c r="L49" s="550">
        <v>27.28</v>
      </c>
      <c r="M49" s="550">
        <v>27.28</v>
      </c>
      <c r="N49" s="547">
        <v>1</v>
      </c>
      <c r="O49" s="551">
        <v>0.5</v>
      </c>
      <c r="P49" s="550">
        <v>27.28</v>
      </c>
      <c r="Q49" s="552">
        <v>1</v>
      </c>
      <c r="R49" s="547">
        <v>1</v>
      </c>
      <c r="S49" s="552">
        <v>1</v>
      </c>
      <c r="T49" s="551">
        <v>0.5</v>
      </c>
      <c r="U49" s="553">
        <v>1</v>
      </c>
    </row>
    <row r="50" spans="1:21" ht="14.4" customHeight="1" x14ac:dyDescent="0.3">
      <c r="A50" s="546">
        <v>35</v>
      </c>
      <c r="B50" s="547" t="s">
        <v>580</v>
      </c>
      <c r="C50" s="547" t="s">
        <v>582</v>
      </c>
      <c r="D50" s="548" t="s">
        <v>790</v>
      </c>
      <c r="E50" s="549" t="s">
        <v>591</v>
      </c>
      <c r="F50" s="547" t="s">
        <v>581</v>
      </c>
      <c r="G50" s="547" t="s">
        <v>730</v>
      </c>
      <c r="H50" s="547" t="s">
        <v>524</v>
      </c>
      <c r="I50" s="547" t="s">
        <v>731</v>
      </c>
      <c r="J50" s="547" t="s">
        <v>732</v>
      </c>
      <c r="K50" s="547" t="s">
        <v>733</v>
      </c>
      <c r="L50" s="550">
        <v>73.989999999999995</v>
      </c>
      <c r="M50" s="550">
        <v>295.95999999999998</v>
      </c>
      <c r="N50" s="547">
        <v>4</v>
      </c>
      <c r="O50" s="551">
        <v>2.5</v>
      </c>
      <c r="P50" s="550">
        <v>295.95999999999998</v>
      </c>
      <c r="Q50" s="552">
        <v>1</v>
      </c>
      <c r="R50" s="547">
        <v>4</v>
      </c>
      <c r="S50" s="552">
        <v>1</v>
      </c>
      <c r="T50" s="551">
        <v>2.5</v>
      </c>
      <c r="U50" s="553">
        <v>1</v>
      </c>
    </row>
    <row r="51" spans="1:21" ht="14.4" customHeight="1" x14ac:dyDescent="0.3">
      <c r="A51" s="546">
        <v>35</v>
      </c>
      <c r="B51" s="547" t="s">
        <v>580</v>
      </c>
      <c r="C51" s="547" t="s">
        <v>582</v>
      </c>
      <c r="D51" s="548" t="s">
        <v>790</v>
      </c>
      <c r="E51" s="549" t="s">
        <v>591</v>
      </c>
      <c r="F51" s="547" t="s">
        <v>581</v>
      </c>
      <c r="G51" s="547" t="s">
        <v>734</v>
      </c>
      <c r="H51" s="547" t="s">
        <v>524</v>
      </c>
      <c r="I51" s="547" t="s">
        <v>735</v>
      </c>
      <c r="J51" s="547" t="s">
        <v>736</v>
      </c>
      <c r="K51" s="547" t="s">
        <v>646</v>
      </c>
      <c r="L51" s="550">
        <v>61.97</v>
      </c>
      <c r="M51" s="550">
        <v>61.97</v>
      </c>
      <c r="N51" s="547">
        <v>1</v>
      </c>
      <c r="O51" s="551">
        <v>1</v>
      </c>
      <c r="P51" s="550"/>
      <c r="Q51" s="552">
        <v>0</v>
      </c>
      <c r="R51" s="547"/>
      <c r="S51" s="552">
        <v>0</v>
      </c>
      <c r="T51" s="551"/>
      <c r="U51" s="553">
        <v>0</v>
      </c>
    </row>
    <row r="52" spans="1:21" ht="14.4" customHeight="1" x14ac:dyDescent="0.3">
      <c r="A52" s="546">
        <v>35</v>
      </c>
      <c r="B52" s="547" t="s">
        <v>580</v>
      </c>
      <c r="C52" s="547" t="s">
        <v>582</v>
      </c>
      <c r="D52" s="548" t="s">
        <v>790</v>
      </c>
      <c r="E52" s="549" t="s">
        <v>591</v>
      </c>
      <c r="F52" s="547" t="s">
        <v>581</v>
      </c>
      <c r="G52" s="547" t="s">
        <v>737</v>
      </c>
      <c r="H52" s="547" t="s">
        <v>524</v>
      </c>
      <c r="I52" s="547" t="s">
        <v>738</v>
      </c>
      <c r="J52" s="547" t="s">
        <v>739</v>
      </c>
      <c r="K52" s="547" t="s">
        <v>740</v>
      </c>
      <c r="L52" s="550">
        <v>126.59</v>
      </c>
      <c r="M52" s="550">
        <v>126.59</v>
      </c>
      <c r="N52" s="547">
        <v>1</v>
      </c>
      <c r="O52" s="551">
        <v>0.5</v>
      </c>
      <c r="P52" s="550">
        <v>126.59</v>
      </c>
      <c r="Q52" s="552">
        <v>1</v>
      </c>
      <c r="R52" s="547">
        <v>1</v>
      </c>
      <c r="S52" s="552">
        <v>1</v>
      </c>
      <c r="T52" s="551">
        <v>0.5</v>
      </c>
      <c r="U52" s="553">
        <v>1</v>
      </c>
    </row>
    <row r="53" spans="1:21" ht="14.4" customHeight="1" x14ac:dyDescent="0.3">
      <c r="A53" s="546">
        <v>35</v>
      </c>
      <c r="B53" s="547" t="s">
        <v>580</v>
      </c>
      <c r="C53" s="547" t="s">
        <v>582</v>
      </c>
      <c r="D53" s="548" t="s">
        <v>790</v>
      </c>
      <c r="E53" s="549" t="s">
        <v>591</v>
      </c>
      <c r="F53" s="547" t="s">
        <v>581</v>
      </c>
      <c r="G53" s="547" t="s">
        <v>741</v>
      </c>
      <c r="H53" s="547" t="s">
        <v>524</v>
      </c>
      <c r="I53" s="547" t="s">
        <v>742</v>
      </c>
      <c r="J53" s="547" t="s">
        <v>743</v>
      </c>
      <c r="K53" s="547" t="s">
        <v>744</v>
      </c>
      <c r="L53" s="550">
        <v>0</v>
      </c>
      <c r="M53" s="550">
        <v>0</v>
      </c>
      <c r="N53" s="547">
        <v>1</v>
      </c>
      <c r="O53" s="551">
        <v>1</v>
      </c>
      <c r="P53" s="550">
        <v>0</v>
      </c>
      <c r="Q53" s="552"/>
      <c r="R53" s="547">
        <v>1</v>
      </c>
      <c r="S53" s="552">
        <v>1</v>
      </c>
      <c r="T53" s="551">
        <v>1</v>
      </c>
      <c r="U53" s="553">
        <v>1</v>
      </c>
    </row>
    <row r="54" spans="1:21" ht="14.4" customHeight="1" x14ac:dyDescent="0.3">
      <c r="A54" s="546">
        <v>35</v>
      </c>
      <c r="B54" s="547" t="s">
        <v>580</v>
      </c>
      <c r="C54" s="547" t="s">
        <v>582</v>
      </c>
      <c r="D54" s="548" t="s">
        <v>790</v>
      </c>
      <c r="E54" s="549" t="s">
        <v>591</v>
      </c>
      <c r="F54" s="547" t="s">
        <v>581</v>
      </c>
      <c r="G54" s="547" t="s">
        <v>741</v>
      </c>
      <c r="H54" s="547" t="s">
        <v>524</v>
      </c>
      <c r="I54" s="547" t="s">
        <v>745</v>
      </c>
      <c r="J54" s="547" t="s">
        <v>743</v>
      </c>
      <c r="K54" s="547" t="s">
        <v>746</v>
      </c>
      <c r="L54" s="550">
        <v>58.62</v>
      </c>
      <c r="M54" s="550">
        <v>58.62</v>
      </c>
      <c r="N54" s="547">
        <v>1</v>
      </c>
      <c r="O54" s="551">
        <v>0.5</v>
      </c>
      <c r="P54" s="550">
        <v>58.62</v>
      </c>
      <c r="Q54" s="552">
        <v>1</v>
      </c>
      <c r="R54" s="547">
        <v>1</v>
      </c>
      <c r="S54" s="552">
        <v>1</v>
      </c>
      <c r="T54" s="551">
        <v>0.5</v>
      </c>
      <c r="U54" s="553">
        <v>1</v>
      </c>
    </row>
    <row r="55" spans="1:21" ht="14.4" customHeight="1" x14ac:dyDescent="0.3">
      <c r="A55" s="546">
        <v>35</v>
      </c>
      <c r="B55" s="547" t="s">
        <v>580</v>
      </c>
      <c r="C55" s="547" t="s">
        <v>582</v>
      </c>
      <c r="D55" s="548" t="s">
        <v>790</v>
      </c>
      <c r="E55" s="549" t="s">
        <v>591</v>
      </c>
      <c r="F55" s="547" t="s">
        <v>581</v>
      </c>
      <c r="G55" s="547" t="s">
        <v>747</v>
      </c>
      <c r="H55" s="547" t="s">
        <v>791</v>
      </c>
      <c r="I55" s="547" t="s">
        <v>748</v>
      </c>
      <c r="J55" s="547" t="s">
        <v>749</v>
      </c>
      <c r="K55" s="547" t="s">
        <v>750</v>
      </c>
      <c r="L55" s="550">
        <v>69.16</v>
      </c>
      <c r="M55" s="550">
        <v>69.16</v>
      </c>
      <c r="N55" s="547">
        <v>1</v>
      </c>
      <c r="O55" s="551">
        <v>1</v>
      </c>
      <c r="P55" s="550">
        <v>69.16</v>
      </c>
      <c r="Q55" s="552">
        <v>1</v>
      </c>
      <c r="R55" s="547">
        <v>1</v>
      </c>
      <c r="S55" s="552">
        <v>1</v>
      </c>
      <c r="T55" s="551">
        <v>1</v>
      </c>
      <c r="U55" s="553">
        <v>1</v>
      </c>
    </row>
    <row r="56" spans="1:21" ht="14.4" customHeight="1" x14ac:dyDescent="0.3">
      <c r="A56" s="546">
        <v>35</v>
      </c>
      <c r="B56" s="547" t="s">
        <v>580</v>
      </c>
      <c r="C56" s="547" t="s">
        <v>582</v>
      </c>
      <c r="D56" s="548" t="s">
        <v>790</v>
      </c>
      <c r="E56" s="549" t="s">
        <v>591</v>
      </c>
      <c r="F56" s="547" t="s">
        <v>581</v>
      </c>
      <c r="G56" s="547" t="s">
        <v>751</v>
      </c>
      <c r="H56" s="547" t="s">
        <v>524</v>
      </c>
      <c r="I56" s="547" t="s">
        <v>752</v>
      </c>
      <c r="J56" s="547" t="s">
        <v>753</v>
      </c>
      <c r="K56" s="547" t="s">
        <v>754</v>
      </c>
      <c r="L56" s="550">
        <v>168.9</v>
      </c>
      <c r="M56" s="550">
        <v>337.8</v>
      </c>
      <c r="N56" s="547">
        <v>2</v>
      </c>
      <c r="O56" s="551">
        <v>2</v>
      </c>
      <c r="P56" s="550">
        <v>337.8</v>
      </c>
      <c r="Q56" s="552">
        <v>1</v>
      </c>
      <c r="R56" s="547">
        <v>2</v>
      </c>
      <c r="S56" s="552">
        <v>1</v>
      </c>
      <c r="T56" s="551">
        <v>2</v>
      </c>
      <c r="U56" s="553">
        <v>1</v>
      </c>
    </row>
    <row r="57" spans="1:21" ht="14.4" customHeight="1" x14ac:dyDescent="0.3">
      <c r="A57" s="546">
        <v>35</v>
      </c>
      <c r="B57" s="547" t="s">
        <v>580</v>
      </c>
      <c r="C57" s="547" t="s">
        <v>582</v>
      </c>
      <c r="D57" s="548" t="s">
        <v>790</v>
      </c>
      <c r="E57" s="549" t="s">
        <v>591</v>
      </c>
      <c r="F57" s="547" t="s">
        <v>581</v>
      </c>
      <c r="G57" s="547" t="s">
        <v>686</v>
      </c>
      <c r="H57" s="547" t="s">
        <v>524</v>
      </c>
      <c r="I57" s="547" t="s">
        <v>687</v>
      </c>
      <c r="J57" s="547" t="s">
        <v>688</v>
      </c>
      <c r="K57" s="547" t="s">
        <v>689</v>
      </c>
      <c r="L57" s="550">
        <v>78.33</v>
      </c>
      <c r="M57" s="550">
        <v>78.33</v>
      </c>
      <c r="N57" s="547">
        <v>1</v>
      </c>
      <c r="O57" s="551">
        <v>1</v>
      </c>
      <c r="P57" s="550">
        <v>78.33</v>
      </c>
      <c r="Q57" s="552">
        <v>1</v>
      </c>
      <c r="R57" s="547">
        <v>1</v>
      </c>
      <c r="S57" s="552">
        <v>1</v>
      </c>
      <c r="T57" s="551">
        <v>1</v>
      </c>
      <c r="U57" s="553">
        <v>1</v>
      </c>
    </row>
    <row r="58" spans="1:21" ht="14.4" customHeight="1" x14ac:dyDescent="0.3">
      <c r="A58" s="546">
        <v>35</v>
      </c>
      <c r="B58" s="547" t="s">
        <v>580</v>
      </c>
      <c r="C58" s="547" t="s">
        <v>582</v>
      </c>
      <c r="D58" s="548" t="s">
        <v>790</v>
      </c>
      <c r="E58" s="549" t="s">
        <v>591</v>
      </c>
      <c r="F58" s="547" t="s">
        <v>581</v>
      </c>
      <c r="G58" s="547" t="s">
        <v>690</v>
      </c>
      <c r="H58" s="547" t="s">
        <v>524</v>
      </c>
      <c r="I58" s="547" t="s">
        <v>755</v>
      </c>
      <c r="J58" s="547" t="s">
        <v>756</v>
      </c>
      <c r="K58" s="547" t="s">
        <v>757</v>
      </c>
      <c r="L58" s="550">
        <v>64.5</v>
      </c>
      <c r="M58" s="550">
        <v>64.5</v>
      </c>
      <c r="N58" s="547">
        <v>1</v>
      </c>
      <c r="O58" s="551">
        <v>1</v>
      </c>
      <c r="P58" s="550">
        <v>64.5</v>
      </c>
      <c r="Q58" s="552">
        <v>1</v>
      </c>
      <c r="R58" s="547">
        <v>1</v>
      </c>
      <c r="S58" s="552">
        <v>1</v>
      </c>
      <c r="T58" s="551">
        <v>1</v>
      </c>
      <c r="U58" s="553">
        <v>1</v>
      </c>
    </row>
    <row r="59" spans="1:21" ht="14.4" customHeight="1" x14ac:dyDescent="0.3">
      <c r="A59" s="546">
        <v>35</v>
      </c>
      <c r="B59" s="547" t="s">
        <v>580</v>
      </c>
      <c r="C59" s="547" t="s">
        <v>582</v>
      </c>
      <c r="D59" s="548" t="s">
        <v>790</v>
      </c>
      <c r="E59" s="549" t="s">
        <v>591</v>
      </c>
      <c r="F59" s="547" t="s">
        <v>581</v>
      </c>
      <c r="G59" s="547" t="s">
        <v>758</v>
      </c>
      <c r="H59" s="547" t="s">
        <v>791</v>
      </c>
      <c r="I59" s="547" t="s">
        <v>759</v>
      </c>
      <c r="J59" s="547" t="s">
        <v>760</v>
      </c>
      <c r="K59" s="547" t="s">
        <v>761</v>
      </c>
      <c r="L59" s="550">
        <v>102.93</v>
      </c>
      <c r="M59" s="550">
        <v>205.86</v>
      </c>
      <c r="N59" s="547">
        <v>2</v>
      </c>
      <c r="O59" s="551">
        <v>2</v>
      </c>
      <c r="P59" s="550">
        <v>205.86</v>
      </c>
      <c r="Q59" s="552">
        <v>1</v>
      </c>
      <c r="R59" s="547">
        <v>2</v>
      </c>
      <c r="S59" s="552">
        <v>1</v>
      </c>
      <c r="T59" s="551">
        <v>2</v>
      </c>
      <c r="U59" s="553">
        <v>1</v>
      </c>
    </row>
    <row r="60" spans="1:21" ht="14.4" customHeight="1" x14ac:dyDescent="0.3">
      <c r="A60" s="546">
        <v>35</v>
      </c>
      <c r="B60" s="547" t="s">
        <v>580</v>
      </c>
      <c r="C60" s="547" t="s">
        <v>582</v>
      </c>
      <c r="D60" s="548" t="s">
        <v>790</v>
      </c>
      <c r="E60" s="549" t="s">
        <v>591</v>
      </c>
      <c r="F60" s="547" t="s">
        <v>581</v>
      </c>
      <c r="G60" s="547" t="s">
        <v>762</v>
      </c>
      <c r="H60" s="547" t="s">
        <v>524</v>
      </c>
      <c r="I60" s="547" t="s">
        <v>763</v>
      </c>
      <c r="J60" s="547" t="s">
        <v>764</v>
      </c>
      <c r="K60" s="547" t="s">
        <v>765</v>
      </c>
      <c r="L60" s="550">
        <v>0</v>
      </c>
      <c r="M60" s="550">
        <v>0</v>
      </c>
      <c r="N60" s="547">
        <v>2</v>
      </c>
      <c r="O60" s="551">
        <v>0.5</v>
      </c>
      <c r="P60" s="550">
        <v>0</v>
      </c>
      <c r="Q60" s="552"/>
      <c r="R60" s="547">
        <v>2</v>
      </c>
      <c r="S60" s="552">
        <v>1</v>
      </c>
      <c r="T60" s="551">
        <v>0.5</v>
      </c>
      <c r="U60" s="553">
        <v>1</v>
      </c>
    </row>
    <row r="61" spans="1:21" ht="14.4" customHeight="1" x14ac:dyDescent="0.3">
      <c r="A61" s="546">
        <v>35</v>
      </c>
      <c r="B61" s="547" t="s">
        <v>580</v>
      </c>
      <c r="C61" s="547" t="s">
        <v>582</v>
      </c>
      <c r="D61" s="548" t="s">
        <v>790</v>
      </c>
      <c r="E61" s="549" t="s">
        <v>591</v>
      </c>
      <c r="F61" s="547" t="s">
        <v>581</v>
      </c>
      <c r="G61" s="547" t="s">
        <v>766</v>
      </c>
      <c r="H61" s="547" t="s">
        <v>791</v>
      </c>
      <c r="I61" s="547" t="s">
        <v>767</v>
      </c>
      <c r="J61" s="547" t="s">
        <v>768</v>
      </c>
      <c r="K61" s="547" t="s">
        <v>769</v>
      </c>
      <c r="L61" s="550">
        <v>0</v>
      </c>
      <c r="M61" s="550">
        <v>0</v>
      </c>
      <c r="N61" s="547">
        <v>1</v>
      </c>
      <c r="O61" s="551">
        <v>1</v>
      </c>
      <c r="P61" s="550">
        <v>0</v>
      </c>
      <c r="Q61" s="552"/>
      <c r="R61" s="547">
        <v>1</v>
      </c>
      <c r="S61" s="552">
        <v>1</v>
      </c>
      <c r="T61" s="551">
        <v>1</v>
      </c>
      <c r="U61" s="553">
        <v>1</v>
      </c>
    </row>
    <row r="62" spans="1:21" ht="14.4" customHeight="1" x14ac:dyDescent="0.3">
      <c r="A62" s="546">
        <v>35</v>
      </c>
      <c r="B62" s="547" t="s">
        <v>580</v>
      </c>
      <c r="C62" s="547" t="s">
        <v>582</v>
      </c>
      <c r="D62" s="548" t="s">
        <v>790</v>
      </c>
      <c r="E62" s="549" t="s">
        <v>591</v>
      </c>
      <c r="F62" s="547" t="s">
        <v>581</v>
      </c>
      <c r="G62" s="547" t="s">
        <v>770</v>
      </c>
      <c r="H62" s="547" t="s">
        <v>524</v>
      </c>
      <c r="I62" s="547" t="s">
        <v>771</v>
      </c>
      <c r="J62" s="547" t="s">
        <v>772</v>
      </c>
      <c r="K62" s="547" t="s">
        <v>773</v>
      </c>
      <c r="L62" s="550">
        <v>55.16</v>
      </c>
      <c r="M62" s="550">
        <v>55.16</v>
      </c>
      <c r="N62" s="547">
        <v>1</v>
      </c>
      <c r="O62" s="551">
        <v>1</v>
      </c>
      <c r="P62" s="550"/>
      <c r="Q62" s="552">
        <v>0</v>
      </c>
      <c r="R62" s="547"/>
      <c r="S62" s="552">
        <v>0</v>
      </c>
      <c r="T62" s="551"/>
      <c r="U62" s="553">
        <v>0</v>
      </c>
    </row>
    <row r="63" spans="1:21" ht="14.4" customHeight="1" x14ac:dyDescent="0.3">
      <c r="A63" s="546">
        <v>35</v>
      </c>
      <c r="B63" s="547" t="s">
        <v>580</v>
      </c>
      <c r="C63" s="547" t="s">
        <v>582</v>
      </c>
      <c r="D63" s="548" t="s">
        <v>790</v>
      </c>
      <c r="E63" s="549" t="s">
        <v>591</v>
      </c>
      <c r="F63" s="547" t="s">
        <v>581</v>
      </c>
      <c r="G63" s="547" t="s">
        <v>697</v>
      </c>
      <c r="H63" s="547" t="s">
        <v>524</v>
      </c>
      <c r="I63" s="547" t="s">
        <v>698</v>
      </c>
      <c r="J63" s="547" t="s">
        <v>699</v>
      </c>
      <c r="K63" s="547" t="s">
        <v>700</v>
      </c>
      <c r="L63" s="550">
        <v>61.97</v>
      </c>
      <c r="M63" s="550">
        <v>61.97</v>
      </c>
      <c r="N63" s="547">
        <v>1</v>
      </c>
      <c r="O63" s="551">
        <v>1</v>
      </c>
      <c r="P63" s="550">
        <v>61.97</v>
      </c>
      <c r="Q63" s="552">
        <v>1</v>
      </c>
      <c r="R63" s="547">
        <v>1</v>
      </c>
      <c r="S63" s="552">
        <v>1</v>
      </c>
      <c r="T63" s="551">
        <v>1</v>
      </c>
      <c r="U63" s="553">
        <v>1</v>
      </c>
    </row>
    <row r="64" spans="1:21" ht="14.4" customHeight="1" x14ac:dyDescent="0.3">
      <c r="A64" s="546">
        <v>35</v>
      </c>
      <c r="B64" s="547" t="s">
        <v>580</v>
      </c>
      <c r="C64" s="547" t="s">
        <v>582</v>
      </c>
      <c r="D64" s="548" t="s">
        <v>790</v>
      </c>
      <c r="E64" s="549" t="s">
        <v>591</v>
      </c>
      <c r="F64" s="547" t="s">
        <v>581</v>
      </c>
      <c r="G64" s="547" t="s">
        <v>774</v>
      </c>
      <c r="H64" s="547" t="s">
        <v>524</v>
      </c>
      <c r="I64" s="547" t="s">
        <v>775</v>
      </c>
      <c r="J64" s="547" t="s">
        <v>776</v>
      </c>
      <c r="K64" s="547" t="s">
        <v>777</v>
      </c>
      <c r="L64" s="550">
        <v>44.49</v>
      </c>
      <c r="M64" s="550">
        <v>44.49</v>
      </c>
      <c r="N64" s="547">
        <v>1</v>
      </c>
      <c r="O64" s="551">
        <v>0.5</v>
      </c>
      <c r="P64" s="550">
        <v>44.49</v>
      </c>
      <c r="Q64" s="552">
        <v>1</v>
      </c>
      <c r="R64" s="547">
        <v>1</v>
      </c>
      <c r="S64" s="552">
        <v>1</v>
      </c>
      <c r="T64" s="551">
        <v>0.5</v>
      </c>
      <c r="U64" s="553">
        <v>1</v>
      </c>
    </row>
    <row r="65" spans="1:21" ht="14.4" customHeight="1" x14ac:dyDescent="0.3">
      <c r="A65" s="546">
        <v>35</v>
      </c>
      <c r="B65" s="547" t="s">
        <v>580</v>
      </c>
      <c r="C65" s="547" t="s">
        <v>582</v>
      </c>
      <c r="D65" s="548" t="s">
        <v>790</v>
      </c>
      <c r="E65" s="549" t="s">
        <v>588</v>
      </c>
      <c r="F65" s="547" t="s">
        <v>581</v>
      </c>
      <c r="G65" s="547" t="s">
        <v>778</v>
      </c>
      <c r="H65" s="547" t="s">
        <v>524</v>
      </c>
      <c r="I65" s="547" t="s">
        <v>779</v>
      </c>
      <c r="J65" s="547" t="s">
        <v>780</v>
      </c>
      <c r="K65" s="547" t="s">
        <v>781</v>
      </c>
      <c r="L65" s="550">
        <v>0</v>
      </c>
      <c r="M65" s="550">
        <v>0</v>
      </c>
      <c r="N65" s="547">
        <v>1</v>
      </c>
      <c r="O65" s="551">
        <v>0.5</v>
      </c>
      <c r="P65" s="550">
        <v>0</v>
      </c>
      <c r="Q65" s="552"/>
      <c r="R65" s="547">
        <v>1</v>
      </c>
      <c r="S65" s="552">
        <v>1</v>
      </c>
      <c r="T65" s="551">
        <v>0.5</v>
      </c>
      <c r="U65" s="553">
        <v>1</v>
      </c>
    </row>
    <row r="66" spans="1:21" ht="14.4" customHeight="1" x14ac:dyDescent="0.3">
      <c r="A66" s="546">
        <v>35</v>
      </c>
      <c r="B66" s="547" t="s">
        <v>580</v>
      </c>
      <c r="C66" s="547" t="s">
        <v>582</v>
      </c>
      <c r="D66" s="548" t="s">
        <v>790</v>
      </c>
      <c r="E66" s="549" t="s">
        <v>588</v>
      </c>
      <c r="F66" s="547" t="s">
        <v>581</v>
      </c>
      <c r="G66" s="547" t="s">
        <v>782</v>
      </c>
      <c r="H66" s="547" t="s">
        <v>524</v>
      </c>
      <c r="I66" s="547" t="s">
        <v>783</v>
      </c>
      <c r="J66" s="547" t="s">
        <v>784</v>
      </c>
      <c r="K66" s="547" t="s">
        <v>785</v>
      </c>
      <c r="L66" s="550">
        <v>257.14</v>
      </c>
      <c r="M66" s="550">
        <v>514.28</v>
      </c>
      <c r="N66" s="547">
        <v>2</v>
      </c>
      <c r="O66" s="551">
        <v>0.5</v>
      </c>
      <c r="P66" s="550">
        <v>514.28</v>
      </c>
      <c r="Q66" s="552">
        <v>1</v>
      </c>
      <c r="R66" s="547">
        <v>2</v>
      </c>
      <c r="S66" s="552">
        <v>1</v>
      </c>
      <c r="T66" s="551">
        <v>0.5</v>
      </c>
      <c r="U66" s="553">
        <v>1</v>
      </c>
    </row>
    <row r="67" spans="1:21" ht="14.4" customHeight="1" thickBot="1" x14ac:dyDescent="0.35">
      <c r="A67" s="554">
        <v>35</v>
      </c>
      <c r="B67" s="555" t="s">
        <v>580</v>
      </c>
      <c r="C67" s="555" t="s">
        <v>582</v>
      </c>
      <c r="D67" s="556" t="s">
        <v>790</v>
      </c>
      <c r="E67" s="557" t="s">
        <v>593</v>
      </c>
      <c r="F67" s="555" t="s">
        <v>581</v>
      </c>
      <c r="G67" s="555" t="s">
        <v>786</v>
      </c>
      <c r="H67" s="555" t="s">
        <v>524</v>
      </c>
      <c r="I67" s="555" t="s">
        <v>787</v>
      </c>
      <c r="J67" s="555" t="s">
        <v>788</v>
      </c>
      <c r="K67" s="555" t="s">
        <v>789</v>
      </c>
      <c r="L67" s="558">
        <v>0</v>
      </c>
      <c r="M67" s="558">
        <v>0</v>
      </c>
      <c r="N67" s="555">
        <v>1</v>
      </c>
      <c r="O67" s="559">
        <v>1</v>
      </c>
      <c r="P67" s="558"/>
      <c r="Q67" s="560"/>
      <c r="R67" s="555"/>
      <c r="S67" s="560">
        <v>0</v>
      </c>
      <c r="T67" s="559"/>
      <c r="U67" s="56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1" t="s">
        <v>793</v>
      </c>
      <c r="B1" s="382"/>
      <c r="C1" s="382"/>
      <c r="D1" s="382"/>
      <c r="E1" s="382"/>
      <c r="F1" s="382"/>
    </row>
    <row r="2" spans="1:6" ht="14.4" customHeight="1" thickBot="1" x14ac:dyDescent="0.35">
      <c r="A2" s="235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3" t="s">
        <v>130</v>
      </c>
      <c r="C3" s="384"/>
      <c r="D3" s="385" t="s">
        <v>129</v>
      </c>
      <c r="E3" s="384"/>
      <c r="F3" s="80" t="s">
        <v>3</v>
      </c>
    </row>
    <row r="4" spans="1:6" ht="14.4" customHeight="1" thickBot="1" x14ac:dyDescent="0.35">
      <c r="A4" s="562" t="s">
        <v>161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" customHeight="1" x14ac:dyDescent="0.3">
      <c r="A5" s="578" t="s">
        <v>589</v>
      </c>
      <c r="B5" s="116">
        <v>274.99</v>
      </c>
      <c r="C5" s="545">
        <v>0.19725129293958152</v>
      </c>
      <c r="D5" s="116">
        <v>1119.1200000000001</v>
      </c>
      <c r="E5" s="545">
        <v>0.80274870706041845</v>
      </c>
      <c r="F5" s="566">
        <v>1394.1100000000001</v>
      </c>
    </row>
    <row r="6" spans="1:6" ht="14.4" customHeight="1" x14ac:dyDescent="0.3">
      <c r="A6" s="579" t="s">
        <v>592</v>
      </c>
      <c r="B6" s="567">
        <v>170.54</v>
      </c>
      <c r="C6" s="552">
        <v>0.15105001638574705</v>
      </c>
      <c r="D6" s="567">
        <v>958.49</v>
      </c>
      <c r="E6" s="552">
        <v>0.848949983614253</v>
      </c>
      <c r="F6" s="568">
        <v>1129.03</v>
      </c>
    </row>
    <row r="7" spans="1:6" ht="14.4" customHeight="1" x14ac:dyDescent="0.3">
      <c r="A7" s="579" t="s">
        <v>591</v>
      </c>
      <c r="B7" s="567"/>
      <c r="C7" s="552">
        <v>0</v>
      </c>
      <c r="D7" s="567">
        <v>1111.79</v>
      </c>
      <c r="E7" s="552">
        <v>1</v>
      </c>
      <c r="F7" s="568">
        <v>1111.79</v>
      </c>
    </row>
    <row r="8" spans="1:6" ht="14.4" customHeight="1" thickBot="1" x14ac:dyDescent="0.35">
      <c r="A8" s="580" t="s">
        <v>590</v>
      </c>
      <c r="B8" s="571"/>
      <c r="C8" s="572">
        <v>0</v>
      </c>
      <c r="D8" s="571">
        <v>207.45</v>
      </c>
      <c r="E8" s="572">
        <v>1</v>
      </c>
      <c r="F8" s="573">
        <v>207.45</v>
      </c>
    </row>
    <row r="9" spans="1:6" ht="14.4" customHeight="1" thickBot="1" x14ac:dyDescent="0.35">
      <c r="A9" s="574" t="s">
        <v>3</v>
      </c>
      <c r="B9" s="575">
        <v>445.53</v>
      </c>
      <c r="C9" s="576">
        <v>0.1159515716821345</v>
      </c>
      <c r="D9" s="575">
        <v>3396.8500000000004</v>
      </c>
      <c r="E9" s="576">
        <v>0.88404842831786556</v>
      </c>
      <c r="F9" s="577">
        <v>3842.38</v>
      </c>
    </row>
    <row r="10" spans="1:6" ht="14.4" customHeight="1" thickBot="1" x14ac:dyDescent="0.35"/>
    <row r="11" spans="1:6" ht="14.4" customHeight="1" x14ac:dyDescent="0.3">
      <c r="A11" s="578" t="s">
        <v>794</v>
      </c>
      <c r="B11" s="116">
        <v>409.26</v>
      </c>
      <c r="C11" s="545">
        <v>1</v>
      </c>
      <c r="D11" s="116"/>
      <c r="E11" s="545">
        <v>0</v>
      </c>
      <c r="F11" s="566">
        <v>409.26</v>
      </c>
    </row>
    <row r="12" spans="1:6" ht="14.4" customHeight="1" x14ac:dyDescent="0.3">
      <c r="A12" s="579" t="s">
        <v>795</v>
      </c>
      <c r="B12" s="567">
        <v>36.270000000000003</v>
      </c>
      <c r="C12" s="552">
        <v>1</v>
      </c>
      <c r="D12" s="567"/>
      <c r="E12" s="552">
        <v>0</v>
      </c>
      <c r="F12" s="568">
        <v>36.270000000000003</v>
      </c>
    </row>
    <row r="13" spans="1:6" ht="14.4" customHeight="1" x14ac:dyDescent="0.3">
      <c r="A13" s="579" t="s">
        <v>796</v>
      </c>
      <c r="B13" s="567"/>
      <c r="C13" s="552">
        <v>0</v>
      </c>
      <c r="D13" s="567">
        <v>69.16</v>
      </c>
      <c r="E13" s="552">
        <v>1</v>
      </c>
      <c r="F13" s="568">
        <v>69.16</v>
      </c>
    </row>
    <row r="14" spans="1:6" ht="14.4" customHeight="1" x14ac:dyDescent="0.3">
      <c r="A14" s="579" t="s">
        <v>797</v>
      </c>
      <c r="B14" s="567"/>
      <c r="C14" s="552"/>
      <c r="D14" s="567">
        <v>0</v>
      </c>
      <c r="E14" s="552"/>
      <c r="F14" s="568">
        <v>0</v>
      </c>
    </row>
    <row r="15" spans="1:6" ht="14.4" customHeight="1" x14ac:dyDescent="0.3">
      <c r="A15" s="579" t="s">
        <v>798</v>
      </c>
      <c r="B15" s="567"/>
      <c r="C15" s="552">
        <v>0</v>
      </c>
      <c r="D15" s="567">
        <v>703.01</v>
      </c>
      <c r="E15" s="552">
        <v>1</v>
      </c>
      <c r="F15" s="568">
        <v>703.01</v>
      </c>
    </row>
    <row r="16" spans="1:6" ht="14.4" customHeight="1" x14ac:dyDescent="0.3">
      <c r="A16" s="579" t="s">
        <v>799</v>
      </c>
      <c r="B16" s="567"/>
      <c r="C16" s="552">
        <v>0</v>
      </c>
      <c r="D16" s="567">
        <v>196.21</v>
      </c>
      <c r="E16" s="552">
        <v>1</v>
      </c>
      <c r="F16" s="568">
        <v>196.21</v>
      </c>
    </row>
    <row r="17" spans="1:6" ht="14.4" customHeight="1" x14ac:dyDescent="0.3">
      <c r="A17" s="579" t="s">
        <v>800</v>
      </c>
      <c r="B17" s="567"/>
      <c r="C17" s="552">
        <v>0</v>
      </c>
      <c r="D17" s="567">
        <v>973.41000000000008</v>
      </c>
      <c r="E17" s="552">
        <v>1</v>
      </c>
      <c r="F17" s="568">
        <v>973.41000000000008</v>
      </c>
    </row>
    <row r="18" spans="1:6" ht="14.4" customHeight="1" x14ac:dyDescent="0.3">
      <c r="A18" s="579" t="s">
        <v>801</v>
      </c>
      <c r="B18" s="567"/>
      <c r="C18" s="552">
        <v>0</v>
      </c>
      <c r="D18" s="567">
        <v>484.06</v>
      </c>
      <c r="E18" s="552">
        <v>1</v>
      </c>
      <c r="F18" s="568">
        <v>484.06</v>
      </c>
    </row>
    <row r="19" spans="1:6" ht="14.4" customHeight="1" x14ac:dyDescent="0.3">
      <c r="A19" s="579" t="s">
        <v>802</v>
      </c>
      <c r="B19" s="567"/>
      <c r="C19" s="552">
        <v>0</v>
      </c>
      <c r="D19" s="567">
        <v>151.41</v>
      </c>
      <c r="E19" s="552">
        <v>1</v>
      </c>
      <c r="F19" s="568">
        <v>151.41</v>
      </c>
    </row>
    <row r="20" spans="1:6" ht="14.4" customHeight="1" x14ac:dyDescent="0.3">
      <c r="A20" s="579" t="s">
        <v>803</v>
      </c>
      <c r="B20" s="567"/>
      <c r="C20" s="552">
        <v>0</v>
      </c>
      <c r="D20" s="567">
        <v>207.45</v>
      </c>
      <c r="E20" s="552">
        <v>1</v>
      </c>
      <c r="F20" s="568">
        <v>207.45</v>
      </c>
    </row>
    <row r="21" spans="1:6" ht="14.4" customHeight="1" x14ac:dyDescent="0.3">
      <c r="A21" s="579" t="s">
        <v>804</v>
      </c>
      <c r="B21" s="567"/>
      <c r="C21" s="552">
        <v>0</v>
      </c>
      <c r="D21" s="567">
        <v>53.57</v>
      </c>
      <c r="E21" s="552">
        <v>1</v>
      </c>
      <c r="F21" s="568">
        <v>53.57</v>
      </c>
    </row>
    <row r="22" spans="1:6" ht="14.4" customHeight="1" x14ac:dyDescent="0.3">
      <c r="A22" s="579" t="s">
        <v>805</v>
      </c>
      <c r="B22" s="567"/>
      <c r="C22" s="552">
        <v>0</v>
      </c>
      <c r="D22" s="567">
        <v>205.86</v>
      </c>
      <c r="E22" s="552">
        <v>1</v>
      </c>
      <c r="F22" s="568">
        <v>205.86</v>
      </c>
    </row>
    <row r="23" spans="1:6" ht="14.4" customHeight="1" thickBot="1" x14ac:dyDescent="0.35">
      <c r="A23" s="580" t="s">
        <v>806</v>
      </c>
      <c r="B23" s="571"/>
      <c r="C23" s="572">
        <v>0</v>
      </c>
      <c r="D23" s="571">
        <v>352.71000000000004</v>
      </c>
      <c r="E23" s="572">
        <v>1</v>
      </c>
      <c r="F23" s="573">
        <v>352.71000000000004</v>
      </c>
    </row>
    <row r="24" spans="1:6" ht="14.4" customHeight="1" thickBot="1" x14ac:dyDescent="0.35">
      <c r="A24" s="574" t="s">
        <v>3</v>
      </c>
      <c r="B24" s="575">
        <v>445.53</v>
      </c>
      <c r="C24" s="576">
        <v>0.11595157168213452</v>
      </c>
      <c r="D24" s="575">
        <v>3396.8499999999995</v>
      </c>
      <c r="E24" s="576">
        <v>0.88404842831786545</v>
      </c>
      <c r="F24" s="577">
        <v>3842.3799999999997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{D14A851A-9266-470A-8E12-E57F0BE1CCE7}</x14:id>
        </ext>
      </extLst>
    </cfRule>
  </conditionalFormatting>
  <conditionalFormatting sqref="F11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{B1F331D0-2784-4EC4-BEFF-4D217DE63565}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4A851A-9266-470A-8E12-E57F0BE1CC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B1F331D0-2784-4EC4-BEFF-4D217DE635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2" t="s">
        <v>820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43"/>
      <c r="M1" s="343"/>
    </row>
    <row r="2" spans="1:13" ht="14.4" customHeight="1" thickBot="1" x14ac:dyDescent="0.35">
      <c r="A2" s="235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</v>
      </c>
      <c r="G3" s="43">
        <f>SUBTOTAL(9,G6:G1048576)</f>
        <v>445.53</v>
      </c>
      <c r="H3" s="44">
        <f>IF(M3=0,0,G3/M3)</f>
        <v>0.11595157168213452</v>
      </c>
      <c r="I3" s="43">
        <f>SUBTOTAL(9,I6:I1048576)</f>
        <v>21</v>
      </c>
      <c r="J3" s="43">
        <f>SUBTOTAL(9,J6:J1048576)</f>
        <v>3396.85</v>
      </c>
      <c r="K3" s="44">
        <f>IF(M3=0,0,J3/M3)</f>
        <v>0.88404842831786556</v>
      </c>
      <c r="L3" s="43">
        <f>SUBTOTAL(9,L6:L1048576)</f>
        <v>25</v>
      </c>
      <c r="M3" s="45">
        <f>SUBTOTAL(9,M6:M1048576)</f>
        <v>3842.3799999999997</v>
      </c>
    </row>
    <row r="4" spans="1:13" ht="14.4" customHeight="1" thickBot="1" x14ac:dyDescent="0.35">
      <c r="A4" s="41"/>
      <c r="B4" s="41"/>
      <c r="C4" s="41"/>
      <c r="D4" s="41"/>
      <c r="E4" s="42"/>
      <c r="F4" s="386" t="s">
        <v>130</v>
      </c>
      <c r="G4" s="387"/>
      <c r="H4" s="388"/>
      <c r="I4" s="389" t="s">
        <v>129</v>
      </c>
      <c r="J4" s="387"/>
      <c r="K4" s="388"/>
      <c r="L4" s="390" t="s">
        <v>3</v>
      </c>
      <c r="M4" s="391"/>
    </row>
    <row r="5" spans="1:13" ht="14.4" customHeight="1" thickBot="1" x14ac:dyDescent="0.35">
      <c r="A5" s="562" t="s">
        <v>135</v>
      </c>
      <c r="B5" s="582" t="s">
        <v>131</v>
      </c>
      <c r="C5" s="582" t="s">
        <v>71</v>
      </c>
      <c r="D5" s="582" t="s">
        <v>132</v>
      </c>
      <c r="E5" s="582" t="s">
        <v>133</v>
      </c>
      <c r="F5" s="583" t="s">
        <v>28</v>
      </c>
      <c r="G5" s="583" t="s">
        <v>14</v>
      </c>
      <c r="H5" s="564" t="s">
        <v>134</v>
      </c>
      <c r="I5" s="563" t="s">
        <v>28</v>
      </c>
      <c r="J5" s="583" t="s">
        <v>14</v>
      </c>
      <c r="K5" s="564" t="s">
        <v>134</v>
      </c>
      <c r="L5" s="563" t="s">
        <v>28</v>
      </c>
      <c r="M5" s="584" t="s">
        <v>14</v>
      </c>
    </row>
    <row r="6" spans="1:13" ht="14.4" customHeight="1" x14ac:dyDescent="0.3">
      <c r="A6" s="539" t="s">
        <v>589</v>
      </c>
      <c r="B6" s="540" t="s">
        <v>807</v>
      </c>
      <c r="C6" s="540" t="s">
        <v>632</v>
      </c>
      <c r="D6" s="540" t="s">
        <v>633</v>
      </c>
      <c r="E6" s="540" t="s">
        <v>634</v>
      </c>
      <c r="F6" s="116"/>
      <c r="G6" s="116"/>
      <c r="H6" s="545">
        <v>0</v>
      </c>
      <c r="I6" s="116">
        <v>2</v>
      </c>
      <c r="J6" s="116">
        <v>973.41000000000008</v>
      </c>
      <c r="K6" s="545">
        <v>1</v>
      </c>
      <c r="L6" s="116">
        <v>2</v>
      </c>
      <c r="M6" s="566">
        <v>973.41000000000008</v>
      </c>
    </row>
    <row r="7" spans="1:13" ht="14.4" customHeight="1" x14ac:dyDescent="0.3">
      <c r="A7" s="546" t="s">
        <v>589</v>
      </c>
      <c r="B7" s="547" t="s">
        <v>808</v>
      </c>
      <c r="C7" s="547" t="s">
        <v>620</v>
      </c>
      <c r="D7" s="547" t="s">
        <v>621</v>
      </c>
      <c r="E7" s="547" t="s">
        <v>622</v>
      </c>
      <c r="F7" s="567"/>
      <c r="G7" s="567"/>
      <c r="H7" s="552">
        <v>0</v>
      </c>
      <c r="I7" s="567">
        <v>2</v>
      </c>
      <c r="J7" s="567">
        <v>92.14</v>
      </c>
      <c r="K7" s="552">
        <v>1</v>
      </c>
      <c r="L7" s="567">
        <v>2</v>
      </c>
      <c r="M7" s="568">
        <v>92.14</v>
      </c>
    </row>
    <row r="8" spans="1:13" ht="14.4" customHeight="1" x14ac:dyDescent="0.3">
      <c r="A8" s="546" t="s">
        <v>589</v>
      </c>
      <c r="B8" s="547" t="s">
        <v>809</v>
      </c>
      <c r="C8" s="547" t="s">
        <v>603</v>
      </c>
      <c r="D8" s="547" t="s">
        <v>604</v>
      </c>
      <c r="E8" s="547" t="s">
        <v>605</v>
      </c>
      <c r="F8" s="567">
        <v>1</v>
      </c>
      <c r="G8" s="567">
        <v>238.72</v>
      </c>
      <c r="H8" s="552">
        <v>1</v>
      </c>
      <c r="I8" s="567"/>
      <c r="J8" s="567"/>
      <c r="K8" s="552">
        <v>0</v>
      </c>
      <c r="L8" s="567">
        <v>1</v>
      </c>
      <c r="M8" s="568">
        <v>238.72</v>
      </c>
    </row>
    <row r="9" spans="1:13" ht="14.4" customHeight="1" x14ac:dyDescent="0.3">
      <c r="A9" s="546" t="s">
        <v>589</v>
      </c>
      <c r="B9" s="547" t="s">
        <v>810</v>
      </c>
      <c r="C9" s="547" t="s">
        <v>595</v>
      </c>
      <c r="D9" s="547" t="s">
        <v>596</v>
      </c>
      <c r="E9" s="547" t="s">
        <v>597</v>
      </c>
      <c r="F9" s="567">
        <v>1</v>
      </c>
      <c r="G9" s="567">
        <v>36.270000000000003</v>
      </c>
      <c r="H9" s="552">
        <v>1</v>
      </c>
      <c r="I9" s="567"/>
      <c r="J9" s="567"/>
      <c r="K9" s="552">
        <v>0</v>
      </c>
      <c r="L9" s="567">
        <v>1</v>
      </c>
      <c r="M9" s="568">
        <v>36.270000000000003</v>
      </c>
    </row>
    <row r="10" spans="1:13" ht="14.4" customHeight="1" x14ac:dyDescent="0.3">
      <c r="A10" s="546" t="s">
        <v>589</v>
      </c>
      <c r="B10" s="547" t="s">
        <v>811</v>
      </c>
      <c r="C10" s="547" t="s">
        <v>640</v>
      </c>
      <c r="D10" s="547" t="s">
        <v>641</v>
      </c>
      <c r="E10" s="547" t="s">
        <v>642</v>
      </c>
      <c r="F10" s="567"/>
      <c r="G10" s="567"/>
      <c r="H10" s="552">
        <v>0</v>
      </c>
      <c r="I10" s="567">
        <v>1</v>
      </c>
      <c r="J10" s="567">
        <v>53.57</v>
      </c>
      <c r="K10" s="552">
        <v>1</v>
      </c>
      <c r="L10" s="567">
        <v>1</v>
      </c>
      <c r="M10" s="568">
        <v>53.57</v>
      </c>
    </row>
    <row r="11" spans="1:13" ht="14.4" customHeight="1" x14ac:dyDescent="0.3">
      <c r="A11" s="546" t="s">
        <v>590</v>
      </c>
      <c r="B11" s="547" t="s">
        <v>812</v>
      </c>
      <c r="C11" s="547" t="s">
        <v>658</v>
      </c>
      <c r="D11" s="547" t="s">
        <v>659</v>
      </c>
      <c r="E11" s="547" t="s">
        <v>660</v>
      </c>
      <c r="F11" s="567"/>
      <c r="G11" s="567"/>
      <c r="H11" s="552">
        <v>0</v>
      </c>
      <c r="I11" s="567">
        <v>1</v>
      </c>
      <c r="J11" s="567">
        <v>207.45</v>
      </c>
      <c r="K11" s="552">
        <v>1</v>
      </c>
      <c r="L11" s="567">
        <v>1</v>
      </c>
      <c r="M11" s="568">
        <v>207.45</v>
      </c>
    </row>
    <row r="12" spans="1:13" ht="14.4" customHeight="1" x14ac:dyDescent="0.3">
      <c r="A12" s="546" t="s">
        <v>591</v>
      </c>
      <c r="B12" s="547" t="s">
        <v>813</v>
      </c>
      <c r="C12" s="547" t="s">
        <v>759</v>
      </c>
      <c r="D12" s="547" t="s">
        <v>760</v>
      </c>
      <c r="E12" s="547" t="s">
        <v>761</v>
      </c>
      <c r="F12" s="567"/>
      <c r="G12" s="567"/>
      <c r="H12" s="552">
        <v>0</v>
      </c>
      <c r="I12" s="567">
        <v>2</v>
      </c>
      <c r="J12" s="567">
        <v>205.86</v>
      </c>
      <c r="K12" s="552">
        <v>1</v>
      </c>
      <c r="L12" s="567">
        <v>2</v>
      </c>
      <c r="M12" s="568">
        <v>205.86</v>
      </c>
    </row>
    <row r="13" spans="1:13" ht="14.4" customHeight="1" x14ac:dyDescent="0.3">
      <c r="A13" s="546" t="s">
        <v>591</v>
      </c>
      <c r="B13" s="547" t="s">
        <v>814</v>
      </c>
      <c r="C13" s="547" t="s">
        <v>706</v>
      </c>
      <c r="D13" s="547" t="s">
        <v>707</v>
      </c>
      <c r="E13" s="547" t="s">
        <v>708</v>
      </c>
      <c r="F13" s="567"/>
      <c r="G13" s="567"/>
      <c r="H13" s="552">
        <v>0</v>
      </c>
      <c r="I13" s="567">
        <v>3</v>
      </c>
      <c r="J13" s="567">
        <v>211.62</v>
      </c>
      <c r="K13" s="552">
        <v>1</v>
      </c>
      <c r="L13" s="567">
        <v>3</v>
      </c>
      <c r="M13" s="568">
        <v>211.62</v>
      </c>
    </row>
    <row r="14" spans="1:13" ht="14.4" customHeight="1" x14ac:dyDescent="0.3">
      <c r="A14" s="546" t="s">
        <v>591</v>
      </c>
      <c r="B14" s="547" t="s">
        <v>814</v>
      </c>
      <c r="C14" s="547" t="s">
        <v>709</v>
      </c>
      <c r="D14" s="547" t="s">
        <v>707</v>
      </c>
      <c r="E14" s="547" t="s">
        <v>710</v>
      </c>
      <c r="F14" s="567"/>
      <c r="G14" s="567"/>
      <c r="H14" s="552">
        <v>0</v>
      </c>
      <c r="I14" s="567">
        <v>1</v>
      </c>
      <c r="J14" s="567">
        <v>141.09</v>
      </c>
      <c r="K14" s="552">
        <v>1</v>
      </c>
      <c r="L14" s="567">
        <v>1</v>
      </c>
      <c r="M14" s="568">
        <v>141.09</v>
      </c>
    </row>
    <row r="15" spans="1:13" ht="14.4" customHeight="1" x14ac:dyDescent="0.3">
      <c r="A15" s="546" t="s">
        <v>591</v>
      </c>
      <c r="B15" s="547" t="s">
        <v>815</v>
      </c>
      <c r="C15" s="547" t="s">
        <v>767</v>
      </c>
      <c r="D15" s="547" t="s">
        <v>768</v>
      </c>
      <c r="E15" s="547" t="s">
        <v>769</v>
      </c>
      <c r="F15" s="567"/>
      <c r="G15" s="567"/>
      <c r="H15" s="552"/>
      <c r="I15" s="567">
        <v>1</v>
      </c>
      <c r="J15" s="567">
        <v>0</v>
      </c>
      <c r="K15" s="552"/>
      <c r="L15" s="567">
        <v>1</v>
      </c>
      <c r="M15" s="568">
        <v>0</v>
      </c>
    </row>
    <row r="16" spans="1:13" ht="14.4" customHeight="1" x14ac:dyDescent="0.3">
      <c r="A16" s="546" t="s">
        <v>591</v>
      </c>
      <c r="B16" s="547" t="s">
        <v>816</v>
      </c>
      <c r="C16" s="547" t="s">
        <v>712</v>
      </c>
      <c r="D16" s="547" t="s">
        <v>713</v>
      </c>
      <c r="E16" s="547" t="s">
        <v>714</v>
      </c>
      <c r="F16" s="567"/>
      <c r="G16" s="567"/>
      <c r="H16" s="552">
        <v>0</v>
      </c>
      <c r="I16" s="567">
        <v>1</v>
      </c>
      <c r="J16" s="567">
        <v>69.16</v>
      </c>
      <c r="K16" s="552">
        <v>1</v>
      </c>
      <c r="L16" s="567">
        <v>1</v>
      </c>
      <c r="M16" s="568">
        <v>69.16</v>
      </c>
    </row>
    <row r="17" spans="1:13" ht="14.4" customHeight="1" x14ac:dyDescent="0.3">
      <c r="A17" s="546" t="s">
        <v>591</v>
      </c>
      <c r="B17" s="547" t="s">
        <v>816</v>
      </c>
      <c r="C17" s="547" t="s">
        <v>715</v>
      </c>
      <c r="D17" s="547" t="s">
        <v>713</v>
      </c>
      <c r="E17" s="547" t="s">
        <v>716</v>
      </c>
      <c r="F17" s="567"/>
      <c r="G17" s="567"/>
      <c r="H17" s="552">
        <v>0</v>
      </c>
      <c r="I17" s="567">
        <v>2</v>
      </c>
      <c r="J17" s="567">
        <v>414.9</v>
      </c>
      <c r="K17" s="552">
        <v>1</v>
      </c>
      <c r="L17" s="567">
        <v>2</v>
      </c>
      <c r="M17" s="568">
        <v>414.9</v>
      </c>
    </row>
    <row r="18" spans="1:13" ht="14.4" customHeight="1" x14ac:dyDescent="0.3">
      <c r="A18" s="546" t="s">
        <v>591</v>
      </c>
      <c r="B18" s="547" t="s">
        <v>817</v>
      </c>
      <c r="C18" s="547" t="s">
        <v>748</v>
      </c>
      <c r="D18" s="547" t="s">
        <v>749</v>
      </c>
      <c r="E18" s="547" t="s">
        <v>750</v>
      </c>
      <c r="F18" s="567"/>
      <c r="G18" s="567"/>
      <c r="H18" s="552">
        <v>0</v>
      </c>
      <c r="I18" s="567">
        <v>1</v>
      </c>
      <c r="J18" s="567">
        <v>69.16</v>
      </c>
      <c r="K18" s="552">
        <v>1</v>
      </c>
      <c r="L18" s="567">
        <v>1</v>
      </c>
      <c r="M18" s="568">
        <v>69.16</v>
      </c>
    </row>
    <row r="19" spans="1:13" ht="14.4" customHeight="1" x14ac:dyDescent="0.3">
      <c r="A19" s="546" t="s">
        <v>592</v>
      </c>
      <c r="B19" s="547" t="s">
        <v>818</v>
      </c>
      <c r="C19" s="547" t="s">
        <v>695</v>
      </c>
      <c r="D19" s="547" t="s">
        <v>696</v>
      </c>
      <c r="E19" s="547" t="s">
        <v>664</v>
      </c>
      <c r="F19" s="567"/>
      <c r="G19" s="567"/>
      <c r="H19" s="552">
        <v>0</v>
      </c>
      <c r="I19" s="567">
        <v>1</v>
      </c>
      <c r="J19" s="567">
        <v>196.21</v>
      </c>
      <c r="K19" s="552">
        <v>1</v>
      </c>
      <c r="L19" s="567">
        <v>1</v>
      </c>
      <c r="M19" s="568">
        <v>196.21</v>
      </c>
    </row>
    <row r="20" spans="1:13" ht="14.4" customHeight="1" x14ac:dyDescent="0.3">
      <c r="A20" s="546" t="s">
        <v>592</v>
      </c>
      <c r="B20" s="547" t="s">
        <v>819</v>
      </c>
      <c r="C20" s="547" t="s">
        <v>662</v>
      </c>
      <c r="D20" s="547" t="s">
        <v>663</v>
      </c>
      <c r="E20" s="547" t="s">
        <v>664</v>
      </c>
      <c r="F20" s="567"/>
      <c r="G20" s="567"/>
      <c r="H20" s="552">
        <v>0</v>
      </c>
      <c r="I20" s="567">
        <v>2</v>
      </c>
      <c r="J20" s="567">
        <v>703.01</v>
      </c>
      <c r="K20" s="552">
        <v>1</v>
      </c>
      <c r="L20" s="567">
        <v>2</v>
      </c>
      <c r="M20" s="568">
        <v>703.01</v>
      </c>
    </row>
    <row r="21" spans="1:13" ht="14.4" customHeight="1" x14ac:dyDescent="0.3">
      <c r="A21" s="546" t="s">
        <v>592</v>
      </c>
      <c r="B21" s="547" t="s">
        <v>808</v>
      </c>
      <c r="C21" s="547" t="s">
        <v>680</v>
      </c>
      <c r="D21" s="547" t="s">
        <v>621</v>
      </c>
      <c r="E21" s="547" t="s">
        <v>681</v>
      </c>
      <c r="F21" s="567"/>
      <c r="G21" s="567"/>
      <c r="H21" s="552">
        <v>0</v>
      </c>
      <c r="I21" s="567">
        <v>1</v>
      </c>
      <c r="J21" s="567">
        <v>59.27</v>
      </c>
      <c r="K21" s="552">
        <v>1</v>
      </c>
      <c r="L21" s="567">
        <v>1</v>
      </c>
      <c r="M21" s="568">
        <v>59.27</v>
      </c>
    </row>
    <row r="22" spans="1:13" ht="14.4" customHeight="1" thickBot="1" x14ac:dyDescent="0.35">
      <c r="A22" s="554" t="s">
        <v>592</v>
      </c>
      <c r="B22" s="555" t="s">
        <v>809</v>
      </c>
      <c r="C22" s="555" t="s">
        <v>665</v>
      </c>
      <c r="D22" s="555" t="s">
        <v>604</v>
      </c>
      <c r="E22" s="555" t="s">
        <v>666</v>
      </c>
      <c r="F22" s="569">
        <v>2</v>
      </c>
      <c r="G22" s="569">
        <v>170.54</v>
      </c>
      <c r="H22" s="560">
        <v>1</v>
      </c>
      <c r="I22" s="569"/>
      <c r="J22" s="569"/>
      <c r="K22" s="560">
        <v>0</v>
      </c>
      <c r="L22" s="569">
        <v>2</v>
      </c>
      <c r="M22" s="570">
        <v>170.54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3" t="s">
        <v>139</v>
      </c>
      <c r="B1" s="374"/>
      <c r="C1" s="374"/>
      <c r="D1" s="374"/>
      <c r="E1" s="374"/>
      <c r="F1" s="374"/>
      <c r="G1" s="344"/>
      <c r="H1" s="375"/>
      <c r="I1" s="375"/>
    </row>
    <row r="2" spans="1:10" ht="14.4" customHeight="1" thickBot="1" x14ac:dyDescent="0.35">
      <c r="A2" s="235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2">
        <v>2017</v>
      </c>
      <c r="G3" s="370"/>
      <c r="H3" s="370"/>
      <c r="I3" s="353"/>
    </row>
    <row r="4" spans="1:10" ht="14.4" customHeight="1" thickBot="1" x14ac:dyDescent="0.35">
      <c r="A4" s="284" t="s">
        <v>0</v>
      </c>
      <c r="B4" s="285" t="s">
        <v>206</v>
      </c>
      <c r="C4" s="371" t="s">
        <v>73</v>
      </c>
      <c r="D4" s="372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5" t="s">
        <v>522</v>
      </c>
      <c r="B5" s="466" t="s">
        <v>523</v>
      </c>
      <c r="C5" s="467" t="s">
        <v>524</v>
      </c>
      <c r="D5" s="467" t="s">
        <v>524</v>
      </c>
      <c r="E5" s="467"/>
      <c r="F5" s="467" t="s">
        <v>524</v>
      </c>
      <c r="G5" s="467" t="s">
        <v>524</v>
      </c>
      <c r="H5" s="467" t="s">
        <v>524</v>
      </c>
      <c r="I5" s="468" t="s">
        <v>524</v>
      </c>
      <c r="J5" s="469" t="s">
        <v>69</v>
      </c>
    </row>
    <row r="6" spans="1:10" ht="14.4" customHeight="1" x14ac:dyDescent="0.3">
      <c r="A6" s="465" t="s">
        <v>522</v>
      </c>
      <c r="B6" s="466" t="s">
        <v>821</v>
      </c>
      <c r="C6" s="467">
        <v>8602.36564</v>
      </c>
      <c r="D6" s="467">
        <v>7530.2538200000008</v>
      </c>
      <c r="E6" s="467"/>
      <c r="F6" s="467">
        <v>7310.8203700000004</v>
      </c>
      <c r="G6" s="467">
        <v>8600</v>
      </c>
      <c r="H6" s="467">
        <v>-1289.1796299999996</v>
      </c>
      <c r="I6" s="468">
        <v>0.85009539186046512</v>
      </c>
      <c r="J6" s="469" t="s">
        <v>1</v>
      </c>
    </row>
    <row r="7" spans="1:10" ht="14.4" customHeight="1" x14ac:dyDescent="0.3">
      <c r="A7" s="465" t="s">
        <v>522</v>
      </c>
      <c r="B7" s="466" t="s">
        <v>822</v>
      </c>
      <c r="C7" s="467">
        <v>209.94332</v>
      </c>
      <c r="D7" s="467">
        <v>192.04342</v>
      </c>
      <c r="E7" s="467"/>
      <c r="F7" s="467">
        <v>217.84586999999999</v>
      </c>
      <c r="G7" s="467">
        <v>244.999984375</v>
      </c>
      <c r="H7" s="467">
        <v>-27.154114375000006</v>
      </c>
      <c r="I7" s="468">
        <v>0.88916687303360153</v>
      </c>
      <c r="J7" s="469" t="s">
        <v>1</v>
      </c>
    </row>
    <row r="8" spans="1:10" ht="14.4" customHeight="1" x14ac:dyDescent="0.3">
      <c r="A8" s="465" t="s">
        <v>522</v>
      </c>
      <c r="B8" s="466" t="s">
        <v>823</v>
      </c>
      <c r="C8" s="467">
        <v>65.263720000000006</v>
      </c>
      <c r="D8" s="467">
        <v>114.25915000000001</v>
      </c>
      <c r="E8" s="467"/>
      <c r="F8" s="467">
        <v>127.55378999999999</v>
      </c>
      <c r="G8" s="467">
        <v>119.99999011230469</v>
      </c>
      <c r="H8" s="467">
        <v>7.5537998876953054</v>
      </c>
      <c r="I8" s="468">
        <v>1.0629483375842441</v>
      </c>
      <c r="J8" s="469" t="s">
        <v>1</v>
      </c>
    </row>
    <row r="9" spans="1:10" ht="14.4" customHeight="1" x14ac:dyDescent="0.3">
      <c r="A9" s="465" t="s">
        <v>522</v>
      </c>
      <c r="B9" s="466" t="s">
        <v>824</v>
      </c>
      <c r="C9" s="467">
        <v>188.20523000000003</v>
      </c>
      <c r="D9" s="467">
        <v>201.69063</v>
      </c>
      <c r="E9" s="467"/>
      <c r="F9" s="467">
        <v>243.77042999999998</v>
      </c>
      <c r="G9" s="467">
        <v>220.000013671875</v>
      </c>
      <c r="H9" s="467">
        <v>23.770416328124981</v>
      </c>
      <c r="I9" s="468">
        <v>1.108047340231433</v>
      </c>
      <c r="J9" s="469" t="s">
        <v>1</v>
      </c>
    </row>
    <row r="10" spans="1:10" ht="14.4" customHeight="1" x14ac:dyDescent="0.3">
      <c r="A10" s="465" t="s">
        <v>522</v>
      </c>
      <c r="B10" s="466" t="s">
        <v>825</v>
      </c>
      <c r="C10" s="467">
        <v>11360.56453</v>
      </c>
      <c r="D10" s="467">
        <v>10974.100420000001</v>
      </c>
      <c r="E10" s="467"/>
      <c r="F10" s="467">
        <v>10849.870590000002</v>
      </c>
      <c r="G10" s="467">
        <v>11449.999609375</v>
      </c>
      <c r="H10" s="467">
        <v>-600.12901937499737</v>
      </c>
      <c r="I10" s="468">
        <v>0.94758698341931602</v>
      </c>
      <c r="J10" s="469" t="s">
        <v>1</v>
      </c>
    </row>
    <row r="11" spans="1:10" ht="14.4" customHeight="1" x14ac:dyDescent="0.3">
      <c r="A11" s="465" t="s">
        <v>522</v>
      </c>
      <c r="B11" s="466" t="s">
        <v>826</v>
      </c>
      <c r="C11" s="467">
        <v>16.798999999999999</v>
      </c>
      <c r="D11" s="467">
        <v>26.532</v>
      </c>
      <c r="E11" s="467"/>
      <c r="F11" s="467">
        <v>26.591999999999999</v>
      </c>
      <c r="G11" s="467">
        <v>30</v>
      </c>
      <c r="H11" s="467">
        <v>-3.4080000000000013</v>
      </c>
      <c r="I11" s="468">
        <v>0.88639999999999997</v>
      </c>
      <c r="J11" s="469" t="s">
        <v>1</v>
      </c>
    </row>
    <row r="12" spans="1:10" ht="14.4" customHeight="1" x14ac:dyDescent="0.3">
      <c r="A12" s="465" t="s">
        <v>522</v>
      </c>
      <c r="B12" s="466" t="s">
        <v>827</v>
      </c>
      <c r="C12" s="467">
        <v>39.159599999999998</v>
      </c>
      <c r="D12" s="467">
        <v>62.764000000000003</v>
      </c>
      <c r="E12" s="467"/>
      <c r="F12" s="467">
        <v>77.555999999999997</v>
      </c>
      <c r="G12" s="467">
        <v>65.000003906250001</v>
      </c>
      <c r="H12" s="467">
        <v>12.555996093749997</v>
      </c>
      <c r="I12" s="468">
        <v>1.1931691590643534</v>
      </c>
      <c r="J12" s="469" t="s">
        <v>1</v>
      </c>
    </row>
    <row r="13" spans="1:10" ht="14.4" customHeight="1" x14ac:dyDescent="0.3">
      <c r="A13" s="465" t="s">
        <v>522</v>
      </c>
      <c r="B13" s="466" t="s">
        <v>527</v>
      </c>
      <c r="C13" s="467">
        <v>20482.301039999998</v>
      </c>
      <c r="D13" s="467">
        <v>19101.64344</v>
      </c>
      <c r="E13" s="467"/>
      <c r="F13" s="467">
        <v>18854.009050000004</v>
      </c>
      <c r="G13" s="467">
        <v>20729.999601440431</v>
      </c>
      <c r="H13" s="467">
        <v>-1875.9905514404272</v>
      </c>
      <c r="I13" s="468">
        <v>0.90950358960402133</v>
      </c>
      <c r="J13" s="469" t="s">
        <v>528</v>
      </c>
    </row>
    <row r="15" spans="1:10" ht="14.4" customHeight="1" x14ac:dyDescent="0.3">
      <c r="A15" s="465" t="s">
        <v>522</v>
      </c>
      <c r="B15" s="466" t="s">
        <v>523</v>
      </c>
      <c r="C15" s="467" t="s">
        <v>524</v>
      </c>
      <c r="D15" s="467" t="s">
        <v>524</v>
      </c>
      <c r="E15" s="467"/>
      <c r="F15" s="467" t="s">
        <v>524</v>
      </c>
      <c r="G15" s="467" t="s">
        <v>524</v>
      </c>
      <c r="H15" s="467" t="s">
        <v>524</v>
      </c>
      <c r="I15" s="468" t="s">
        <v>524</v>
      </c>
      <c r="J15" s="469" t="s">
        <v>69</v>
      </c>
    </row>
    <row r="16" spans="1:10" ht="14.4" customHeight="1" x14ac:dyDescent="0.3">
      <c r="A16" s="465" t="s">
        <v>828</v>
      </c>
      <c r="B16" s="466" t="s">
        <v>829</v>
      </c>
      <c r="C16" s="467" t="s">
        <v>524</v>
      </c>
      <c r="D16" s="467" t="s">
        <v>524</v>
      </c>
      <c r="E16" s="467"/>
      <c r="F16" s="467" t="s">
        <v>524</v>
      </c>
      <c r="G16" s="467" t="s">
        <v>524</v>
      </c>
      <c r="H16" s="467" t="s">
        <v>524</v>
      </c>
      <c r="I16" s="468" t="s">
        <v>524</v>
      </c>
      <c r="J16" s="469" t="s">
        <v>0</v>
      </c>
    </row>
    <row r="17" spans="1:10" ht="14.4" customHeight="1" x14ac:dyDescent="0.3">
      <c r="A17" s="465" t="s">
        <v>828</v>
      </c>
      <c r="B17" s="466" t="s">
        <v>824</v>
      </c>
      <c r="C17" s="467">
        <v>0</v>
      </c>
      <c r="D17" s="467">
        <v>0</v>
      </c>
      <c r="E17" s="467"/>
      <c r="F17" s="467">
        <v>0</v>
      </c>
      <c r="G17" s="467">
        <v>12</v>
      </c>
      <c r="H17" s="467">
        <v>-12</v>
      </c>
      <c r="I17" s="468">
        <v>0</v>
      </c>
      <c r="J17" s="469" t="s">
        <v>1</v>
      </c>
    </row>
    <row r="18" spans="1:10" ht="14.4" customHeight="1" x14ac:dyDescent="0.3">
      <c r="A18" s="465" t="s">
        <v>828</v>
      </c>
      <c r="B18" s="466" t="s">
        <v>825</v>
      </c>
      <c r="C18" s="467">
        <v>0</v>
      </c>
      <c r="D18" s="467">
        <v>0</v>
      </c>
      <c r="E18" s="467"/>
      <c r="F18" s="467">
        <v>0</v>
      </c>
      <c r="G18" s="467">
        <v>112</v>
      </c>
      <c r="H18" s="467">
        <v>-112</v>
      </c>
      <c r="I18" s="468">
        <v>0</v>
      </c>
      <c r="J18" s="469" t="s">
        <v>1</v>
      </c>
    </row>
    <row r="19" spans="1:10" ht="14.4" customHeight="1" x14ac:dyDescent="0.3">
      <c r="A19" s="465" t="s">
        <v>828</v>
      </c>
      <c r="B19" s="466" t="s">
        <v>830</v>
      </c>
      <c r="C19" s="467">
        <v>0</v>
      </c>
      <c r="D19" s="467">
        <v>0</v>
      </c>
      <c r="E19" s="467"/>
      <c r="F19" s="467">
        <v>0</v>
      </c>
      <c r="G19" s="467">
        <v>125</v>
      </c>
      <c r="H19" s="467">
        <v>-125</v>
      </c>
      <c r="I19" s="468">
        <v>0</v>
      </c>
      <c r="J19" s="469" t="s">
        <v>532</v>
      </c>
    </row>
    <row r="20" spans="1:10" ht="14.4" customHeight="1" x14ac:dyDescent="0.3">
      <c r="A20" s="465" t="s">
        <v>524</v>
      </c>
      <c r="B20" s="466" t="s">
        <v>524</v>
      </c>
      <c r="C20" s="467" t="s">
        <v>524</v>
      </c>
      <c r="D20" s="467" t="s">
        <v>524</v>
      </c>
      <c r="E20" s="467"/>
      <c r="F20" s="467" t="s">
        <v>524</v>
      </c>
      <c r="G20" s="467" t="s">
        <v>524</v>
      </c>
      <c r="H20" s="467" t="s">
        <v>524</v>
      </c>
      <c r="I20" s="468" t="s">
        <v>524</v>
      </c>
      <c r="J20" s="469" t="s">
        <v>533</v>
      </c>
    </row>
    <row r="21" spans="1:10" ht="14.4" customHeight="1" x14ac:dyDescent="0.3">
      <c r="A21" s="465" t="s">
        <v>529</v>
      </c>
      <c r="B21" s="466" t="s">
        <v>530</v>
      </c>
      <c r="C21" s="467" t="s">
        <v>524</v>
      </c>
      <c r="D21" s="467" t="s">
        <v>524</v>
      </c>
      <c r="E21" s="467"/>
      <c r="F21" s="467" t="s">
        <v>524</v>
      </c>
      <c r="G21" s="467" t="s">
        <v>524</v>
      </c>
      <c r="H21" s="467" t="s">
        <v>524</v>
      </c>
      <c r="I21" s="468" t="s">
        <v>524</v>
      </c>
      <c r="J21" s="469" t="s">
        <v>0</v>
      </c>
    </row>
    <row r="22" spans="1:10" ht="14.4" customHeight="1" x14ac:dyDescent="0.3">
      <c r="A22" s="465" t="s">
        <v>529</v>
      </c>
      <c r="B22" s="466" t="s">
        <v>821</v>
      </c>
      <c r="C22" s="467">
        <v>494.2963400000001</v>
      </c>
      <c r="D22" s="467">
        <v>388.10902999999996</v>
      </c>
      <c r="E22" s="467"/>
      <c r="F22" s="467">
        <v>3226.2583100000002</v>
      </c>
      <c r="G22" s="467">
        <v>4140</v>
      </c>
      <c r="H22" s="467">
        <v>-913.74168999999983</v>
      </c>
      <c r="I22" s="468">
        <v>0.77928944685990342</v>
      </c>
      <c r="J22" s="469" t="s">
        <v>1</v>
      </c>
    </row>
    <row r="23" spans="1:10" ht="14.4" customHeight="1" x14ac:dyDescent="0.3">
      <c r="A23" s="465" t="s">
        <v>529</v>
      </c>
      <c r="B23" s="466" t="s">
        <v>822</v>
      </c>
      <c r="C23" s="467">
        <v>7.9065000000000012</v>
      </c>
      <c r="D23" s="467">
        <v>14.601920000000002</v>
      </c>
      <c r="E23" s="467"/>
      <c r="F23" s="467">
        <v>37.03788999999999</v>
      </c>
      <c r="G23" s="467">
        <v>16</v>
      </c>
      <c r="H23" s="467">
        <v>21.03788999999999</v>
      </c>
      <c r="I23" s="468">
        <v>2.3148681249999994</v>
      </c>
      <c r="J23" s="469" t="s">
        <v>1</v>
      </c>
    </row>
    <row r="24" spans="1:10" ht="14.4" customHeight="1" x14ac:dyDescent="0.3">
      <c r="A24" s="465" t="s">
        <v>529</v>
      </c>
      <c r="B24" s="466" t="s">
        <v>823</v>
      </c>
      <c r="C24" s="467">
        <v>1.1068199999999999</v>
      </c>
      <c r="D24" s="467">
        <v>1.1572799999999999</v>
      </c>
      <c r="E24" s="467"/>
      <c r="F24" s="467">
        <v>0.82918000000000003</v>
      </c>
      <c r="G24" s="467">
        <v>1</v>
      </c>
      <c r="H24" s="467">
        <v>-0.17081999999999997</v>
      </c>
      <c r="I24" s="468">
        <v>0.82918000000000003</v>
      </c>
      <c r="J24" s="469" t="s">
        <v>1</v>
      </c>
    </row>
    <row r="25" spans="1:10" ht="14.4" customHeight="1" x14ac:dyDescent="0.3">
      <c r="A25" s="465" t="s">
        <v>529</v>
      </c>
      <c r="B25" s="466" t="s">
        <v>824</v>
      </c>
      <c r="C25" s="467">
        <v>26.899090000000001</v>
      </c>
      <c r="D25" s="467">
        <v>32.024590000000003</v>
      </c>
      <c r="E25" s="467"/>
      <c r="F25" s="467">
        <v>38.095719999999993</v>
      </c>
      <c r="G25" s="467">
        <v>30</v>
      </c>
      <c r="H25" s="467">
        <v>8.0957199999999929</v>
      </c>
      <c r="I25" s="468">
        <v>1.2698573333333332</v>
      </c>
      <c r="J25" s="469" t="s">
        <v>1</v>
      </c>
    </row>
    <row r="26" spans="1:10" ht="14.4" customHeight="1" x14ac:dyDescent="0.3">
      <c r="A26" s="465" t="s">
        <v>529</v>
      </c>
      <c r="B26" s="466" t="s">
        <v>826</v>
      </c>
      <c r="C26" s="467">
        <v>0</v>
      </c>
      <c r="D26" s="467">
        <v>0</v>
      </c>
      <c r="E26" s="467"/>
      <c r="F26" s="467">
        <v>5.3999999999999999E-2</v>
      </c>
      <c r="G26" s="467">
        <v>0</v>
      </c>
      <c r="H26" s="467">
        <v>5.3999999999999999E-2</v>
      </c>
      <c r="I26" s="468" t="s">
        <v>524</v>
      </c>
      <c r="J26" s="469" t="s">
        <v>1</v>
      </c>
    </row>
    <row r="27" spans="1:10" ht="14.4" customHeight="1" x14ac:dyDescent="0.3">
      <c r="A27" s="465" t="s">
        <v>529</v>
      </c>
      <c r="B27" s="466" t="s">
        <v>827</v>
      </c>
      <c r="C27" s="467">
        <v>8.52</v>
      </c>
      <c r="D27" s="467">
        <v>13.064</v>
      </c>
      <c r="E27" s="467"/>
      <c r="F27" s="467">
        <v>10.212</v>
      </c>
      <c r="G27" s="467">
        <v>12</v>
      </c>
      <c r="H27" s="467">
        <v>-1.7880000000000003</v>
      </c>
      <c r="I27" s="468">
        <v>0.85099999999999998</v>
      </c>
      <c r="J27" s="469" t="s">
        <v>1</v>
      </c>
    </row>
    <row r="28" spans="1:10" ht="14.4" customHeight="1" x14ac:dyDescent="0.3">
      <c r="A28" s="465" t="s">
        <v>529</v>
      </c>
      <c r="B28" s="466" t="s">
        <v>531</v>
      </c>
      <c r="C28" s="467">
        <v>538.7287500000001</v>
      </c>
      <c r="D28" s="467">
        <v>448.95681999999999</v>
      </c>
      <c r="E28" s="467"/>
      <c r="F28" s="467">
        <v>3312.4871000000003</v>
      </c>
      <c r="G28" s="467">
        <v>4200</v>
      </c>
      <c r="H28" s="467">
        <v>-887.51289999999972</v>
      </c>
      <c r="I28" s="468">
        <v>0.7886874047619048</v>
      </c>
      <c r="J28" s="469" t="s">
        <v>532</v>
      </c>
    </row>
    <row r="29" spans="1:10" ht="14.4" customHeight="1" x14ac:dyDescent="0.3">
      <c r="A29" s="465" t="s">
        <v>524</v>
      </c>
      <c r="B29" s="466" t="s">
        <v>524</v>
      </c>
      <c r="C29" s="467" t="s">
        <v>524</v>
      </c>
      <c r="D29" s="467" t="s">
        <v>524</v>
      </c>
      <c r="E29" s="467"/>
      <c r="F29" s="467" t="s">
        <v>524</v>
      </c>
      <c r="G29" s="467" t="s">
        <v>524</v>
      </c>
      <c r="H29" s="467" t="s">
        <v>524</v>
      </c>
      <c r="I29" s="468" t="s">
        <v>524</v>
      </c>
      <c r="J29" s="469" t="s">
        <v>533</v>
      </c>
    </row>
    <row r="30" spans="1:10" ht="14.4" customHeight="1" x14ac:dyDescent="0.3">
      <c r="A30" s="465" t="s">
        <v>534</v>
      </c>
      <c r="B30" s="466" t="s">
        <v>535</v>
      </c>
      <c r="C30" s="467" t="s">
        <v>524</v>
      </c>
      <c r="D30" s="467" t="s">
        <v>524</v>
      </c>
      <c r="E30" s="467"/>
      <c r="F30" s="467" t="s">
        <v>524</v>
      </c>
      <c r="G30" s="467" t="s">
        <v>524</v>
      </c>
      <c r="H30" s="467" t="s">
        <v>524</v>
      </c>
      <c r="I30" s="468" t="s">
        <v>524</v>
      </c>
      <c r="J30" s="469" t="s">
        <v>0</v>
      </c>
    </row>
    <row r="31" spans="1:10" ht="14.4" customHeight="1" x14ac:dyDescent="0.3">
      <c r="A31" s="465" t="s">
        <v>534</v>
      </c>
      <c r="B31" s="466" t="s">
        <v>821</v>
      </c>
      <c r="C31" s="467">
        <v>8108.0693000000001</v>
      </c>
      <c r="D31" s="467">
        <v>7142.1447900000012</v>
      </c>
      <c r="E31" s="467"/>
      <c r="F31" s="467">
        <v>4084.5620600000002</v>
      </c>
      <c r="G31" s="467">
        <v>4460</v>
      </c>
      <c r="H31" s="467">
        <v>-375.4379399999998</v>
      </c>
      <c r="I31" s="468">
        <v>0.91582108968609865</v>
      </c>
      <c r="J31" s="469" t="s">
        <v>1</v>
      </c>
    </row>
    <row r="32" spans="1:10" ht="14.4" customHeight="1" x14ac:dyDescent="0.3">
      <c r="A32" s="465" t="s">
        <v>534</v>
      </c>
      <c r="B32" s="466" t="s">
        <v>822</v>
      </c>
      <c r="C32" s="467">
        <v>202.03682000000001</v>
      </c>
      <c r="D32" s="467">
        <v>177.44149999999999</v>
      </c>
      <c r="E32" s="467"/>
      <c r="F32" s="467">
        <v>180.80797999999999</v>
      </c>
      <c r="G32" s="467">
        <v>229</v>
      </c>
      <c r="H32" s="467">
        <v>-48.192020000000014</v>
      </c>
      <c r="I32" s="468">
        <v>0.78955449781659381</v>
      </c>
      <c r="J32" s="469" t="s">
        <v>1</v>
      </c>
    </row>
    <row r="33" spans="1:10" ht="14.4" customHeight="1" x14ac:dyDescent="0.3">
      <c r="A33" s="465" t="s">
        <v>534</v>
      </c>
      <c r="B33" s="466" t="s">
        <v>823</v>
      </c>
      <c r="C33" s="467">
        <v>64.156900000000007</v>
      </c>
      <c r="D33" s="467">
        <v>113.10187000000001</v>
      </c>
      <c r="E33" s="467"/>
      <c r="F33" s="467">
        <v>126.72461</v>
      </c>
      <c r="G33" s="467">
        <v>119</v>
      </c>
      <c r="H33" s="467">
        <v>7.7246099999999984</v>
      </c>
      <c r="I33" s="468">
        <v>1.0649126890756302</v>
      </c>
      <c r="J33" s="469" t="s">
        <v>1</v>
      </c>
    </row>
    <row r="34" spans="1:10" ht="14.4" customHeight="1" x14ac:dyDescent="0.3">
      <c r="A34" s="465" t="s">
        <v>534</v>
      </c>
      <c r="B34" s="466" t="s">
        <v>824</v>
      </c>
      <c r="C34" s="467">
        <v>161.30614000000003</v>
      </c>
      <c r="D34" s="467">
        <v>169.66604000000001</v>
      </c>
      <c r="E34" s="467"/>
      <c r="F34" s="467">
        <v>205.67470999999998</v>
      </c>
      <c r="G34" s="467">
        <v>178</v>
      </c>
      <c r="H34" s="467">
        <v>27.674709999999976</v>
      </c>
      <c r="I34" s="468">
        <v>1.1554758988764045</v>
      </c>
      <c r="J34" s="469" t="s">
        <v>1</v>
      </c>
    </row>
    <row r="35" spans="1:10" ht="14.4" customHeight="1" x14ac:dyDescent="0.3">
      <c r="A35" s="465" t="s">
        <v>534</v>
      </c>
      <c r="B35" s="466" t="s">
        <v>825</v>
      </c>
      <c r="C35" s="467">
        <v>11360.56453</v>
      </c>
      <c r="D35" s="467">
        <v>10974.100420000001</v>
      </c>
      <c r="E35" s="467"/>
      <c r="F35" s="467">
        <v>10849.870590000002</v>
      </c>
      <c r="G35" s="467">
        <v>11338</v>
      </c>
      <c r="H35" s="467">
        <v>-488.12940999999773</v>
      </c>
      <c r="I35" s="468">
        <v>0.95694748544716901</v>
      </c>
      <c r="J35" s="469" t="s">
        <v>1</v>
      </c>
    </row>
    <row r="36" spans="1:10" ht="14.4" customHeight="1" x14ac:dyDescent="0.3">
      <c r="A36" s="465" t="s">
        <v>534</v>
      </c>
      <c r="B36" s="466" t="s">
        <v>826</v>
      </c>
      <c r="C36" s="467">
        <v>16.798999999999999</v>
      </c>
      <c r="D36" s="467">
        <v>26.532</v>
      </c>
      <c r="E36" s="467"/>
      <c r="F36" s="467">
        <v>26.538</v>
      </c>
      <c r="G36" s="467">
        <v>30</v>
      </c>
      <c r="H36" s="467">
        <v>-3.4619999999999997</v>
      </c>
      <c r="I36" s="468">
        <v>0.88460000000000005</v>
      </c>
      <c r="J36" s="469" t="s">
        <v>1</v>
      </c>
    </row>
    <row r="37" spans="1:10" ht="14.4" customHeight="1" x14ac:dyDescent="0.3">
      <c r="A37" s="465" t="s">
        <v>534</v>
      </c>
      <c r="B37" s="466" t="s">
        <v>827</v>
      </c>
      <c r="C37" s="467">
        <v>30.639599999999998</v>
      </c>
      <c r="D37" s="467">
        <v>49.7</v>
      </c>
      <c r="E37" s="467"/>
      <c r="F37" s="467">
        <v>67.343999999999994</v>
      </c>
      <c r="G37" s="467">
        <v>53</v>
      </c>
      <c r="H37" s="467">
        <v>14.343999999999994</v>
      </c>
      <c r="I37" s="468">
        <v>1.2706415094339623</v>
      </c>
      <c r="J37" s="469" t="s">
        <v>1</v>
      </c>
    </row>
    <row r="38" spans="1:10" ht="14.4" customHeight="1" x14ac:dyDescent="0.3">
      <c r="A38" s="465" t="s">
        <v>534</v>
      </c>
      <c r="B38" s="466" t="s">
        <v>536</v>
      </c>
      <c r="C38" s="467">
        <v>19943.57229</v>
      </c>
      <c r="D38" s="467">
        <v>18652.686620000004</v>
      </c>
      <c r="E38" s="467"/>
      <c r="F38" s="467">
        <v>15541.521950000002</v>
      </c>
      <c r="G38" s="467">
        <v>16406</v>
      </c>
      <c r="H38" s="467">
        <v>-864.47804999999789</v>
      </c>
      <c r="I38" s="468">
        <v>0.94730720163354887</v>
      </c>
      <c r="J38" s="469" t="s">
        <v>532</v>
      </c>
    </row>
    <row r="39" spans="1:10" ht="14.4" customHeight="1" x14ac:dyDescent="0.3">
      <c r="A39" s="465" t="s">
        <v>524</v>
      </c>
      <c r="B39" s="466" t="s">
        <v>524</v>
      </c>
      <c r="C39" s="467" t="s">
        <v>524</v>
      </c>
      <c r="D39" s="467" t="s">
        <v>524</v>
      </c>
      <c r="E39" s="467"/>
      <c r="F39" s="467" t="s">
        <v>524</v>
      </c>
      <c r="G39" s="467" t="s">
        <v>524</v>
      </c>
      <c r="H39" s="467" t="s">
        <v>524</v>
      </c>
      <c r="I39" s="468" t="s">
        <v>524</v>
      </c>
      <c r="J39" s="469" t="s">
        <v>533</v>
      </c>
    </row>
    <row r="40" spans="1:10" ht="14.4" customHeight="1" x14ac:dyDescent="0.3">
      <c r="A40" s="465" t="s">
        <v>522</v>
      </c>
      <c r="B40" s="466" t="s">
        <v>527</v>
      </c>
      <c r="C40" s="467">
        <v>20482.301039999995</v>
      </c>
      <c r="D40" s="467">
        <v>19101.643440000003</v>
      </c>
      <c r="E40" s="467"/>
      <c r="F40" s="467">
        <v>18854.009050000004</v>
      </c>
      <c r="G40" s="467">
        <v>20730</v>
      </c>
      <c r="H40" s="467">
        <v>-1875.9909499999958</v>
      </c>
      <c r="I40" s="468">
        <v>0.90950357211770405</v>
      </c>
      <c r="J40" s="469" t="s">
        <v>528</v>
      </c>
    </row>
  </sheetData>
  <mergeCells count="3">
    <mergeCell ref="A1:I1"/>
    <mergeCell ref="F3:I3"/>
    <mergeCell ref="C4:D4"/>
  </mergeCells>
  <conditionalFormatting sqref="F14 F41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40">
    <cfRule type="expression" dxfId="17" priority="6">
      <formula>$H15&gt;0</formula>
    </cfRule>
  </conditionalFormatting>
  <conditionalFormatting sqref="A15:A40">
    <cfRule type="expression" dxfId="16" priority="5">
      <formula>AND($J15&lt;&gt;"mezeraKL",$J15&lt;&gt;"")</formula>
    </cfRule>
  </conditionalFormatting>
  <conditionalFormatting sqref="I15:I40">
    <cfRule type="expression" dxfId="15" priority="7">
      <formula>$I15&gt;1</formula>
    </cfRule>
  </conditionalFormatting>
  <conditionalFormatting sqref="B15:B40">
    <cfRule type="expression" dxfId="14" priority="4">
      <formula>OR($J15="NS",$J15="SumaNS",$J15="Účet")</formula>
    </cfRule>
  </conditionalFormatting>
  <conditionalFormatting sqref="A15:D40 F15:I40">
    <cfRule type="expression" dxfId="13" priority="8">
      <formula>AND($J15&lt;&gt;"",$J15&lt;&gt;"mezeraKL")</formula>
    </cfRule>
  </conditionalFormatting>
  <conditionalFormatting sqref="B15:D40 F15:I40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0 F15:I40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0" t="s">
        <v>1290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35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6"/>
      <c r="D3" s="377"/>
      <c r="E3" s="377"/>
      <c r="F3" s="377"/>
      <c r="G3" s="377"/>
      <c r="H3" s="141" t="s">
        <v>128</v>
      </c>
      <c r="I3" s="98">
        <f>IF(J3&lt;&gt;0,K3/J3,0)</f>
        <v>34.27861216383377</v>
      </c>
      <c r="J3" s="98">
        <f>SUBTOTAL(9,J5:J1048576)</f>
        <v>550159</v>
      </c>
      <c r="K3" s="99">
        <f>SUBTOTAL(9,K5:K1048576)</f>
        <v>18858686.989442624</v>
      </c>
    </row>
    <row r="4" spans="1:11" s="208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71</v>
      </c>
      <c r="H4" s="473" t="s">
        <v>11</v>
      </c>
      <c r="I4" s="474" t="s">
        <v>142</v>
      </c>
      <c r="J4" s="474" t="s">
        <v>13</v>
      </c>
      <c r="K4" s="475" t="s">
        <v>156</v>
      </c>
    </row>
    <row r="5" spans="1:11" ht="14.4" customHeight="1" x14ac:dyDescent="0.3">
      <c r="A5" s="539" t="s">
        <v>522</v>
      </c>
      <c r="B5" s="540" t="s">
        <v>523</v>
      </c>
      <c r="C5" s="543" t="s">
        <v>529</v>
      </c>
      <c r="D5" s="587" t="s">
        <v>530</v>
      </c>
      <c r="E5" s="543" t="s">
        <v>831</v>
      </c>
      <c r="F5" s="587" t="s">
        <v>832</v>
      </c>
      <c r="G5" s="543" t="s">
        <v>833</v>
      </c>
      <c r="H5" s="543" t="s">
        <v>834</v>
      </c>
      <c r="I5" s="116">
        <v>264.37422180175781</v>
      </c>
      <c r="J5" s="116">
        <v>40</v>
      </c>
      <c r="K5" s="566">
        <v>10575</v>
      </c>
    </row>
    <row r="6" spans="1:11" ht="14.4" customHeight="1" x14ac:dyDescent="0.3">
      <c r="A6" s="546" t="s">
        <v>522</v>
      </c>
      <c r="B6" s="547" t="s">
        <v>523</v>
      </c>
      <c r="C6" s="550" t="s">
        <v>529</v>
      </c>
      <c r="D6" s="588" t="s">
        <v>530</v>
      </c>
      <c r="E6" s="550" t="s">
        <v>831</v>
      </c>
      <c r="F6" s="588" t="s">
        <v>832</v>
      </c>
      <c r="G6" s="550" t="s">
        <v>835</v>
      </c>
      <c r="H6" s="550" t="s">
        <v>836</v>
      </c>
      <c r="I6" s="567">
        <v>2875</v>
      </c>
      <c r="J6" s="567">
        <v>1</v>
      </c>
      <c r="K6" s="568">
        <v>2875</v>
      </c>
    </row>
    <row r="7" spans="1:11" ht="14.4" customHeight="1" x14ac:dyDescent="0.3">
      <c r="A7" s="546" t="s">
        <v>522</v>
      </c>
      <c r="B7" s="547" t="s">
        <v>523</v>
      </c>
      <c r="C7" s="550" t="s">
        <v>529</v>
      </c>
      <c r="D7" s="588" t="s">
        <v>530</v>
      </c>
      <c r="E7" s="550" t="s">
        <v>831</v>
      </c>
      <c r="F7" s="588" t="s">
        <v>832</v>
      </c>
      <c r="G7" s="550" t="s">
        <v>837</v>
      </c>
      <c r="H7" s="550" t="s">
        <v>838</v>
      </c>
      <c r="I7" s="567">
        <v>6036.06005859375</v>
      </c>
      <c r="J7" s="567">
        <v>1</v>
      </c>
      <c r="K7" s="568">
        <v>6036.06005859375</v>
      </c>
    </row>
    <row r="8" spans="1:11" ht="14.4" customHeight="1" x14ac:dyDescent="0.3">
      <c r="A8" s="546" t="s">
        <v>522</v>
      </c>
      <c r="B8" s="547" t="s">
        <v>523</v>
      </c>
      <c r="C8" s="550" t="s">
        <v>529</v>
      </c>
      <c r="D8" s="588" t="s">
        <v>530</v>
      </c>
      <c r="E8" s="550" t="s">
        <v>831</v>
      </c>
      <c r="F8" s="588" t="s">
        <v>832</v>
      </c>
      <c r="G8" s="550" t="s">
        <v>839</v>
      </c>
      <c r="H8" s="550" t="s">
        <v>840</v>
      </c>
      <c r="I8" s="567">
        <v>3550.639892578125</v>
      </c>
      <c r="J8" s="567">
        <v>1</v>
      </c>
      <c r="K8" s="568">
        <v>3550.639892578125</v>
      </c>
    </row>
    <row r="9" spans="1:11" ht="14.4" customHeight="1" x14ac:dyDescent="0.3">
      <c r="A9" s="546" t="s">
        <v>522</v>
      </c>
      <c r="B9" s="547" t="s">
        <v>523</v>
      </c>
      <c r="C9" s="550" t="s">
        <v>529</v>
      </c>
      <c r="D9" s="588" t="s">
        <v>530</v>
      </c>
      <c r="E9" s="550" t="s">
        <v>831</v>
      </c>
      <c r="F9" s="588" t="s">
        <v>832</v>
      </c>
      <c r="G9" s="550" t="s">
        <v>841</v>
      </c>
      <c r="H9" s="550" t="s">
        <v>842</v>
      </c>
      <c r="I9" s="567">
        <v>4643.97998046875</v>
      </c>
      <c r="J9" s="567">
        <v>1</v>
      </c>
      <c r="K9" s="568">
        <v>4643.97998046875</v>
      </c>
    </row>
    <row r="10" spans="1:11" ht="14.4" customHeight="1" x14ac:dyDescent="0.3">
      <c r="A10" s="546" t="s">
        <v>522</v>
      </c>
      <c r="B10" s="547" t="s">
        <v>523</v>
      </c>
      <c r="C10" s="550" t="s">
        <v>529</v>
      </c>
      <c r="D10" s="588" t="s">
        <v>530</v>
      </c>
      <c r="E10" s="550" t="s">
        <v>831</v>
      </c>
      <c r="F10" s="588" t="s">
        <v>832</v>
      </c>
      <c r="G10" s="550" t="s">
        <v>843</v>
      </c>
      <c r="H10" s="550" t="s">
        <v>844</v>
      </c>
      <c r="I10" s="567">
        <v>157300</v>
      </c>
      <c r="J10" s="567">
        <v>3</v>
      </c>
      <c r="K10" s="568">
        <v>471900</v>
      </c>
    </row>
    <row r="11" spans="1:11" ht="14.4" customHeight="1" x14ac:dyDescent="0.3">
      <c r="A11" s="546" t="s">
        <v>522</v>
      </c>
      <c r="B11" s="547" t="s">
        <v>523</v>
      </c>
      <c r="C11" s="550" t="s">
        <v>529</v>
      </c>
      <c r="D11" s="588" t="s">
        <v>530</v>
      </c>
      <c r="E11" s="550" t="s">
        <v>831</v>
      </c>
      <c r="F11" s="588" t="s">
        <v>832</v>
      </c>
      <c r="G11" s="550" t="s">
        <v>845</v>
      </c>
      <c r="H11" s="550" t="s">
        <v>846</v>
      </c>
      <c r="I11" s="567">
        <v>5521.22998046875</v>
      </c>
      <c r="J11" s="567">
        <v>13</v>
      </c>
      <c r="K11" s="568">
        <v>71775.98828125</v>
      </c>
    </row>
    <row r="12" spans="1:11" ht="14.4" customHeight="1" x14ac:dyDescent="0.3">
      <c r="A12" s="546" t="s">
        <v>522</v>
      </c>
      <c r="B12" s="547" t="s">
        <v>523</v>
      </c>
      <c r="C12" s="550" t="s">
        <v>529</v>
      </c>
      <c r="D12" s="588" t="s">
        <v>530</v>
      </c>
      <c r="E12" s="550" t="s">
        <v>831</v>
      </c>
      <c r="F12" s="588" t="s">
        <v>832</v>
      </c>
      <c r="G12" s="550" t="s">
        <v>847</v>
      </c>
      <c r="H12" s="550" t="s">
        <v>848</v>
      </c>
      <c r="I12" s="567">
        <v>2480.5</v>
      </c>
      <c r="J12" s="567">
        <v>1</v>
      </c>
      <c r="K12" s="568">
        <v>2480.5</v>
      </c>
    </row>
    <row r="13" spans="1:11" ht="14.4" customHeight="1" x14ac:dyDescent="0.3">
      <c r="A13" s="546" t="s">
        <v>522</v>
      </c>
      <c r="B13" s="547" t="s">
        <v>523</v>
      </c>
      <c r="C13" s="550" t="s">
        <v>529</v>
      </c>
      <c r="D13" s="588" t="s">
        <v>530</v>
      </c>
      <c r="E13" s="550" t="s">
        <v>831</v>
      </c>
      <c r="F13" s="588" t="s">
        <v>832</v>
      </c>
      <c r="G13" s="550" t="s">
        <v>849</v>
      </c>
      <c r="H13" s="550" t="s">
        <v>850</v>
      </c>
      <c r="I13" s="567">
        <v>2904</v>
      </c>
      <c r="J13" s="567">
        <v>1</v>
      </c>
      <c r="K13" s="568">
        <v>2904</v>
      </c>
    </row>
    <row r="14" spans="1:11" ht="14.4" customHeight="1" x14ac:dyDescent="0.3">
      <c r="A14" s="546" t="s">
        <v>522</v>
      </c>
      <c r="B14" s="547" t="s">
        <v>523</v>
      </c>
      <c r="C14" s="550" t="s">
        <v>529</v>
      </c>
      <c r="D14" s="588" t="s">
        <v>530</v>
      </c>
      <c r="E14" s="550" t="s">
        <v>831</v>
      </c>
      <c r="F14" s="588" t="s">
        <v>832</v>
      </c>
      <c r="G14" s="550" t="s">
        <v>851</v>
      </c>
      <c r="H14" s="550" t="s">
        <v>852</v>
      </c>
      <c r="I14" s="567">
        <v>1161.5999755859375</v>
      </c>
      <c r="J14" s="567">
        <v>25</v>
      </c>
      <c r="K14" s="568">
        <v>29040</v>
      </c>
    </row>
    <row r="15" spans="1:11" ht="14.4" customHeight="1" x14ac:dyDescent="0.3">
      <c r="A15" s="546" t="s">
        <v>522</v>
      </c>
      <c r="B15" s="547" t="s">
        <v>523</v>
      </c>
      <c r="C15" s="550" t="s">
        <v>529</v>
      </c>
      <c r="D15" s="588" t="s">
        <v>530</v>
      </c>
      <c r="E15" s="550" t="s">
        <v>831</v>
      </c>
      <c r="F15" s="588" t="s">
        <v>832</v>
      </c>
      <c r="G15" s="550" t="s">
        <v>853</v>
      </c>
      <c r="H15" s="550" t="s">
        <v>854</v>
      </c>
      <c r="I15" s="567">
        <v>4247.10009765625</v>
      </c>
      <c r="J15" s="567">
        <v>1</v>
      </c>
      <c r="K15" s="568">
        <v>4247.10009765625</v>
      </c>
    </row>
    <row r="16" spans="1:11" ht="14.4" customHeight="1" x14ac:dyDescent="0.3">
      <c r="A16" s="546" t="s">
        <v>522</v>
      </c>
      <c r="B16" s="547" t="s">
        <v>523</v>
      </c>
      <c r="C16" s="550" t="s">
        <v>529</v>
      </c>
      <c r="D16" s="588" t="s">
        <v>530</v>
      </c>
      <c r="E16" s="550" t="s">
        <v>831</v>
      </c>
      <c r="F16" s="588" t="s">
        <v>832</v>
      </c>
      <c r="G16" s="550" t="s">
        <v>855</v>
      </c>
      <c r="H16" s="550" t="s">
        <v>856</v>
      </c>
      <c r="I16" s="567">
        <v>37824.6015625</v>
      </c>
      <c r="J16" s="567">
        <v>3</v>
      </c>
      <c r="K16" s="568">
        <v>113473.8046875</v>
      </c>
    </row>
    <row r="17" spans="1:11" ht="14.4" customHeight="1" x14ac:dyDescent="0.3">
      <c r="A17" s="546" t="s">
        <v>522</v>
      </c>
      <c r="B17" s="547" t="s">
        <v>523</v>
      </c>
      <c r="C17" s="550" t="s">
        <v>529</v>
      </c>
      <c r="D17" s="588" t="s">
        <v>530</v>
      </c>
      <c r="E17" s="550" t="s">
        <v>831</v>
      </c>
      <c r="F17" s="588" t="s">
        <v>832</v>
      </c>
      <c r="G17" s="550" t="s">
        <v>857</v>
      </c>
      <c r="H17" s="550" t="s">
        <v>858</v>
      </c>
      <c r="I17" s="567">
        <v>4719</v>
      </c>
      <c r="J17" s="567">
        <v>1</v>
      </c>
      <c r="K17" s="568">
        <v>4719</v>
      </c>
    </row>
    <row r="18" spans="1:11" ht="14.4" customHeight="1" x14ac:dyDescent="0.3">
      <c r="A18" s="546" t="s">
        <v>522</v>
      </c>
      <c r="B18" s="547" t="s">
        <v>523</v>
      </c>
      <c r="C18" s="550" t="s">
        <v>529</v>
      </c>
      <c r="D18" s="588" t="s">
        <v>530</v>
      </c>
      <c r="E18" s="550" t="s">
        <v>831</v>
      </c>
      <c r="F18" s="588" t="s">
        <v>832</v>
      </c>
      <c r="G18" s="550" t="s">
        <v>859</v>
      </c>
      <c r="H18" s="550" t="s">
        <v>860</v>
      </c>
      <c r="I18" s="567">
        <v>51425</v>
      </c>
      <c r="J18" s="567">
        <v>4</v>
      </c>
      <c r="K18" s="568">
        <v>205700</v>
      </c>
    </row>
    <row r="19" spans="1:11" ht="14.4" customHeight="1" x14ac:dyDescent="0.3">
      <c r="A19" s="546" t="s">
        <v>522</v>
      </c>
      <c r="B19" s="547" t="s">
        <v>523</v>
      </c>
      <c r="C19" s="550" t="s">
        <v>529</v>
      </c>
      <c r="D19" s="588" t="s">
        <v>530</v>
      </c>
      <c r="E19" s="550" t="s">
        <v>831</v>
      </c>
      <c r="F19" s="588" t="s">
        <v>832</v>
      </c>
      <c r="G19" s="550" t="s">
        <v>861</v>
      </c>
      <c r="H19" s="550" t="s">
        <v>862</v>
      </c>
      <c r="I19" s="567">
        <v>5115.8798828125</v>
      </c>
      <c r="J19" s="567">
        <v>1</v>
      </c>
      <c r="K19" s="568">
        <v>5115.8798828125</v>
      </c>
    </row>
    <row r="20" spans="1:11" ht="14.4" customHeight="1" x14ac:dyDescent="0.3">
      <c r="A20" s="546" t="s">
        <v>522</v>
      </c>
      <c r="B20" s="547" t="s">
        <v>523</v>
      </c>
      <c r="C20" s="550" t="s">
        <v>529</v>
      </c>
      <c r="D20" s="588" t="s">
        <v>530</v>
      </c>
      <c r="E20" s="550" t="s">
        <v>831</v>
      </c>
      <c r="F20" s="588" t="s">
        <v>832</v>
      </c>
      <c r="G20" s="550" t="s">
        <v>863</v>
      </c>
      <c r="H20" s="550" t="s">
        <v>864</v>
      </c>
      <c r="I20" s="567">
        <v>9952.25</v>
      </c>
      <c r="J20" s="567">
        <v>12</v>
      </c>
      <c r="K20" s="568">
        <v>119427</v>
      </c>
    </row>
    <row r="21" spans="1:11" ht="14.4" customHeight="1" x14ac:dyDescent="0.3">
      <c r="A21" s="546" t="s">
        <v>522</v>
      </c>
      <c r="B21" s="547" t="s">
        <v>523</v>
      </c>
      <c r="C21" s="550" t="s">
        <v>529</v>
      </c>
      <c r="D21" s="588" t="s">
        <v>530</v>
      </c>
      <c r="E21" s="550" t="s">
        <v>831</v>
      </c>
      <c r="F21" s="588" t="s">
        <v>832</v>
      </c>
      <c r="G21" s="550" t="s">
        <v>865</v>
      </c>
      <c r="H21" s="550" t="s">
        <v>866</v>
      </c>
      <c r="I21" s="567">
        <v>1988.030029296875</v>
      </c>
      <c r="J21" s="567">
        <v>2</v>
      </c>
      <c r="K21" s="568">
        <v>3976.06005859375</v>
      </c>
    </row>
    <row r="22" spans="1:11" ht="14.4" customHeight="1" x14ac:dyDescent="0.3">
      <c r="A22" s="546" t="s">
        <v>522</v>
      </c>
      <c r="B22" s="547" t="s">
        <v>523</v>
      </c>
      <c r="C22" s="550" t="s">
        <v>529</v>
      </c>
      <c r="D22" s="588" t="s">
        <v>530</v>
      </c>
      <c r="E22" s="550" t="s">
        <v>831</v>
      </c>
      <c r="F22" s="588" t="s">
        <v>832</v>
      </c>
      <c r="G22" s="550" t="s">
        <v>867</v>
      </c>
      <c r="H22" s="550" t="s">
        <v>868</v>
      </c>
      <c r="I22" s="567">
        <v>793.5</v>
      </c>
      <c r="J22" s="567">
        <v>1</v>
      </c>
      <c r="K22" s="568">
        <v>793.5</v>
      </c>
    </row>
    <row r="23" spans="1:11" ht="14.4" customHeight="1" x14ac:dyDescent="0.3">
      <c r="A23" s="546" t="s">
        <v>522</v>
      </c>
      <c r="B23" s="547" t="s">
        <v>523</v>
      </c>
      <c r="C23" s="550" t="s">
        <v>529</v>
      </c>
      <c r="D23" s="588" t="s">
        <v>530</v>
      </c>
      <c r="E23" s="550" t="s">
        <v>831</v>
      </c>
      <c r="F23" s="588" t="s">
        <v>832</v>
      </c>
      <c r="G23" s="550" t="s">
        <v>869</v>
      </c>
      <c r="H23" s="550" t="s">
        <v>870</v>
      </c>
      <c r="I23" s="567">
        <v>2548.39990234375</v>
      </c>
      <c r="J23" s="567">
        <v>1</v>
      </c>
      <c r="K23" s="568">
        <v>2548.39990234375</v>
      </c>
    </row>
    <row r="24" spans="1:11" ht="14.4" customHeight="1" x14ac:dyDescent="0.3">
      <c r="A24" s="546" t="s">
        <v>522</v>
      </c>
      <c r="B24" s="547" t="s">
        <v>523</v>
      </c>
      <c r="C24" s="550" t="s">
        <v>529</v>
      </c>
      <c r="D24" s="588" t="s">
        <v>530</v>
      </c>
      <c r="E24" s="550" t="s">
        <v>831</v>
      </c>
      <c r="F24" s="588" t="s">
        <v>832</v>
      </c>
      <c r="G24" s="550" t="s">
        <v>871</v>
      </c>
      <c r="H24" s="550" t="s">
        <v>872</v>
      </c>
      <c r="I24" s="567">
        <v>6253.330078125</v>
      </c>
      <c r="J24" s="567">
        <v>5</v>
      </c>
      <c r="K24" s="568">
        <v>31266.650390625</v>
      </c>
    </row>
    <row r="25" spans="1:11" ht="14.4" customHeight="1" x14ac:dyDescent="0.3">
      <c r="A25" s="546" t="s">
        <v>522</v>
      </c>
      <c r="B25" s="547" t="s">
        <v>523</v>
      </c>
      <c r="C25" s="550" t="s">
        <v>529</v>
      </c>
      <c r="D25" s="588" t="s">
        <v>530</v>
      </c>
      <c r="E25" s="550" t="s">
        <v>831</v>
      </c>
      <c r="F25" s="588" t="s">
        <v>832</v>
      </c>
      <c r="G25" s="550" t="s">
        <v>873</v>
      </c>
      <c r="H25" s="550" t="s">
        <v>874</v>
      </c>
      <c r="I25" s="567">
        <v>5298.2420898437504</v>
      </c>
      <c r="J25" s="567">
        <v>9</v>
      </c>
      <c r="K25" s="568">
        <v>47792.45947265625</v>
      </c>
    </row>
    <row r="26" spans="1:11" ht="14.4" customHeight="1" x14ac:dyDescent="0.3">
      <c r="A26" s="546" t="s">
        <v>522</v>
      </c>
      <c r="B26" s="547" t="s">
        <v>523</v>
      </c>
      <c r="C26" s="550" t="s">
        <v>529</v>
      </c>
      <c r="D26" s="588" t="s">
        <v>530</v>
      </c>
      <c r="E26" s="550" t="s">
        <v>831</v>
      </c>
      <c r="F26" s="588" t="s">
        <v>832</v>
      </c>
      <c r="G26" s="550" t="s">
        <v>875</v>
      </c>
      <c r="H26" s="550" t="s">
        <v>876</v>
      </c>
      <c r="I26" s="567">
        <v>4882.4501953125</v>
      </c>
      <c r="J26" s="567">
        <v>15</v>
      </c>
      <c r="K26" s="568">
        <v>73236.759765625</v>
      </c>
    </row>
    <row r="27" spans="1:11" ht="14.4" customHeight="1" x14ac:dyDescent="0.3">
      <c r="A27" s="546" t="s">
        <v>522</v>
      </c>
      <c r="B27" s="547" t="s">
        <v>523</v>
      </c>
      <c r="C27" s="550" t="s">
        <v>529</v>
      </c>
      <c r="D27" s="588" t="s">
        <v>530</v>
      </c>
      <c r="E27" s="550" t="s">
        <v>831</v>
      </c>
      <c r="F27" s="588" t="s">
        <v>832</v>
      </c>
      <c r="G27" s="550" t="s">
        <v>877</v>
      </c>
      <c r="H27" s="550" t="s">
        <v>878</v>
      </c>
      <c r="I27" s="567">
        <v>8971.9794921875</v>
      </c>
      <c r="J27" s="567">
        <v>13</v>
      </c>
      <c r="K27" s="568">
        <v>116635.720703125</v>
      </c>
    </row>
    <row r="28" spans="1:11" ht="14.4" customHeight="1" x14ac:dyDescent="0.3">
      <c r="A28" s="546" t="s">
        <v>522</v>
      </c>
      <c r="B28" s="547" t="s">
        <v>523</v>
      </c>
      <c r="C28" s="550" t="s">
        <v>529</v>
      </c>
      <c r="D28" s="588" t="s">
        <v>530</v>
      </c>
      <c r="E28" s="550" t="s">
        <v>831</v>
      </c>
      <c r="F28" s="588" t="s">
        <v>832</v>
      </c>
      <c r="G28" s="550" t="s">
        <v>879</v>
      </c>
      <c r="H28" s="550" t="s">
        <v>880</v>
      </c>
      <c r="I28" s="567">
        <v>1083.47998046875</v>
      </c>
      <c r="J28" s="567">
        <v>6</v>
      </c>
      <c r="K28" s="568">
        <v>6500.8798828125</v>
      </c>
    </row>
    <row r="29" spans="1:11" ht="14.4" customHeight="1" x14ac:dyDescent="0.3">
      <c r="A29" s="546" t="s">
        <v>522</v>
      </c>
      <c r="B29" s="547" t="s">
        <v>523</v>
      </c>
      <c r="C29" s="550" t="s">
        <v>529</v>
      </c>
      <c r="D29" s="588" t="s">
        <v>530</v>
      </c>
      <c r="E29" s="550" t="s">
        <v>831</v>
      </c>
      <c r="F29" s="588" t="s">
        <v>832</v>
      </c>
      <c r="G29" s="550" t="s">
        <v>881</v>
      </c>
      <c r="H29" s="550" t="s">
        <v>882</v>
      </c>
      <c r="I29" s="567">
        <v>1319.2319580078124</v>
      </c>
      <c r="J29" s="567">
        <v>13</v>
      </c>
      <c r="K29" s="568">
        <v>17314.879638671875</v>
      </c>
    </row>
    <row r="30" spans="1:11" ht="14.4" customHeight="1" x14ac:dyDescent="0.3">
      <c r="A30" s="546" t="s">
        <v>522</v>
      </c>
      <c r="B30" s="547" t="s">
        <v>523</v>
      </c>
      <c r="C30" s="550" t="s">
        <v>529</v>
      </c>
      <c r="D30" s="588" t="s">
        <v>530</v>
      </c>
      <c r="E30" s="550" t="s">
        <v>831</v>
      </c>
      <c r="F30" s="588" t="s">
        <v>832</v>
      </c>
      <c r="G30" s="550" t="s">
        <v>883</v>
      </c>
      <c r="H30" s="550" t="s">
        <v>884</v>
      </c>
      <c r="I30" s="567">
        <v>344.07998657226562</v>
      </c>
      <c r="J30" s="567">
        <v>12</v>
      </c>
      <c r="K30" s="568">
        <v>4128.9599609375</v>
      </c>
    </row>
    <row r="31" spans="1:11" ht="14.4" customHeight="1" x14ac:dyDescent="0.3">
      <c r="A31" s="546" t="s">
        <v>522</v>
      </c>
      <c r="B31" s="547" t="s">
        <v>523</v>
      </c>
      <c r="C31" s="550" t="s">
        <v>529</v>
      </c>
      <c r="D31" s="588" t="s">
        <v>530</v>
      </c>
      <c r="E31" s="550" t="s">
        <v>831</v>
      </c>
      <c r="F31" s="588" t="s">
        <v>832</v>
      </c>
      <c r="G31" s="550" t="s">
        <v>885</v>
      </c>
      <c r="H31" s="550" t="s">
        <v>886</v>
      </c>
      <c r="I31" s="567">
        <v>4766.219970703125</v>
      </c>
      <c r="J31" s="567">
        <v>5</v>
      </c>
      <c r="K31" s="568">
        <v>23831.18994140625</v>
      </c>
    </row>
    <row r="32" spans="1:11" ht="14.4" customHeight="1" x14ac:dyDescent="0.3">
      <c r="A32" s="546" t="s">
        <v>522</v>
      </c>
      <c r="B32" s="547" t="s">
        <v>523</v>
      </c>
      <c r="C32" s="550" t="s">
        <v>529</v>
      </c>
      <c r="D32" s="588" t="s">
        <v>530</v>
      </c>
      <c r="E32" s="550" t="s">
        <v>831</v>
      </c>
      <c r="F32" s="588" t="s">
        <v>832</v>
      </c>
      <c r="G32" s="550" t="s">
        <v>887</v>
      </c>
      <c r="H32" s="550" t="s">
        <v>888</v>
      </c>
      <c r="I32" s="567">
        <v>1844.0999755859375</v>
      </c>
      <c r="J32" s="567">
        <v>1</v>
      </c>
      <c r="K32" s="568">
        <v>1844.0999755859375</v>
      </c>
    </row>
    <row r="33" spans="1:11" ht="14.4" customHeight="1" x14ac:dyDescent="0.3">
      <c r="A33" s="546" t="s">
        <v>522</v>
      </c>
      <c r="B33" s="547" t="s">
        <v>523</v>
      </c>
      <c r="C33" s="550" t="s">
        <v>529</v>
      </c>
      <c r="D33" s="588" t="s">
        <v>530</v>
      </c>
      <c r="E33" s="550" t="s">
        <v>831</v>
      </c>
      <c r="F33" s="588" t="s">
        <v>832</v>
      </c>
      <c r="G33" s="550" t="s">
        <v>889</v>
      </c>
      <c r="H33" s="550" t="s">
        <v>890</v>
      </c>
      <c r="I33" s="567">
        <v>2028.1500244140625</v>
      </c>
      <c r="J33" s="567">
        <v>1</v>
      </c>
      <c r="K33" s="568">
        <v>2028.1500244140625</v>
      </c>
    </row>
    <row r="34" spans="1:11" ht="14.4" customHeight="1" x14ac:dyDescent="0.3">
      <c r="A34" s="546" t="s">
        <v>522</v>
      </c>
      <c r="B34" s="547" t="s">
        <v>523</v>
      </c>
      <c r="C34" s="550" t="s">
        <v>529</v>
      </c>
      <c r="D34" s="588" t="s">
        <v>530</v>
      </c>
      <c r="E34" s="550" t="s">
        <v>831</v>
      </c>
      <c r="F34" s="588" t="s">
        <v>832</v>
      </c>
      <c r="G34" s="550" t="s">
        <v>891</v>
      </c>
      <c r="H34" s="550" t="s">
        <v>892</v>
      </c>
      <c r="I34" s="567">
        <v>1844.0999755859375</v>
      </c>
      <c r="J34" s="567">
        <v>1</v>
      </c>
      <c r="K34" s="568">
        <v>1844.0999755859375</v>
      </c>
    </row>
    <row r="35" spans="1:11" ht="14.4" customHeight="1" x14ac:dyDescent="0.3">
      <c r="A35" s="546" t="s">
        <v>522</v>
      </c>
      <c r="B35" s="547" t="s">
        <v>523</v>
      </c>
      <c r="C35" s="550" t="s">
        <v>529</v>
      </c>
      <c r="D35" s="588" t="s">
        <v>530</v>
      </c>
      <c r="E35" s="550" t="s">
        <v>831</v>
      </c>
      <c r="F35" s="588" t="s">
        <v>832</v>
      </c>
      <c r="G35" s="550" t="s">
        <v>893</v>
      </c>
      <c r="H35" s="550" t="s">
        <v>894</v>
      </c>
      <c r="I35" s="567">
        <v>3913.1474609375</v>
      </c>
      <c r="J35" s="567">
        <v>4</v>
      </c>
      <c r="K35" s="568">
        <v>15652.58984375</v>
      </c>
    </row>
    <row r="36" spans="1:11" ht="14.4" customHeight="1" x14ac:dyDescent="0.3">
      <c r="A36" s="546" t="s">
        <v>522</v>
      </c>
      <c r="B36" s="547" t="s">
        <v>523</v>
      </c>
      <c r="C36" s="550" t="s">
        <v>529</v>
      </c>
      <c r="D36" s="588" t="s">
        <v>530</v>
      </c>
      <c r="E36" s="550" t="s">
        <v>831</v>
      </c>
      <c r="F36" s="588" t="s">
        <v>832</v>
      </c>
      <c r="G36" s="550" t="s">
        <v>895</v>
      </c>
      <c r="H36" s="550" t="s">
        <v>896</v>
      </c>
      <c r="I36" s="567">
        <v>2271.1793212890625</v>
      </c>
      <c r="J36" s="567">
        <v>36</v>
      </c>
      <c r="K36" s="568">
        <v>81762.3603515625</v>
      </c>
    </row>
    <row r="37" spans="1:11" ht="14.4" customHeight="1" x14ac:dyDescent="0.3">
      <c r="A37" s="546" t="s">
        <v>522</v>
      </c>
      <c r="B37" s="547" t="s">
        <v>523</v>
      </c>
      <c r="C37" s="550" t="s">
        <v>529</v>
      </c>
      <c r="D37" s="588" t="s">
        <v>530</v>
      </c>
      <c r="E37" s="550" t="s">
        <v>831</v>
      </c>
      <c r="F37" s="588" t="s">
        <v>832</v>
      </c>
      <c r="G37" s="550" t="s">
        <v>897</v>
      </c>
      <c r="H37" s="550" t="s">
        <v>898</v>
      </c>
      <c r="I37" s="567">
        <v>1617.8600463867187</v>
      </c>
      <c r="J37" s="567">
        <v>4</v>
      </c>
      <c r="K37" s="568">
        <v>6471.440185546875</v>
      </c>
    </row>
    <row r="38" spans="1:11" ht="14.4" customHeight="1" x14ac:dyDescent="0.3">
      <c r="A38" s="546" t="s">
        <v>522</v>
      </c>
      <c r="B38" s="547" t="s">
        <v>523</v>
      </c>
      <c r="C38" s="550" t="s">
        <v>529</v>
      </c>
      <c r="D38" s="588" t="s">
        <v>530</v>
      </c>
      <c r="E38" s="550" t="s">
        <v>831</v>
      </c>
      <c r="F38" s="588" t="s">
        <v>832</v>
      </c>
      <c r="G38" s="550" t="s">
        <v>899</v>
      </c>
      <c r="H38" s="550" t="s">
        <v>900</v>
      </c>
      <c r="I38" s="567">
        <v>1837.9749755859375</v>
      </c>
      <c r="J38" s="567">
        <v>2</v>
      </c>
      <c r="K38" s="568">
        <v>3675.949951171875</v>
      </c>
    </row>
    <row r="39" spans="1:11" ht="14.4" customHeight="1" x14ac:dyDescent="0.3">
      <c r="A39" s="546" t="s">
        <v>522</v>
      </c>
      <c r="B39" s="547" t="s">
        <v>523</v>
      </c>
      <c r="C39" s="550" t="s">
        <v>529</v>
      </c>
      <c r="D39" s="588" t="s">
        <v>530</v>
      </c>
      <c r="E39" s="550" t="s">
        <v>831</v>
      </c>
      <c r="F39" s="588" t="s">
        <v>832</v>
      </c>
      <c r="G39" s="550" t="s">
        <v>901</v>
      </c>
      <c r="H39" s="550" t="s">
        <v>902</v>
      </c>
      <c r="I39" s="567">
        <v>2351.0150146484375</v>
      </c>
      <c r="J39" s="567">
        <v>2</v>
      </c>
      <c r="K39" s="568">
        <v>4702.030029296875</v>
      </c>
    </row>
    <row r="40" spans="1:11" ht="14.4" customHeight="1" x14ac:dyDescent="0.3">
      <c r="A40" s="546" t="s">
        <v>522</v>
      </c>
      <c r="B40" s="547" t="s">
        <v>523</v>
      </c>
      <c r="C40" s="550" t="s">
        <v>529</v>
      </c>
      <c r="D40" s="588" t="s">
        <v>530</v>
      </c>
      <c r="E40" s="550" t="s">
        <v>831</v>
      </c>
      <c r="F40" s="588" t="s">
        <v>832</v>
      </c>
      <c r="G40" s="550" t="s">
        <v>903</v>
      </c>
      <c r="H40" s="550" t="s">
        <v>904</v>
      </c>
      <c r="I40" s="567">
        <v>1912</v>
      </c>
      <c r="J40" s="567">
        <v>1</v>
      </c>
      <c r="K40" s="568">
        <v>1912</v>
      </c>
    </row>
    <row r="41" spans="1:11" ht="14.4" customHeight="1" x14ac:dyDescent="0.3">
      <c r="A41" s="546" t="s">
        <v>522</v>
      </c>
      <c r="B41" s="547" t="s">
        <v>523</v>
      </c>
      <c r="C41" s="550" t="s">
        <v>529</v>
      </c>
      <c r="D41" s="588" t="s">
        <v>530</v>
      </c>
      <c r="E41" s="550" t="s">
        <v>831</v>
      </c>
      <c r="F41" s="588" t="s">
        <v>832</v>
      </c>
      <c r="G41" s="550" t="s">
        <v>905</v>
      </c>
      <c r="H41" s="550" t="s">
        <v>906</v>
      </c>
      <c r="I41" s="567">
        <v>1911.8599853515625</v>
      </c>
      <c r="J41" s="567">
        <v>1</v>
      </c>
      <c r="K41" s="568">
        <v>1911.8599853515625</v>
      </c>
    </row>
    <row r="42" spans="1:11" ht="14.4" customHeight="1" x14ac:dyDescent="0.3">
      <c r="A42" s="546" t="s">
        <v>522</v>
      </c>
      <c r="B42" s="547" t="s">
        <v>523</v>
      </c>
      <c r="C42" s="550" t="s">
        <v>529</v>
      </c>
      <c r="D42" s="588" t="s">
        <v>530</v>
      </c>
      <c r="E42" s="550" t="s">
        <v>831</v>
      </c>
      <c r="F42" s="588" t="s">
        <v>832</v>
      </c>
      <c r="G42" s="550" t="s">
        <v>907</v>
      </c>
      <c r="H42" s="550" t="s">
        <v>908</v>
      </c>
      <c r="I42" s="567">
        <v>1621.3800048828125</v>
      </c>
      <c r="J42" s="567">
        <v>1</v>
      </c>
      <c r="K42" s="568">
        <v>1621.3800048828125</v>
      </c>
    </row>
    <row r="43" spans="1:11" ht="14.4" customHeight="1" x14ac:dyDescent="0.3">
      <c r="A43" s="546" t="s">
        <v>522</v>
      </c>
      <c r="B43" s="547" t="s">
        <v>523</v>
      </c>
      <c r="C43" s="550" t="s">
        <v>529</v>
      </c>
      <c r="D43" s="588" t="s">
        <v>530</v>
      </c>
      <c r="E43" s="550" t="s">
        <v>831</v>
      </c>
      <c r="F43" s="588" t="s">
        <v>832</v>
      </c>
      <c r="G43" s="550" t="s">
        <v>909</v>
      </c>
      <c r="H43" s="550" t="s">
        <v>910</v>
      </c>
      <c r="I43" s="567">
        <v>319.44000244140625</v>
      </c>
      <c r="J43" s="567">
        <v>6</v>
      </c>
      <c r="K43" s="568">
        <v>1916.6400146484375</v>
      </c>
    </row>
    <row r="44" spans="1:11" ht="14.4" customHeight="1" x14ac:dyDescent="0.3">
      <c r="A44" s="546" t="s">
        <v>522</v>
      </c>
      <c r="B44" s="547" t="s">
        <v>523</v>
      </c>
      <c r="C44" s="550" t="s">
        <v>529</v>
      </c>
      <c r="D44" s="588" t="s">
        <v>530</v>
      </c>
      <c r="E44" s="550" t="s">
        <v>831</v>
      </c>
      <c r="F44" s="588" t="s">
        <v>832</v>
      </c>
      <c r="G44" s="550" t="s">
        <v>911</v>
      </c>
      <c r="H44" s="550" t="s">
        <v>912</v>
      </c>
      <c r="I44" s="567">
        <v>321.8599853515625</v>
      </c>
      <c r="J44" s="567">
        <v>30</v>
      </c>
      <c r="K44" s="568">
        <v>9655.80029296875</v>
      </c>
    </row>
    <row r="45" spans="1:11" ht="14.4" customHeight="1" x14ac:dyDescent="0.3">
      <c r="A45" s="546" t="s">
        <v>522</v>
      </c>
      <c r="B45" s="547" t="s">
        <v>523</v>
      </c>
      <c r="C45" s="550" t="s">
        <v>529</v>
      </c>
      <c r="D45" s="588" t="s">
        <v>530</v>
      </c>
      <c r="E45" s="550" t="s">
        <v>831</v>
      </c>
      <c r="F45" s="588" t="s">
        <v>832</v>
      </c>
      <c r="G45" s="550" t="s">
        <v>913</v>
      </c>
      <c r="H45" s="550" t="s">
        <v>914</v>
      </c>
      <c r="I45" s="567">
        <v>320.64999389648437</v>
      </c>
      <c r="J45" s="567">
        <v>6</v>
      </c>
      <c r="K45" s="568">
        <v>1923.8999633789062</v>
      </c>
    </row>
    <row r="46" spans="1:11" ht="14.4" customHeight="1" x14ac:dyDescent="0.3">
      <c r="A46" s="546" t="s">
        <v>522</v>
      </c>
      <c r="B46" s="547" t="s">
        <v>523</v>
      </c>
      <c r="C46" s="550" t="s">
        <v>529</v>
      </c>
      <c r="D46" s="588" t="s">
        <v>530</v>
      </c>
      <c r="E46" s="550" t="s">
        <v>831</v>
      </c>
      <c r="F46" s="588" t="s">
        <v>832</v>
      </c>
      <c r="G46" s="550" t="s">
        <v>915</v>
      </c>
      <c r="H46" s="550" t="s">
        <v>916</v>
      </c>
      <c r="I46" s="567">
        <v>329.12200927734375</v>
      </c>
      <c r="J46" s="567">
        <v>30</v>
      </c>
      <c r="K46" s="568">
        <v>9873.659912109375</v>
      </c>
    </row>
    <row r="47" spans="1:11" ht="14.4" customHeight="1" x14ac:dyDescent="0.3">
      <c r="A47" s="546" t="s">
        <v>522</v>
      </c>
      <c r="B47" s="547" t="s">
        <v>523</v>
      </c>
      <c r="C47" s="550" t="s">
        <v>529</v>
      </c>
      <c r="D47" s="588" t="s">
        <v>530</v>
      </c>
      <c r="E47" s="550" t="s">
        <v>831</v>
      </c>
      <c r="F47" s="588" t="s">
        <v>832</v>
      </c>
      <c r="G47" s="550" t="s">
        <v>917</v>
      </c>
      <c r="H47" s="550" t="s">
        <v>918</v>
      </c>
      <c r="I47" s="567">
        <v>1421.4000244140625</v>
      </c>
      <c r="J47" s="567">
        <v>1</v>
      </c>
      <c r="K47" s="568">
        <v>1421.4000244140625</v>
      </c>
    </row>
    <row r="48" spans="1:11" ht="14.4" customHeight="1" x14ac:dyDescent="0.3">
      <c r="A48" s="546" t="s">
        <v>522</v>
      </c>
      <c r="B48" s="547" t="s">
        <v>523</v>
      </c>
      <c r="C48" s="550" t="s">
        <v>529</v>
      </c>
      <c r="D48" s="588" t="s">
        <v>530</v>
      </c>
      <c r="E48" s="550" t="s">
        <v>831</v>
      </c>
      <c r="F48" s="588" t="s">
        <v>832</v>
      </c>
      <c r="G48" s="550" t="s">
        <v>919</v>
      </c>
      <c r="H48" s="550" t="s">
        <v>920</v>
      </c>
      <c r="I48" s="567">
        <v>1391.5</v>
      </c>
      <c r="J48" s="567">
        <v>7</v>
      </c>
      <c r="K48" s="568">
        <v>9740.5</v>
      </c>
    </row>
    <row r="49" spans="1:11" ht="14.4" customHeight="1" x14ac:dyDescent="0.3">
      <c r="A49" s="546" t="s">
        <v>522</v>
      </c>
      <c r="B49" s="547" t="s">
        <v>523</v>
      </c>
      <c r="C49" s="550" t="s">
        <v>529</v>
      </c>
      <c r="D49" s="588" t="s">
        <v>530</v>
      </c>
      <c r="E49" s="550" t="s">
        <v>831</v>
      </c>
      <c r="F49" s="588" t="s">
        <v>832</v>
      </c>
      <c r="G49" s="550" t="s">
        <v>921</v>
      </c>
      <c r="H49" s="550" t="s">
        <v>922</v>
      </c>
      <c r="I49" s="567">
        <v>1391.5</v>
      </c>
      <c r="J49" s="567">
        <v>7</v>
      </c>
      <c r="K49" s="568">
        <v>9740.5</v>
      </c>
    </row>
    <row r="50" spans="1:11" ht="14.4" customHeight="1" x14ac:dyDescent="0.3">
      <c r="A50" s="546" t="s">
        <v>522</v>
      </c>
      <c r="B50" s="547" t="s">
        <v>523</v>
      </c>
      <c r="C50" s="550" t="s">
        <v>529</v>
      </c>
      <c r="D50" s="588" t="s">
        <v>530</v>
      </c>
      <c r="E50" s="550" t="s">
        <v>831</v>
      </c>
      <c r="F50" s="588" t="s">
        <v>832</v>
      </c>
      <c r="G50" s="550" t="s">
        <v>923</v>
      </c>
      <c r="H50" s="550" t="s">
        <v>924</v>
      </c>
      <c r="I50" s="567">
        <v>1896.31005859375</v>
      </c>
      <c r="J50" s="567">
        <v>20</v>
      </c>
      <c r="K50" s="568">
        <v>37926.23828125</v>
      </c>
    </row>
    <row r="51" spans="1:11" ht="14.4" customHeight="1" x14ac:dyDescent="0.3">
      <c r="A51" s="546" t="s">
        <v>522</v>
      </c>
      <c r="B51" s="547" t="s">
        <v>523</v>
      </c>
      <c r="C51" s="550" t="s">
        <v>529</v>
      </c>
      <c r="D51" s="588" t="s">
        <v>530</v>
      </c>
      <c r="E51" s="550" t="s">
        <v>831</v>
      </c>
      <c r="F51" s="588" t="s">
        <v>832</v>
      </c>
      <c r="G51" s="550" t="s">
        <v>925</v>
      </c>
      <c r="H51" s="550" t="s">
        <v>926</v>
      </c>
      <c r="I51" s="567">
        <v>229.89999389648437</v>
      </c>
      <c r="J51" s="567">
        <v>10</v>
      </c>
      <c r="K51" s="568">
        <v>2298.9999389648437</v>
      </c>
    </row>
    <row r="52" spans="1:11" ht="14.4" customHeight="1" x14ac:dyDescent="0.3">
      <c r="A52" s="546" t="s">
        <v>522</v>
      </c>
      <c r="B52" s="547" t="s">
        <v>523</v>
      </c>
      <c r="C52" s="550" t="s">
        <v>529</v>
      </c>
      <c r="D52" s="588" t="s">
        <v>530</v>
      </c>
      <c r="E52" s="550" t="s">
        <v>831</v>
      </c>
      <c r="F52" s="588" t="s">
        <v>832</v>
      </c>
      <c r="G52" s="550" t="s">
        <v>927</v>
      </c>
      <c r="H52" s="550" t="s">
        <v>928</v>
      </c>
      <c r="I52" s="567">
        <v>2035.5</v>
      </c>
      <c r="J52" s="567">
        <v>2</v>
      </c>
      <c r="K52" s="568">
        <v>4071</v>
      </c>
    </row>
    <row r="53" spans="1:11" ht="14.4" customHeight="1" x14ac:dyDescent="0.3">
      <c r="A53" s="546" t="s">
        <v>522</v>
      </c>
      <c r="B53" s="547" t="s">
        <v>523</v>
      </c>
      <c r="C53" s="550" t="s">
        <v>529</v>
      </c>
      <c r="D53" s="588" t="s">
        <v>530</v>
      </c>
      <c r="E53" s="550" t="s">
        <v>831</v>
      </c>
      <c r="F53" s="588" t="s">
        <v>832</v>
      </c>
      <c r="G53" s="550" t="s">
        <v>929</v>
      </c>
      <c r="H53" s="550" t="s">
        <v>930</v>
      </c>
      <c r="I53" s="567">
        <v>1138.5</v>
      </c>
      <c r="J53" s="567">
        <v>20</v>
      </c>
      <c r="K53" s="568">
        <v>22770</v>
      </c>
    </row>
    <row r="54" spans="1:11" ht="14.4" customHeight="1" x14ac:dyDescent="0.3">
      <c r="A54" s="546" t="s">
        <v>522</v>
      </c>
      <c r="B54" s="547" t="s">
        <v>523</v>
      </c>
      <c r="C54" s="550" t="s">
        <v>529</v>
      </c>
      <c r="D54" s="588" t="s">
        <v>530</v>
      </c>
      <c r="E54" s="550" t="s">
        <v>831</v>
      </c>
      <c r="F54" s="588" t="s">
        <v>832</v>
      </c>
      <c r="G54" s="550" t="s">
        <v>931</v>
      </c>
      <c r="H54" s="550" t="s">
        <v>932</v>
      </c>
      <c r="I54" s="567">
        <v>1322.5</v>
      </c>
      <c r="J54" s="567">
        <v>4</v>
      </c>
      <c r="K54" s="568">
        <v>5290</v>
      </c>
    </row>
    <row r="55" spans="1:11" ht="14.4" customHeight="1" x14ac:dyDescent="0.3">
      <c r="A55" s="546" t="s">
        <v>522</v>
      </c>
      <c r="B55" s="547" t="s">
        <v>523</v>
      </c>
      <c r="C55" s="550" t="s">
        <v>529</v>
      </c>
      <c r="D55" s="588" t="s">
        <v>530</v>
      </c>
      <c r="E55" s="550" t="s">
        <v>831</v>
      </c>
      <c r="F55" s="588" t="s">
        <v>832</v>
      </c>
      <c r="G55" s="550" t="s">
        <v>933</v>
      </c>
      <c r="H55" s="550" t="s">
        <v>934</v>
      </c>
      <c r="I55" s="567">
        <v>379.5</v>
      </c>
      <c r="J55" s="567">
        <v>12</v>
      </c>
      <c r="K55" s="568">
        <v>4554</v>
      </c>
    </row>
    <row r="56" spans="1:11" ht="14.4" customHeight="1" x14ac:dyDescent="0.3">
      <c r="A56" s="546" t="s">
        <v>522</v>
      </c>
      <c r="B56" s="547" t="s">
        <v>523</v>
      </c>
      <c r="C56" s="550" t="s">
        <v>529</v>
      </c>
      <c r="D56" s="588" t="s">
        <v>530</v>
      </c>
      <c r="E56" s="550" t="s">
        <v>831</v>
      </c>
      <c r="F56" s="588" t="s">
        <v>832</v>
      </c>
      <c r="G56" s="550" t="s">
        <v>935</v>
      </c>
      <c r="H56" s="550" t="s">
        <v>936</v>
      </c>
      <c r="I56" s="567">
        <v>3070.0400390625</v>
      </c>
      <c r="J56" s="567">
        <v>1</v>
      </c>
      <c r="K56" s="568">
        <v>3070.0400390625</v>
      </c>
    </row>
    <row r="57" spans="1:11" ht="14.4" customHeight="1" x14ac:dyDescent="0.3">
      <c r="A57" s="546" t="s">
        <v>522</v>
      </c>
      <c r="B57" s="547" t="s">
        <v>523</v>
      </c>
      <c r="C57" s="550" t="s">
        <v>529</v>
      </c>
      <c r="D57" s="588" t="s">
        <v>530</v>
      </c>
      <c r="E57" s="550" t="s">
        <v>831</v>
      </c>
      <c r="F57" s="588" t="s">
        <v>832</v>
      </c>
      <c r="G57" s="550" t="s">
        <v>937</v>
      </c>
      <c r="H57" s="550" t="s">
        <v>938</v>
      </c>
      <c r="I57" s="567">
        <v>2323.919921875</v>
      </c>
      <c r="J57" s="567">
        <v>1</v>
      </c>
      <c r="K57" s="568">
        <v>2323.919921875</v>
      </c>
    </row>
    <row r="58" spans="1:11" ht="14.4" customHeight="1" x14ac:dyDescent="0.3">
      <c r="A58" s="546" t="s">
        <v>522</v>
      </c>
      <c r="B58" s="547" t="s">
        <v>523</v>
      </c>
      <c r="C58" s="550" t="s">
        <v>529</v>
      </c>
      <c r="D58" s="588" t="s">
        <v>530</v>
      </c>
      <c r="E58" s="550" t="s">
        <v>831</v>
      </c>
      <c r="F58" s="588" t="s">
        <v>832</v>
      </c>
      <c r="G58" s="550" t="s">
        <v>939</v>
      </c>
      <c r="H58" s="550" t="s">
        <v>940</v>
      </c>
      <c r="I58" s="567">
        <v>1576.5400390625</v>
      </c>
      <c r="J58" s="567">
        <v>2</v>
      </c>
      <c r="K58" s="568">
        <v>3153.080078125</v>
      </c>
    </row>
    <row r="59" spans="1:11" ht="14.4" customHeight="1" x14ac:dyDescent="0.3">
      <c r="A59" s="546" t="s">
        <v>522</v>
      </c>
      <c r="B59" s="547" t="s">
        <v>523</v>
      </c>
      <c r="C59" s="550" t="s">
        <v>529</v>
      </c>
      <c r="D59" s="588" t="s">
        <v>530</v>
      </c>
      <c r="E59" s="550" t="s">
        <v>831</v>
      </c>
      <c r="F59" s="588" t="s">
        <v>832</v>
      </c>
      <c r="G59" s="550" t="s">
        <v>941</v>
      </c>
      <c r="H59" s="550" t="s">
        <v>942</v>
      </c>
      <c r="I59" s="567">
        <v>1876.800048828125</v>
      </c>
      <c r="J59" s="567">
        <v>5</v>
      </c>
      <c r="K59" s="568">
        <v>9384.000244140625</v>
      </c>
    </row>
    <row r="60" spans="1:11" ht="14.4" customHeight="1" x14ac:dyDescent="0.3">
      <c r="A60" s="546" t="s">
        <v>522</v>
      </c>
      <c r="B60" s="547" t="s">
        <v>523</v>
      </c>
      <c r="C60" s="550" t="s">
        <v>529</v>
      </c>
      <c r="D60" s="588" t="s">
        <v>530</v>
      </c>
      <c r="E60" s="550" t="s">
        <v>831</v>
      </c>
      <c r="F60" s="588" t="s">
        <v>832</v>
      </c>
      <c r="G60" s="550" t="s">
        <v>943</v>
      </c>
      <c r="H60" s="550" t="s">
        <v>944</v>
      </c>
      <c r="I60" s="567">
        <v>2571.75</v>
      </c>
      <c r="J60" s="567">
        <v>1</v>
      </c>
      <c r="K60" s="568">
        <v>2571.75</v>
      </c>
    </row>
    <row r="61" spans="1:11" ht="14.4" customHeight="1" x14ac:dyDescent="0.3">
      <c r="A61" s="546" t="s">
        <v>522</v>
      </c>
      <c r="B61" s="547" t="s">
        <v>523</v>
      </c>
      <c r="C61" s="550" t="s">
        <v>529</v>
      </c>
      <c r="D61" s="588" t="s">
        <v>530</v>
      </c>
      <c r="E61" s="550" t="s">
        <v>831</v>
      </c>
      <c r="F61" s="588" t="s">
        <v>832</v>
      </c>
      <c r="G61" s="550" t="s">
        <v>945</v>
      </c>
      <c r="H61" s="550" t="s">
        <v>946</v>
      </c>
      <c r="I61" s="567">
        <v>2990</v>
      </c>
      <c r="J61" s="567">
        <v>1</v>
      </c>
      <c r="K61" s="568">
        <v>2990</v>
      </c>
    </row>
    <row r="62" spans="1:11" ht="14.4" customHeight="1" x14ac:dyDescent="0.3">
      <c r="A62" s="546" t="s">
        <v>522</v>
      </c>
      <c r="B62" s="547" t="s">
        <v>523</v>
      </c>
      <c r="C62" s="550" t="s">
        <v>529</v>
      </c>
      <c r="D62" s="588" t="s">
        <v>530</v>
      </c>
      <c r="E62" s="550" t="s">
        <v>831</v>
      </c>
      <c r="F62" s="588" t="s">
        <v>832</v>
      </c>
      <c r="G62" s="550" t="s">
        <v>947</v>
      </c>
      <c r="H62" s="550" t="s">
        <v>948</v>
      </c>
      <c r="I62" s="567">
        <v>3318.7900390625</v>
      </c>
      <c r="J62" s="567">
        <v>1</v>
      </c>
      <c r="K62" s="568">
        <v>3318.7900390625</v>
      </c>
    </row>
    <row r="63" spans="1:11" ht="14.4" customHeight="1" x14ac:dyDescent="0.3">
      <c r="A63" s="546" t="s">
        <v>522</v>
      </c>
      <c r="B63" s="547" t="s">
        <v>523</v>
      </c>
      <c r="C63" s="550" t="s">
        <v>529</v>
      </c>
      <c r="D63" s="588" t="s">
        <v>530</v>
      </c>
      <c r="E63" s="550" t="s">
        <v>831</v>
      </c>
      <c r="F63" s="588" t="s">
        <v>832</v>
      </c>
      <c r="G63" s="550" t="s">
        <v>949</v>
      </c>
      <c r="H63" s="550" t="s">
        <v>950</v>
      </c>
      <c r="I63" s="567">
        <v>3261.39990234375</v>
      </c>
      <c r="J63" s="567">
        <v>1</v>
      </c>
      <c r="K63" s="568">
        <v>3261.39990234375</v>
      </c>
    </row>
    <row r="64" spans="1:11" ht="14.4" customHeight="1" x14ac:dyDescent="0.3">
      <c r="A64" s="546" t="s">
        <v>522</v>
      </c>
      <c r="B64" s="547" t="s">
        <v>523</v>
      </c>
      <c r="C64" s="550" t="s">
        <v>529</v>
      </c>
      <c r="D64" s="588" t="s">
        <v>530</v>
      </c>
      <c r="E64" s="550" t="s">
        <v>831</v>
      </c>
      <c r="F64" s="588" t="s">
        <v>832</v>
      </c>
      <c r="G64" s="550" t="s">
        <v>951</v>
      </c>
      <c r="H64" s="550" t="s">
        <v>952</v>
      </c>
      <c r="I64" s="567">
        <v>1876.800048828125</v>
      </c>
      <c r="J64" s="567">
        <v>2</v>
      </c>
      <c r="K64" s="568">
        <v>3753.60009765625</v>
      </c>
    </row>
    <row r="65" spans="1:11" ht="14.4" customHeight="1" x14ac:dyDescent="0.3">
      <c r="A65" s="546" t="s">
        <v>522</v>
      </c>
      <c r="B65" s="547" t="s">
        <v>523</v>
      </c>
      <c r="C65" s="550" t="s">
        <v>529</v>
      </c>
      <c r="D65" s="588" t="s">
        <v>530</v>
      </c>
      <c r="E65" s="550" t="s">
        <v>831</v>
      </c>
      <c r="F65" s="588" t="s">
        <v>832</v>
      </c>
      <c r="G65" s="550" t="s">
        <v>953</v>
      </c>
      <c r="H65" s="550" t="s">
        <v>954</v>
      </c>
      <c r="I65" s="567">
        <v>1876.800048828125</v>
      </c>
      <c r="J65" s="567">
        <v>2</v>
      </c>
      <c r="K65" s="568">
        <v>3753.60009765625</v>
      </c>
    </row>
    <row r="66" spans="1:11" ht="14.4" customHeight="1" x14ac:dyDescent="0.3">
      <c r="A66" s="546" t="s">
        <v>522</v>
      </c>
      <c r="B66" s="547" t="s">
        <v>523</v>
      </c>
      <c r="C66" s="550" t="s">
        <v>529</v>
      </c>
      <c r="D66" s="588" t="s">
        <v>530</v>
      </c>
      <c r="E66" s="550" t="s">
        <v>831</v>
      </c>
      <c r="F66" s="588" t="s">
        <v>832</v>
      </c>
      <c r="G66" s="550" t="s">
        <v>955</v>
      </c>
      <c r="H66" s="550" t="s">
        <v>956</v>
      </c>
      <c r="I66" s="567">
        <v>2875</v>
      </c>
      <c r="J66" s="567">
        <v>2</v>
      </c>
      <c r="K66" s="568">
        <v>5750</v>
      </c>
    </row>
    <row r="67" spans="1:11" ht="14.4" customHeight="1" x14ac:dyDescent="0.3">
      <c r="A67" s="546" t="s">
        <v>522</v>
      </c>
      <c r="B67" s="547" t="s">
        <v>523</v>
      </c>
      <c r="C67" s="550" t="s">
        <v>529</v>
      </c>
      <c r="D67" s="588" t="s">
        <v>530</v>
      </c>
      <c r="E67" s="550" t="s">
        <v>831</v>
      </c>
      <c r="F67" s="588" t="s">
        <v>832</v>
      </c>
      <c r="G67" s="550" t="s">
        <v>957</v>
      </c>
      <c r="H67" s="550" t="s">
        <v>958</v>
      </c>
      <c r="I67" s="567">
        <v>126428.8125</v>
      </c>
      <c r="J67" s="567">
        <v>1</v>
      </c>
      <c r="K67" s="568">
        <v>126428.8125</v>
      </c>
    </row>
    <row r="68" spans="1:11" ht="14.4" customHeight="1" x14ac:dyDescent="0.3">
      <c r="A68" s="546" t="s">
        <v>522</v>
      </c>
      <c r="B68" s="547" t="s">
        <v>523</v>
      </c>
      <c r="C68" s="550" t="s">
        <v>529</v>
      </c>
      <c r="D68" s="588" t="s">
        <v>530</v>
      </c>
      <c r="E68" s="550" t="s">
        <v>831</v>
      </c>
      <c r="F68" s="588" t="s">
        <v>832</v>
      </c>
      <c r="G68" s="550" t="s">
        <v>959</v>
      </c>
      <c r="H68" s="550" t="s">
        <v>960</v>
      </c>
      <c r="I68" s="567">
        <v>82026.28125</v>
      </c>
      <c r="J68" s="567">
        <v>4</v>
      </c>
      <c r="K68" s="568">
        <v>328105.125</v>
      </c>
    </row>
    <row r="69" spans="1:11" ht="14.4" customHeight="1" x14ac:dyDescent="0.3">
      <c r="A69" s="546" t="s">
        <v>522</v>
      </c>
      <c r="B69" s="547" t="s">
        <v>523</v>
      </c>
      <c r="C69" s="550" t="s">
        <v>529</v>
      </c>
      <c r="D69" s="588" t="s">
        <v>530</v>
      </c>
      <c r="E69" s="550" t="s">
        <v>831</v>
      </c>
      <c r="F69" s="588" t="s">
        <v>832</v>
      </c>
      <c r="G69" s="550" t="s">
        <v>961</v>
      </c>
      <c r="H69" s="550" t="s">
        <v>962</v>
      </c>
      <c r="I69" s="567">
        <v>343.85000610351562</v>
      </c>
      <c r="J69" s="567">
        <v>25</v>
      </c>
      <c r="K69" s="568">
        <v>8596.25</v>
      </c>
    </row>
    <row r="70" spans="1:11" ht="14.4" customHeight="1" x14ac:dyDescent="0.3">
      <c r="A70" s="546" t="s">
        <v>522</v>
      </c>
      <c r="B70" s="547" t="s">
        <v>523</v>
      </c>
      <c r="C70" s="550" t="s">
        <v>529</v>
      </c>
      <c r="D70" s="588" t="s">
        <v>530</v>
      </c>
      <c r="E70" s="550" t="s">
        <v>831</v>
      </c>
      <c r="F70" s="588" t="s">
        <v>832</v>
      </c>
      <c r="G70" s="550" t="s">
        <v>963</v>
      </c>
      <c r="H70" s="550" t="s">
        <v>964</v>
      </c>
      <c r="I70" s="567">
        <v>1202.43994140625</v>
      </c>
      <c r="J70" s="567">
        <v>105</v>
      </c>
      <c r="K70" s="568">
        <v>126256.201171875</v>
      </c>
    </row>
    <row r="71" spans="1:11" ht="14.4" customHeight="1" x14ac:dyDescent="0.3">
      <c r="A71" s="546" t="s">
        <v>522</v>
      </c>
      <c r="B71" s="547" t="s">
        <v>523</v>
      </c>
      <c r="C71" s="550" t="s">
        <v>529</v>
      </c>
      <c r="D71" s="588" t="s">
        <v>530</v>
      </c>
      <c r="E71" s="550" t="s">
        <v>831</v>
      </c>
      <c r="F71" s="588" t="s">
        <v>832</v>
      </c>
      <c r="G71" s="550" t="s">
        <v>965</v>
      </c>
      <c r="H71" s="550" t="s">
        <v>966</v>
      </c>
      <c r="I71" s="567">
        <v>1181.8599853515625</v>
      </c>
      <c r="J71" s="567">
        <v>105</v>
      </c>
      <c r="K71" s="568">
        <v>124094.8046875</v>
      </c>
    </row>
    <row r="72" spans="1:11" ht="14.4" customHeight="1" x14ac:dyDescent="0.3">
      <c r="A72" s="546" t="s">
        <v>522</v>
      </c>
      <c r="B72" s="547" t="s">
        <v>523</v>
      </c>
      <c r="C72" s="550" t="s">
        <v>529</v>
      </c>
      <c r="D72" s="588" t="s">
        <v>530</v>
      </c>
      <c r="E72" s="550" t="s">
        <v>831</v>
      </c>
      <c r="F72" s="588" t="s">
        <v>832</v>
      </c>
      <c r="G72" s="550" t="s">
        <v>967</v>
      </c>
      <c r="H72" s="550" t="s">
        <v>968</v>
      </c>
      <c r="I72" s="567">
        <v>1144.47998046875</v>
      </c>
      <c r="J72" s="567">
        <v>6</v>
      </c>
      <c r="K72" s="568">
        <v>6866.8798828125</v>
      </c>
    </row>
    <row r="73" spans="1:11" ht="14.4" customHeight="1" x14ac:dyDescent="0.3">
      <c r="A73" s="546" t="s">
        <v>522</v>
      </c>
      <c r="B73" s="547" t="s">
        <v>523</v>
      </c>
      <c r="C73" s="550" t="s">
        <v>529</v>
      </c>
      <c r="D73" s="588" t="s">
        <v>530</v>
      </c>
      <c r="E73" s="550" t="s">
        <v>831</v>
      </c>
      <c r="F73" s="588" t="s">
        <v>832</v>
      </c>
      <c r="G73" s="550" t="s">
        <v>969</v>
      </c>
      <c r="H73" s="550" t="s">
        <v>970</v>
      </c>
      <c r="I73" s="567">
        <v>3462.5400390625</v>
      </c>
      <c r="J73" s="567">
        <v>50</v>
      </c>
      <c r="K73" s="568">
        <v>173126.796875</v>
      </c>
    </row>
    <row r="74" spans="1:11" ht="14.4" customHeight="1" x14ac:dyDescent="0.3">
      <c r="A74" s="546" t="s">
        <v>522</v>
      </c>
      <c r="B74" s="547" t="s">
        <v>523</v>
      </c>
      <c r="C74" s="550" t="s">
        <v>529</v>
      </c>
      <c r="D74" s="588" t="s">
        <v>530</v>
      </c>
      <c r="E74" s="550" t="s">
        <v>831</v>
      </c>
      <c r="F74" s="588" t="s">
        <v>832</v>
      </c>
      <c r="G74" s="550" t="s">
        <v>971</v>
      </c>
      <c r="H74" s="550" t="s">
        <v>972</v>
      </c>
      <c r="I74" s="567">
        <v>901.5999755859375</v>
      </c>
      <c r="J74" s="567">
        <v>36</v>
      </c>
      <c r="K74" s="568">
        <v>32457.60009765625</v>
      </c>
    </row>
    <row r="75" spans="1:11" ht="14.4" customHeight="1" x14ac:dyDescent="0.3">
      <c r="A75" s="546" t="s">
        <v>522</v>
      </c>
      <c r="B75" s="547" t="s">
        <v>523</v>
      </c>
      <c r="C75" s="550" t="s">
        <v>529</v>
      </c>
      <c r="D75" s="588" t="s">
        <v>530</v>
      </c>
      <c r="E75" s="550" t="s">
        <v>831</v>
      </c>
      <c r="F75" s="588" t="s">
        <v>832</v>
      </c>
      <c r="G75" s="550" t="s">
        <v>973</v>
      </c>
      <c r="H75" s="550" t="s">
        <v>974</v>
      </c>
      <c r="I75" s="567">
        <v>2427.909912109375</v>
      </c>
      <c r="J75" s="567">
        <v>6</v>
      </c>
      <c r="K75" s="568">
        <v>14567.45947265625</v>
      </c>
    </row>
    <row r="76" spans="1:11" ht="14.4" customHeight="1" x14ac:dyDescent="0.3">
      <c r="A76" s="546" t="s">
        <v>522</v>
      </c>
      <c r="B76" s="547" t="s">
        <v>523</v>
      </c>
      <c r="C76" s="550" t="s">
        <v>529</v>
      </c>
      <c r="D76" s="588" t="s">
        <v>530</v>
      </c>
      <c r="E76" s="550" t="s">
        <v>831</v>
      </c>
      <c r="F76" s="588" t="s">
        <v>832</v>
      </c>
      <c r="G76" s="550" t="s">
        <v>975</v>
      </c>
      <c r="H76" s="550" t="s">
        <v>976</v>
      </c>
      <c r="I76" s="567">
        <v>3088.159912109375</v>
      </c>
      <c r="J76" s="567">
        <v>6</v>
      </c>
      <c r="K76" s="568">
        <v>18528.95947265625</v>
      </c>
    </row>
    <row r="77" spans="1:11" ht="14.4" customHeight="1" x14ac:dyDescent="0.3">
      <c r="A77" s="546" t="s">
        <v>522</v>
      </c>
      <c r="B77" s="547" t="s">
        <v>523</v>
      </c>
      <c r="C77" s="550" t="s">
        <v>529</v>
      </c>
      <c r="D77" s="588" t="s">
        <v>530</v>
      </c>
      <c r="E77" s="550" t="s">
        <v>831</v>
      </c>
      <c r="F77" s="588" t="s">
        <v>832</v>
      </c>
      <c r="G77" s="550" t="s">
        <v>977</v>
      </c>
      <c r="H77" s="550" t="s">
        <v>978</v>
      </c>
      <c r="I77" s="567">
        <v>3579.610107421875</v>
      </c>
      <c r="J77" s="567">
        <v>17</v>
      </c>
      <c r="K77" s="568">
        <v>60853.289794921875</v>
      </c>
    </row>
    <row r="78" spans="1:11" ht="14.4" customHeight="1" x14ac:dyDescent="0.3">
      <c r="A78" s="546" t="s">
        <v>522</v>
      </c>
      <c r="B78" s="547" t="s">
        <v>523</v>
      </c>
      <c r="C78" s="550" t="s">
        <v>529</v>
      </c>
      <c r="D78" s="588" t="s">
        <v>530</v>
      </c>
      <c r="E78" s="550" t="s">
        <v>831</v>
      </c>
      <c r="F78" s="588" t="s">
        <v>832</v>
      </c>
      <c r="G78" s="550" t="s">
        <v>979</v>
      </c>
      <c r="H78" s="550" t="s">
        <v>980</v>
      </c>
      <c r="I78" s="567">
        <v>16031</v>
      </c>
      <c r="J78" s="567">
        <v>2</v>
      </c>
      <c r="K78" s="568">
        <v>32062</v>
      </c>
    </row>
    <row r="79" spans="1:11" ht="14.4" customHeight="1" x14ac:dyDescent="0.3">
      <c r="A79" s="546" t="s">
        <v>522</v>
      </c>
      <c r="B79" s="547" t="s">
        <v>523</v>
      </c>
      <c r="C79" s="550" t="s">
        <v>529</v>
      </c>
      <c r="D79" s="588" t="s">
        <v>530</v>
      </c>
      <c r="E79" s="550" t="s">
        <v>831</v>
      </c>
      <c r="F79" s="588" t="s">
        <v>832</v>
      </c>
      <c r="G79" s="550" t="s">
        <v>981</v>
      </c>
      <c r="H79" s="550" t="s">
        <v>982</v>
      </c>
      <c r="I79" s="567">
        <v>20849.5</v>
      </c>
      <c r="J79" s="567">
        <v>1</v>
      </c>
      <c r="K79" s="568">
        <v>20849.5</v>
      </c>
    </row>
    <row r="80" spans="1:11" ht="14.4" customHeight="1" x14ac:dyDescent="0.3">
      <c r="A80" s="546" t="s">
        <v>522</v>
      </c>
      <c r="B80" s="547" t="s">
        <v>523</v>
      </c>
      <c r="C80" s="550" t="s">
        <v>529</v>
      </c>
      <c r="D80" s="588" t="s">
        <v>530</v>
      </c>
      <c r="E80" s="550" t="s">
        <v>831</v>
      </c>
      <c r="F80" s="588" t="s">
        <v>832</v>
      </c>
      <c r="G80" s="550" t="s">
        <v>983</v>
      </c>
      <c r="H80" s="550" t="s">
        <v>984</v>
      </c>
      <c r="I80" s="567">
        <v>2288.9599609375</v>
      </c>
      <c r="J80" s="567">
        <v>11</v>
      </c>
      <c r="K80" s="568">
        <v>25178.5595703125</v>
      </c>
    </row>
    <row r="81" spans="1:11" ht="14.4" customHeight="1" x14ac:dyDescent="0.3">
      <c r="A81" s="546" t="s">
        <v>522</v>
      </c>
      <c r="B81" s="547" t="s">
        <v>523</v>
      </c>
      <c r="C81" s="550" t="s">
        <v>529</v>
      </c>
      <c r="D81" s="588" t="s">
        <v>530</v>
      </c>
      <c r="E81" s="550" t="s">
        <v>831</v>
      </c>
      <c r="F81" s="588" t="s">
        <v>832</v>
      </c>
      <c r="G81" s="550" t="s">
        <v>985</v>
      </c>
      <c r="H81" s="550" t="s">
        <v>986</v>
      </c>
      <c r="I81" s="567">
        <v>2288.9599609375</v>
      </c>
      <c r="J81" s="567">
        <v>10</v>
      </c>
      <c r="K81" s="568">
        <v>22889.599609375</v>
      </c>
    </row>
    <row r="82" spans="1:11" ht="14.4" customHeight="1" x14ac:dyDescent="0.3">
      <c r="A82" s="546" t="s">
        <v>522</v>
      </c>
      <c r="B82" s="547" t="s">
        <v>523</v>
      </c>
      <c r="C82" s="550" t="s">
        <v>529</v>
      </c>
      <c r="D82" s="588" t="s">
        <v>530</v>
      </c>
      <c r="E82" s="550" t="s">
        <v>831</v>
      </c>
      <c r="F82" s="588" t="s">
        <v>832</v>
      </c>
      <c r="G82" s="550" t="s">
        <v>987</v>
      </c>
      <c r="H82" s="550" t="s">
        <v>988</v>
      </c>
      <c r="I82" s="567">
        <v>378.44200000762942</v>
      </c>
      <c r="J82" s="567">
        <v>14</v>
      </c>
      <c r="K82" s="568">
        <v>5675.3799610137939</v>
      </c>
    </row>
    <row r="83" spans="1:11" ht="14.4" customHeight="1" x14ac:dyDescent="0.3">
      <c r="A83" s="546" t="s">
        <v>522</v>
      </c>
      <c r="B83" s="547" t="s">
        <v>523</v>
      </c>
      <c r="C83" s="550" t="s">
        <v>529</v>
      </c>
      <c r="D83" s="588" t="s">
        <v>530</v>
      </c>
      <c r="E83" s="550" t="s">
        <v>831</v>
      </c>
      <c r="F83" s="588" t="s">
        <v>832</v>
      </c>
      <c r="G83" s="550" t="s">
        <v>989</v>
      </c>
      <c r="H83" s="550" t="s">
        <v>990</v>
      </c>
      <c r="I83" s="567">
        <v>6348</v>
      </c>
      <c r="J83" s="567">
        <v>1</v>
      </c>
      <c r="K83" s="568">
        <v>6348</v>
      </c>
    </row>
    <row r="84" spans="1:11" ht="14.4" customHeight="1" x14ac:dyDescent="0.3">
      <c r="A84" s="546" t="s">
        <v>522</v>
      </c>
      <c r="B84" s="547" t="s">
        <v>523</v>
      </c>
      <c r="C84" s="550" t="s">
        <v>529</v>
      </c>
      <c r="D84" s="588" t="s">
        <v>530</v>
      </c>
      <c r="E84" s="550" t="s">
        <v>831</v>
      </c>
      <c r="F84" s="588" t="s">
        <v>832</v>
      </c>
      <c r="G84" s="550" t="s">
        <v>991</v>
      </c>
      <c r="H84" s="550" t="s">
        <v>992</v>
      </c>
      <c r="I84" s="567">
        <v>12420</v>
      </c>
      <c r="J84" s="567">
        <v>1</v>
      </c>
      <c r="K84" s="568">
        <v>12420</v>
      </c>
    </row>
    <row r="85" spans="1:11" ht="14.4" customHeight="1" x14ac:dyDescent="0.3">
      <c r="A85" s="546" t="s">
        <v>522</v>
      </c>
      <c r="B85" s="547" t="s">
        <v>523</v>
      </c>
      <c r="C85" s="550" t="s">
        <v>529</v>
      </c>
      <c r="D85" s="588" t="s">
        <v>530</v>
      </c>
      <c r="E85" s="550" t="s">
        <v>831</v>
      </c>
      <c r="F85" s="588" t="s">
        <v>832</v>
      </c>
      <c r="G85" s="550" t="s">
        <v>993</v>
      </c>
      <c r="H85" s="550" t="s">
        <v>994</v>
      </c>
      <c r="I85" s="567">
        <v>8337.5</v>
      </c>
      <c r="J85" s="567">
        <v>1</v>
      </c>
      <c r="K85" s="568">
        <v>8337.5</v>
      </c>
    </row>
    <row r="86" spans="1:11" ht="14.4" customHeight="1" x14ac:dyDescent="0.3">
      <c r="A86" s="546" t="s">
        <v>522</v>
      </c>
      <c r="B86" s="547" t="s">
        <v>523</v>
      </c>
      <c r="C86" s="550" t="s">
        <v>529</v>
      </c>
      <c r="D86" s="588" t="s">
        <v>530</v>
      </c>
      <c r="E86" s="550" t="s">
        <v>831</v>
      </c>
      <c r="F86" s="588" t="s">
        <v>832</v>
      </c>
      <c r="G86" s="550" t="s">
        <v>995</v>
      </c>
      <c r="H86" s="550" t="s">
        <v>996</v>
      </c>
      <c r="I86" s="567">
        <v>10062.5</v>
      </c>
      <c r="J86" s="567">
        <v>1</v>
      </c>
      <c r="K86" s="568">
        <v>10062.5</v>
      </c>
    </row>
    <row r="87" spans="1:11" ht="14.4" customHeight="1" x14ac:dyDescent="0.3">
      <c r="A87" s="546" t="s">
        <v>522</v>
      </c>
      <c r="B87" s="547" t="s">
        <v>523</v>
      </c>
      <c r="C87" s="550" t="s">
        <v>529</v>
      </c>
      <c r="D87" s="588" t="s">
        <v>530</v>
      </c>
      <c r="E87" s="550" t="s">
        <v>831</v>
      </c>
      <c r="F87" s="588" t="s">
        <v>832</v>
      </c>
      <c r="G87" s="550" t="s">
        <v>997</v>
      </c>
      <c r="H87" s="550" t="s">
        <v>998</v>
      </c>
      <c r="I87" s="567">
        <v>322</v>
      </c>
      <c r="J87" s="567">
        <v>5</v>
      </c>
      <c r="K87" s="568">
        <v>1610</v>
      </c>
    </row>
    <row r="88" spans="1:11" ht="14.4" customHeight="1" x14ac:dyDescent="0.3">
      <c r="A88" s="546" t="s">
        <v>522</v>
      </c>
      <c r="B88" s="547" t="s">
        <v>523</v>
      </c>
      <c r="C88" s="550" t="s">
        <v>529</v>
      </c>
      <c r="D88" s="588" t="s">
        <v>530</v>
      </c>
      <c r="E88" s="550" t="s">
        <v>831</v>
      </c>
      <c r="F88" s="588" t="s">
        <v>832</v>
      </c>
      <c r="G88" s="550" t="s">
        <v>999</v>
      </c>
      <c r="H88" s="550" t="s">
        <v>1000</v>
      </c>
      <c r="I88" s="567">
        <v>2436.13330078125</v>
      </c>
      <c r="J88" s="567">
        <v>6</v>
      </c>
      <c r="K88" s="568">
        <v>14616.7998046875</v>
      </c>
    </row>
    <row r="89" spans="1:11" ht="14.4" customHeight="1" x14ac:dyDescent="0.3">
      <c r="A89" s="546" t="s">
        <v>522</v>
      </c>
      <c r="B89" s="547" t="s">
        <v>523</v>
      </c>
      <c r="C89" s="550" t="s">
        <v>529</v>
      </c>
      <c r="D89" s="588" t="s">
        <v>530</v>
      </c>
      <c r="E89" s="550" t="s">
        <v>831</v>
      </c>
      <c r="F89" s="588" t="s">
        <v>832</v>
      </c>
      <c r="G89" s="550" t="s">
        <v>1001</v>
      </c>
      <c r="H89" s="550" t="s">
        <v>1002</v>
      </c>
      <c r="I89" s="567">
        <v>255.56262145095832</v>
      </c>
      <c r="J89" s="567">
        <v>24</v>
      </c>
      <c r="K89" s="568">
        <v>6133.5029148229996</v>
      </c>
    </row>
    <row r="90" spans="1:11" ht="14.4" customHeight="1" x14ac:dyDescent="0.3">
      <c r="A90" s="546" t="s">
        <v>522</v>
      </c>
      <c r="B90" s="547" t="s">
        <v>523</v>
      </c>
      <c r="C90" s="550" t="s">
        <v>529</v>
      </c>
      <c r="D90" s="588" t="s">
        <v>530</v>
      </c>
      <c r="E90" s="550" t="s">
        <v>831</v>
      </c>
      <c r="F90" s="588" t="s">
        <v>832</v>
      </c>
      <c r="G90" s="550" t="s">
        <v>1003</v>
      </c>
      <c r="H90" s="550" t="s">
        <v>1004</v>
      </c>
      <c r="I90" s="567">
        <v>675.16998291015625</v>
      </c>
      <c r="J90" s="567">
        <v>1</v>
      </c>
      <c r="K90" s="568">
        <v>675.16998291015625</v>
      </c>
    </row>
    <row r="91" spans="1:11" ht="14.4" customHeight="1" x14ac:dyDescent="0.3">
      <c r="A91" s="546" t="s">
        <v>522</v>
      </c>
      <c r="B91" s="547" t="s">
        <v>523</v>
      </c>
      <c r="C91" s="550" t="s">
        <v>529</v>
      </c>
      <c r="D91" s="588" t="s">
        <v>530</v>
      </c>
      <c r="E91" s="550" t="s">
        <v>831</v>
      </c>
      <c r="F91" s="588" t="s">
        <v>832</v>
      </c>
      <c r="G91" s="550" t="s">
        <v>1005</v>
      </c>
      <c r="H91" s="550" t="s">
        <v>1006</v>
      </c>
      <c r="I91" s="567">
        <v>2520</v>
      </c>
      <c r="J91" s="567">
        <v>6</v>
      </c>
      <c r="K91" s="568">
        <v>15120</v>
      </c>
    </row>
    <row r="92" spans="1:11" ht="14.4" customHeight="1" x14ac:dyDescent="0.3">
      <c r="A92" s="546" t="s">
        <v>522</v>
      </c>
      <c r="B92" s="547" t="s">
        <v>523</v>
      </c>
      <c r="C92" s="550" t="s">
        <v>529</v>
      </c>
      <c r="D92" s="588" t="s">
        <v>530</v>
      </c>
      <c r="E92" s="550" t="s">
        <v>831</v>
      </c>
      <c r="F92" s="588" t="s">
        <v>832</v>
      </c>
      <c r="G92" s="550" t="s">
        <v>1007</v>
      </c>
      <c r="H92" s="550" t="s">
        <v>1008</v>
      </c>
      <c r="I92" s="567">
        <v>2123.550048828125</v>
      </c>
      <c r="J92" s="567">
        <v>3</v>
      </c>
      <c r="K92" s="568">
        <v>6370.650146484375</v>
      </c>
    </row>
    <row r="93" spans="1:11" ht="14.4" customHeight="1" x14ac:dyDescent="0.3">
      <c r="A93" s="546" t="s">
        <v>522</v>
      </c>
      <c r="B93" s="547" t="s">
        <v>523</v>
      </c>
      <c r="C93" s="550" t="s">
        <v>529</v>
      </c>
      <c r="D93" s="588" t="s">
        <v>530</v>
      </c>
      <c r="E93" s="550" t="s">
        <v>831</v>
      </c>
      <c r="F93" s="588" t="s">
        <v>832</v>
      </c>
      <c r="G93" s="550" t="s">
        <v>1009</v>
      </c>
      <c r="H93" s="550" t="s">
        <v>1010</v>
      </c>
      <c r="I93" s="567">
        <v>1352.4000244140625</v>
      </c>
      <c r="J93" s="567">
        <v>32</v>
      </c>
      <c r="K93" s="568">
        <v>43276.7998046875</v>
      </c>
    </row>
    <row r="94" spans="1:11" ht="14.4" customHeight="1" x14ac:dyDescent="0.3">
      <c r="A94" s="546" t="s">
        <v>522</v>
      </c>
      <c r="B94" s="547" t="s">
        <v>523</v>
      </c>
      <c r="C94" s="550" t="s">
        <v>529</v>
      </c>
      <c r="D94" s="588" t="s">
        <v>530</v>
      </c>
      <c r="E94" s="550" t="s">
        <v>831</v>
      </c>
      <c r="F94" s="588" t="s">
        <v>832</v>
      </c>
      <c r="G94" s="550" t="s">
        <v>1011</v>
      </c>
      <c r="H94" s="550" t="s">
        <v>1012</v>
      </c>
      <c r="I94" s="567">
        <v>1454.52001953125</v>
      </c>
      <c r="J94" s="567">
        <v>50</v>
      </c>
      <c r="K94" s="568">
        <v>72726.001953125</v>
      </c>
    </row>
    <row r="95" spans="1:11" ht="14.4" customHeight="1" x14ac:dyDescent="0.3">
      <c r="A95" s="546" t="s">
        <v>522</v>
      </c>
      <c r="B95" s="547" t="s">
        <v>523</v>
      </c>
      <c r="C95" s="550" t="s">
        <v>529</v>
      </c>
      <c r="D95" s="588" t="s">
        <v>530</v>
      </c>
      <c r="E95" s="550" t="s">
        <v>831</v>
      </c>
      <c r="F95" s="588" t="s">
        <v>832</v>
      </c>
      <c r="G95" s="550" t="s">
        <v>1013</v>
      </c>
      <c r="H95" s="550" t="s">
        <v>1014</v>
      </c>
      <c r="I95" s="567">
        <v>6877.919921875</v>
      </c>
      <c r="J95" s="567">
        <v>4</v>
      </c>
      <c r="K95" s="568">
        <v>27511.6796875</v>
      </c>
    </row>
    <row r="96" spans="1:11" ht="14.4" customHeight="1" x14ac:dyDescent="0.3">
      <c r="A96" s="546" t="s">
        <v>522</v>
      </c>
      <c r="B96" s="547" t="s">
        <v>523</v>
      </c>
      <c r="C96" s="550" t="s">
        <v>529</v>
      </c>
      <c r="D96" s="588" t="s">
        <v>530</v>
      </c>
      <c r="E96" s="550" t="s">
        <v>831</v>
      </c>
      <c r="F96" s="588" t="s">
        <v>832</v>
      </c>
      <c r="G96" s="550" t="s">
        <v>1015</v>
      </c>
      <c r="H96" s="550" t="s">
        <v>1016</v>
      </c>
      <c r="I96" s="567">
        <v>297.635009765625</v>
      </c>
      <c r="J96" s="567">
        <v>9</v>
      </c>
      <c r="K96" s="568">
        <v>2678.6800537109375</v>
      </c>
    </row>
    <row r="97" spans="1:11" ht="14.4" customHeight="1" x14ac:dyDescent="0.3">
      <c r="A97" s="546" t="s">
        <v>522</v>
      </c>
      <c r="B97" s="547" t="s">
        <v>523</v>
      </c>
      <c r="C97" s="550" t="s">
        <v>529</v>
      </c>
      <c r="D97" s="588" t="s">
        <v>530</v>
      </c>
      <c r="E97" s="550" t="s">
        <v>831</v>
      </c>
      <c r="F97" s="588" t="s">
        <v>832</v>
      </c>
      <c r="G97" s="550" t="s">
        <v>1017</v>
      </c>
      <c r="H97" s="550" t="s">
        <v>1018</v>
      </c>
      <c r="I97" s="567">
        <v>1909</v>
      </c>
      <c r="J97" s="567">
        <v>1</v>
      </c>
      <c r="K97" s="568">
        <v>1909</v>
      </c>
    </row>
    <row r="98" spans="1:11" ht="14.4" customHeight="1" x14ac:dyDescent="0.3">
      <c r="A98" s="546" t="s">
        <v>522</v>
      </c>
      <c r="B98" s="547" t="s">
        <v>523</v>
      </c>
      <c r="C98" s="550" t="s">
        <v>529</v>
      </c>
      <c r="D98" s="588" t="s">
        <v>530</v>
      </c>
      <c r="E98" s="550" t="s">
        <v>831</v>
      </c>
      <c r="F98" s="588" t="s">
        <v>832</v>
      </c>
      <c r="G98" s="550" t="s">
        <v>1019</v>
      </c>
      <c r="H98" s="550" t="s">
        <v>1020</v>
      </c>
      <c r="I98" s="567">
        <v>552</v>
      </c>
      <c r="J98" s="567">
        <v>3</v>
      </c>
      <c r="K98" s="568">
        <v>1656</v>
      </c>
    </row>
    <row r="99" spans="1:11" ht="14.4" customHeight="1" x14ac:dyDescent="0.3">
      <c r="A99" s="546" t="s">
        <v>522</v>
      </c>
      <c r="B99" s="547" t="s">
        <v>523</v>
      </c>
      <c r="C99" s="550" t="s">
        <v>529</v>
      </c>
      <c r="D99" s="588" t="s">
        <v>530</v>
      </c>
      <c r="E99" s="550" t="s">
        <v>831</v>
      </c>
      <c r="F99" s="588" t="s">
        <v>832</v>
      </c>
      <c r="G99" s="550" t="s">
        <v>1021</v>
      </c>
      <c r="H99" s="550" t="s">
        <v>1022</v>
      </c>
      <c r="I99" s="567">
        <v>5520</v>
      </c>
      <c r="J99" s="567">
        <v>3</v>
      </c>
      <c r="K99" s="568">
        <v>16560</v>
      </c>
    </row>
    <row r="100" spans="1:11" ht="14.4" customHeight="1" x14ac:dyDescent="0.3">
      <c r="A100" s="546" t="s">
        <v>522</v>
      </c>
      <c r="B100" s="547" t="s">
        <v>523</v>
      </c>
      <c r="C100" s="550" t="s">
        <v>529</v>
      </c>
      <c r="D100" s="588" t="s">
        <v>530</v>
      </c>
      <c r="E100" s="550" t="s">
        <v>831</v>
      </c>
      <c r="F100" s="588" t="s">
        <v>832</v>
      </c>
      <c r="G100" s="550" t="s">
        <v>1023</v>
      </c>
      <c r="H100" s="550" t="s">
        <v>1024</v>
      </c>
      <c r="I100" s="567">
        <v>1437.5</v>
      </c>
      <c r="J100" s="567">
        <v>1</v>
      </c>
      <c r="K100" s="568">
        <v>1437.5</v>
      </c>
    </row>
    <row r="101" spans="1:11" ht="14.4" customHeight="1" x14ac:dyDescent="0.3">
      <c r="A101" s="546" t="s">
        <v>522</v>
      </c>
      <c r="B101" s="547" t="s">
        <v>523</v>
      </c>
      <c r="C101" s="550" t="s">
        <v>529</v>
      </c>
      <c r="D101" s="588" t="s">
        <v>530</v>
      </c>
      <c r="E101" s="550" t="s">
        <v>831</v>
      </c>
      <c r="F101" s="588" t="s">
        <v>832</v>
      </c>
      <c r="G101" s="550" t="s">
        <v>1025</v>
      </c>
      <c r="H101" s="550" t="s">
        <v>1026</v>
      </c>
      <c r="I101" s="567">
        <v>1437.5</v>
      </c>
      <c r="J101" s="567">
        <v>12</v>
      </c>
      <c r="K101" s="568">
        <v>17250</v>
      </c>
    </row>
    <row r="102" spans="1:11" ht="14.4" customHeight="1" x14ac:dyDescent="0.3">
      <c r="A102" s="546" t="s">
        <v>522</v>
      </c>
      <c r="B102" s="547" t="s">
        <v>523</v>
      </c>
      <c r="C102" s="550" t="s">
        <v>529</v>
      </c>
      <c r="D102" s="588" t="s">
        <v>530</v>
      </c>
      <c r="E102" s="550" t="s">
        <v>831</v>
      </c>
      <c r="F102" s="588" t="s">
        <v>832</v>
      </c>
      <c r="G102" s="550" t="s">
        <v>1027</v>
      </c>
      <c r="H102" s="550" t="s">
        <v>1028</v>
      </c>
      <c r="I102" s="567">
        <v>185.5</v>
      </c>
      <c r="J102" s="567">
        <v>2</v>
      </c>
      <c r="K102" s="568">
        <v>371</v>
      </c>
    </row>
    <row r="103" spans="1:11" ht="14.4" customHeight="1" x14ac:dyDescent="0.3">
      <c r="A103" s="546" t="s">
        <v>522</v>
      </c>
      <c r="B103" s="547" t="s">
        <v>523</v>
      </c>
      <c r="C103" s="550" t="s">
        <v>529</v>
      </c>
      <c r="D103" s="588" t="s">
        <v>530</v>
      </c>
      <c r="E103" s="550" t="s">
        <v>831</v>
      </c>
      <c r="F103" s="588" t="s">
        <v>832</v>
      </c>
      <c r="G103" s="550" t="s">
        <v>1029</v>
      </c>
      <c r="H103" s="550" t="s">
        <v>1030</v>
      </c>
      <c r="I103" s="567">
        <v>1254.530029296875</v>
      </c>
      <c r="J103" s="567">
        <v>100</v>
      </c>
      <c r="K103" s="568">
        <v>125452.796875</v>
      </c>
    </row>
    <row r="104" spans="1:11" ht="14.4" customHeight="1" x14ac:dyDescent="0.3">
      <c r="A104" s="546" t="s">
        <v>522</v>
      </c>
      <c r="B104" s="547" t="s">
        <v>523</v>
      </c>
      <c r="C104" s="550" t="s">
        <v>529</v>
      </c>
      <c r="D104" s="588" t="s">
        <v>530</v>
      </c>
      <c r="E104" s="550" t="s">
        <v>831</v>
      </c>
      <c r="F104" s="588" t="s">
        <v>832</v>
      </c>
      <c r="G104" s="550" t="s">
        <v>1031</v>
      </c>
      <c r="H104" s="550" t="s">
        <v>1032</v>
      </c>
      <c r="I104" s="567">
        <v>1254.530029296875</v>
      </c>
      <c r="J104" s="567">
        <v>6</v>
      </c>
      <c r="K104" s="568">
        <v>7527.169921875</v>
      </c>
    </row>
    <row r="105" spans="1:11" ht="14.4" customHeight="1" x14ac:dyDescent="0.3">
      <c r="A105" s="546" t="s">
        <v>522</v>
      </c>
      <c r="B105" s="547" t="s">
        <v>523</v>
      </c>
      <c r="C105" s="550" t="s">
        <v>529</v>
      </c>
      <c r="D105" s="588" t="s">
        <v>530</v>
      </c>
      <c r="E105" s="550" t="s">
        <v>831</v>
      </c>
      <c r="F105" s="588" t="s">
        <v>832</v>
      </c>
      <c r="G105" s="550" t="s">
        <v>1033</v>
      </c>
      <c r="H105" s="550" t="s">
        <v>1034</v>
      </c>
      <c r="I105" s="567">
        <v>130.67999267578125</v>
      </c>
      <c r="J105" s="567">
        <v>5</v>
      </c>
      <c r="K105" s="568">
        <v>653.4000244140625</v>
      </c>
    </row>
    <row r="106" spans="1:11" ht="14.4" customHeight="1" x14ac:dyDescent="0.3">
      <c r="A106" s="546" t="s">
        <v>522</v>
      </c>
      <c r="B106" s="547" t="s">
        <v>523</v>
      </c>
      <c r="C106" s="550" t="s">
        <v>529</v>
      </c>
      <c r="D106" s="588" t="s">
        <v>530</v>
      </c>
      <c r="E106" s="550" t="s">
        <v>831</v>
      </c>
      <c r="F106" s="588" t="s">
        <v>832</v>
      </c>
      <c r="G106" s="550" t="s">
        <v>1035</v>
      </c>
      <c r="H106" s="550" t="s">
        <v>1036</v>
      </c>
      <c r="I106" s="567">
        <v>108.90000152587891</v>
      </c>
      <c r="J106" s="567">
        <v>5</v>
      </c>
      <c r="K106" s="568">
        <v>544.5</v>
      </c>
    </row>
    <row r="107" spans="1:11" ht="14.4" customHeight="1" x14ac:dyDescent="0.3">
      <c r="A107" s="546" t="s">
        <v>522</v>
      </c>
      <c r="B107" s="547" t="s">
        <v>523</v>
      </c>
      <c r="C107" s="550" t="s">
        <v>529</v>
      </c>
      <c r="D107" s="588" t="s">
        <v>530</v>
      </c>
      <c r="E107" s="550" t="s">
        <v>831</v>
      </c>
      <c r="F107" s="588" t="s">
        <v>832</v>
      </c>
      <c r="G107" s="550" t="s">
        <v>1037</v>
      </c>
      <c r="H107" s="550" t="s">
        <v>1038</v>
      </c>
      <c r="I107" s="567">
        <v>1400.3800048828125</v>
      </c>
      <c r="J107" s="567">
        <v>6</v>
      </c>
      <c r="K107" s="568">
        <v>8402.280029296875</v>
      </c>
    </row>
    <row r="108" spans="1:11" ht="14.4" customHeight="1" x14ac:dyDescent="0.3">
      <c r="A108" s="546" t="s">
        <v>522</v>
      </c>
      <c r="B108" s="547" t="s">
        <v>523</v>
      </c>
      <c r="C108" s="550" t="s">
        <v>529</v>
      </c>
      <c r="D108" s="588" t="s">
        <v>530</v>
      </c>
      <c r="E108" s="550" t="s">
        <v>831</v>
      </c>
      <c r="F108" s="588" t="s">
        <v>832</v>
      </c>
      <c r="G108" s="550" t="s">
        <v>1039</v>
      </c>
      <c r="H108" s="550" t="s">
        <v>1040</v>
      </c>
      <c r="I108" s="567">
        <v>1582.3499755859375</v>
      </c>
      <c r="J108" s="567">
        <v>6</v>
      </c>
      <c r="K108" s="568">
        <v>9494.099853515625</v>
      </c>
    </row>
    <row r="109" spans="1:11" ht="14.4" customHeight="1" x14ac:dyDescent="0.3">
      <c r="A109" s="546" t="s">
        <v>522</v>
      </c>
      <c r="B109" s="547" t="s">
        <v>523</v>
      </c>
      <c r="C109" s="550" t="s">
        <v>529</v>
      </c>
      <c r="D109" s="588" t="s">
        <v>530</v>
      </c>
      <c r="E109" s="550" t="s">
        <v>831</v>
      </c>
      <c r="F109" s="588" t="s">
        <v>832</v>
      </c>
      <c r="G109" s="550" t="s">
        <v>1041</v>
      </c>
      <c r="H109" s="550" t="s">
        <v>1042</v>
      </c>
      <c r="I109" s="567">
        <v>1421.4000244140625</v>
      </c>
      <c r="J109" s="567">
        <v>1</v>
      </c>
      <c r="K109" s="568">
        <v>1421.4000244140625</v>
      </c>
    </row>
    <row r="110" spans="1:11" ht="14.4" customHeight="1" x14ac:dyDescent="0.3">
      <c r="A110" s="546" t="s">
        <v>522</v>
      </c>
      <c r="B110" s="547" t="s">
        <v>523</v>
      </c>
      <c r="C110" s="550" t="s">
        <v>529</v>
      </c>
      <c r="D110" s="588" t="s">
        <v>530</v>
      </c>
      <c r="E110" s="550" t="s">
        <v>831</v>
      </c>
      <c r="F110" s="588" t="s">
        <v>832</v>
      </c>
      <c r="G110" s="550" t="s">
        <v>1043</v>
      </c>
      <c r="H110" s="550" t="s">
        <v>1044</v>
      </c>
      <c r="I110" s="567">
        <v>1495</v>
      </c>
      <c r="J110" s="567">
        <v>1</v>
      </c>
      <c r="K110" s="568">
        <v>1495</v>
      </c>
    </row>
    <row r="111" spans="1:11" ht="14.4" customHeight="1" x14ac:dyDescent="0.3">
      <c r="A111" s="546" t="s">
        <v>522</v>
      </c>
      <c r="B111" s="547" t="s">
        <v>523</v>
      </c>
      <c r="C111" s="550" t="s">
        <v>529</v>
      </c>
      <c r="D111" s="588" t="s">
        <v>530</v>
      </c>
      <c r="E111" s="550" t="s">
        <v>831</v>
      </c>
      <c r="F111" s="588" t="s">
        <v>832</v>
      </c>
      <c r="G111" s="550" t="s">
        <v>1045</v>
      </c>
      <c r="H111" s="550" t="s">
        <v>1046</v>
      </c>
      <c r="I111" s="567">
        <v>1421.4000244140625</v>
      </c>
      <c r="J111" s="567">
        <v>1</v>
      </c>
      <c r="K111" s="568">
        <v>1421.4000244140625</v>
      </c>
    </row>
    <row r="112" spans="1:11" ht="14.4" customHeight="1" x14ac:dyDescent="0.3">
      <c r="A112" s="546" t="s">
        <v>522</v>
      </c>
      <c r="B112" s="547" t="s">
        <v>523</v>
      </c>
      <c r="C112" s="550" t="s">
        <v>529</v>
      </c>
      <c r="D112" s="588" t="s">
        <v>530</v>
      </c>
      <c r="E112" s="550" t="s">
        <v>831</v>
      </c>
      <c r="F112" s="588" t="s">
        <v>832</v>
      </c>
      <c r="G112" s="550" t="s">
        <v>1047</v>
      </c>
      <c r="H112" s="550" t="s">
        <v>1048</v>
      </c>
      <c r="I112" s="567">
        <v>414</v>
      </c>
      <c r="J112" s="567">
        <v>14</v>
      </c>
      <c r="K112" s="568">
        <v>5796</v>
      </c>
    </row>
    <row r="113" spans="1:11" ht="14.4" customHeight="1" x14ac:dyDescent="0.3">
      <c r="A113" s="546" t="s">
        <v>522</v>
      </c>
      <c r="B113" s="547" t="s">
        <v>523</v>
      </c>
      <c r="C113" s="550" t="s">
        <v>529</v>
      </c>
      <c r="D113" s="588" t="s">
        <v>530</v>
      </c>
      <c r="E113" s="550" t="s">
        <v>1049</v>
      </c>
      <c r="F113" s="588" t="s">
        <v>1050</v>
      </c>
      <c r="G113" s="550" t="s">
        <v>1051</v>
      </c>
      <c r="H113" s="550" t="s">
        <v>1052</v>
      </c>
      <c r="I113" s="567">
        <v>6.4499998092651367</v>
      </c>
      <c r="J113" s="567">
        <v>300</v>
      </c>
      <c r="K113" s="568">
        <v>1934.7899780273437</v>
      </c>
    </row>
    <row r="114" spans="1:11" ht="14.4" customHeight="1" x14ac:dyDescent="0.3">
      <c r="A114" s="546" t="s">
        <v>522</v>
      </c>
      <c r="B114" s="547" t="s">
        <v>523</v>
      </c>
      <c r="C114" s="550" t="s">
        <v>529</v>
      </c>
      <c r="D114" s="588" t="s">
        <v>530</v>
      </c>
      <c r="E114" s="550" t="s">
        <v>1049</v>
      </c>
      <c r="F114" s="588" t="s">
        <v>1050</v>
      </c>
      <c r="G114" s="550" t="s">
        <v>1053</v>
      </c>
      <c r="H114" s="550" t="s">
        <v>1054</v>
      </c>
      <c r="I114" s="567">
        <v>0.25499999523162842</v>
      </c>
      <c r="J114" s="567">
        <v>2000</v>
      </c>
      <c r="K114" s="568">
        <v>508.20001220703125</v>
      </c>
    </row>
    <row r="115" spans="1:11" ht="14.4" customHeight="1" x14ac:dyDescent="0.3">
      <c r="A115" s="546" t="s">
        <v>522</v>
      </c>
      <c r="B115" s="547" t="s">
        <v>523</v>
      </c>
      <c r="C115" s="550" t="s">
        <v>529</v>
      </c>
      <c r="D115" s="588" t="s">
        <v>530</v>
      </c>
      <c r="E115" s="550" t="s">
        <v>1049</v>
      </c>
      <c r="F115" s="588" t="s">
        <v>1050</v>
      </c>
      <c r="G115" s="550" t="s">
        <v>1055</v>
      </c>
      <c r="H115" s="550" t="s">
        <v>1056</v>
      </c>
      <c r="I115" s="567">
        <v>0.56999999284744263</v>
      </c>
      <c r="J115" s="567">
        <v>1000</v>
      </c>
      <c r="K115" s="568">
        <v>569</v>
      </c>
    </row>
    <row r="116" spans="1:11" ht="14.4" customHeight="1" x14ac:dyDescent="0.3">
      <c r="A116" s="546" t="s">
        <v>522</v>
      </c>
      <c r="B116" s="547" t="s">
        <v>523</v>
      </c>
      <c r="C116" s="550" t="s">
        <v>529</v>
      </c>
      <c r="D116" s="588" t="s">
        <v>530</v>
      </c>
      <c r="E116" s="550" t="s">
        <v>1049</v>
      </c>
      <c r="F116" s="588" t="s">
        <v>1050</v>
      </c>
      <c r="G116" s="550" t="s">
        <v>1057</v>
      </c>
      <c r="H116" s="550" t="s">
        <v>1058</v>
      </c>
      <c r="I116" s="567">
        <v>0.33000001311302185</v>
      </c>
      <c r="J116" s="567">
        <v>8000</v>
      </c>
      <c r="K116" s="568">
        <v>2613.60009765625</v>
      </c>
    </row>
    <row r="117" spans="1:11" ht="14.4" customHeight="1" x14ac:dyDescent="0.3">
      <c r="A117" s="546" t="s">
        <v>522</v>
      </c>
      <c r="B117" s="547" t="s">
        <v>523</v>
      </c>
      <c r="C117" s="550" t="s">
        <v>529</v>
      </c>
      <c r="D117" s="588" t="s">
        <v>530</v>
      </c>
      <c r="E117" s="550" t="s">
        <v>1049</v>
      </c>
      <c r="F117" s="588" t="s">
        <v>1050</v>
      </c>
      <c r="G117" s="550" t="s">
        <v>1059</v>
      </c>
      <c r="H117" s="550" t="s">
        <v>1060</v>
      </c>
      <c r="I117" s="567">
        <v>0.26600000858306883</v>
      </c>
      <c r="J117" s="567">
        <v>23000</v>
      </c>
      <c r="K117" s="568">
        <v>6062.7999267578125</v>
      </c>
    </row>
    <row r="118" spans="1:11" ht="14.4" customHeight="1" x14ac:dyDescent="0.3">
      <c r="A118" s="546" t="s">
        <v>522</v>
      </c>
      <c r="B118" s="547" t="s">
        <v>523</v>
      </c>
      <c r="C118" s="550" t="s">
        <v>529</v>
      </c>
      <c r="D118" s="588" t="s">
        <v>530</v>
      </c>
      <c r="E118" s="550" t="s">
        <v>1049</v>
      </c>
      <c r="F118" s="588" t="s">
        <v>1050</v>
      </c>
      <c r="G118" s="550" t="s">
        <v>1061</v>
      </c>
      <c r="H118" s="550" t="s">
        <v>1062</v>
      </c>
      <c r="I118" s="567">
        <v>1.2699999809265137</v>
      </c>
      <c r="J118" s="567">
        <v>20000</v>
      </c>
      <c r="K118" s="568">
        <v>25349.5</v>
      </c>
    </row>
    <row r="119" spans="1:11" ht="14.4" customHeight="1" x14ac:dyDescent="0.3">
      <c r="A119" s="546" t="s">
        <v>522</v>
      </c>
      <c r="B119" s="547" t="s">
        <v>523</v>
      </c>
      <c r="C119" s="550" t="s">
        <v>529</v>
      </c>
      <c r="D119" s="588" t="s">
        <v>530</v>
      </c>
      <c r="E119" s="550" t="s">
        <v>1063</v>
      </c>
      <c r="F119" s="588" t="s">
        <v>1064</v>
      </c>
      <c r="G119" s="550" t="s">
        <v>1065</v>
      </c>
      <c r="H119" s="550" t="s">
        <v>1066</v>
      </c>
      <c r="I119" s="567">
        <v>13.010000228881836</v>
      </c>
      <c r="J119" s="567">
        <v>2</v>
      </c>
      <c r="K119" s="568">
        <v>26.020000457763672</v>
      </c>
    </row>
    <row r="120" spans="1:11" ht="14.4" customHeight="1" x14ac:dyDescent="0.3">
      <c r="A120" s="546" t="s">
        <v>522</v>
      </c>
      <c r="B120" s="547" t="s">
        <v>523</v>
      </c>
      <c r="C120" s="550" t="s">
        <v>529</v>
      </c>
      <c r="D120" s="588" t="s">
        <v>530</v>
      </c>
      <c r="E120" s="550" t="s">
        <v>1063</v>
      </c>
      <c r="F120" s="588" t="s">
        <v>1064</v>
      </c>
      <c r="G120" s="550" t="s">
        <v>1067</v>
      </c>
      <c r="H120" s="550" t="s">
        <v>1068</v>
      </c>
      <c r="I120" s="567">
        <v>2.7300000190734863</v>
      </c>
      <c r="J120" s="567">
        <v>10</v>
      </c>
      <c r="K120" s="568">
        <v>27.299999237060547</v>
      </c>
    </row>
    <row r="121" spans="1:11" ht="14.4" customHeight="1" x14ac:dyDescent="0.3">
      <c r="A121" s="546" t="s">
        <v>522</v>
      </c>
      <c r="B121" s="547" t="s">
        <v>523</v>
      </c>
      <c r="C121" s="550" t="s">
        <v>529</v>
      </c>
      <c r="D121" s="588" t="s">
        <v>530</v>
      </c>
      <c r="E121" s="550" t="s">
        <v>1063</v>
      </c>
      <c r="F121" s="588" t="s">
        <v>1064</v>
      </c>
      <c r="G121" s="550" t="s">
        <v>1069</v>
      </c>
      <c r="H121" s="550" t="s">
        <v>1070</v>
      </c>
      <c r="I121" s="567">
        <v>28.735999679565431</v>
      </c>
      <c r="J121" s="567">
        <v>27</v>
      </c>
      <c r="K121" s="568">
        <v>775.8599853515625</v>
      </c>
    </row>
    <row r="122" spans="1:11" ht="14.4" customHeight="1" x14ac:dyDescent="0.3">
      <c r="A122" s="546" t="s">
        <v>522</v>
      </c>
      <c r="B122" s="547" t="s">
        <v>523</v>
      </c>
      <c r="C122" s="550" t="s">
        <v>529</v>
      </c>
      <c r="D122" s="588" t="s">
        <v>530</v>
      </c>
      <c r="E122" s="550" t="s">
        <v>1071</v>
      </c>
      <c r="F122" s="588" t="s">
        <v>1072</v>
      </c>
      <c r="G122" s="550" t="s">
        <v>1073</v>
      </c>
      <c r="H122" s="550" t="s">
        <v>1074</v>
      </c>
      <c r="I122" s="567">
        <v>748.989990234375</v>
      </c>
      <c r="J122" s="567">
        <v>10</v>
      </c>
      <c r="K122" s="568">
        <v>7489.89990234375</v>
      </c>
    </row>
    <row r="123" spans="1:11" ht="14.4" customHeight="1" x14ac:dyDescent="0.3">
      <c r="A123" s="546" t="s">
        <v>522</v>
      </c>
      <c r="B123" s="547" t="s">
        <v>523</v>
      </c>
      <c r="C123" s="550" t="s">
        <v>529</v>
      </c>
      <c r="D123" s="588" t="s">
        <v>530</v>
      </c>
      <c r="E123" s="550" t="s">
        <v>1071</v>
      </c>
      <c r="F123" s="588" t="s">
        <v>1072</v>
      </c>
      <c r="G123" s="550" t="s">
        <v>1075</v>
      </c>
      <c r="H123" s="550" t="s">
        <v>1076</v>
      </c>
      <c r="I123" s="567">
        <v>2.4600000381469727</v>
      </c>
      <c r="J123" s="567">
        <v>200</v>
      </c>
      <c r="K123" s="568">
        <v>492</v>
      </c>
    </row>
    <row r="124" spans="1:11" ht="14.4" customHeight="1" x14ac:dyDescent="0.3">
      <c r="A124" s="546" t="s">
        <v>522</v>
      </c>
      <c r="B124" s="547" t="s">
        <v>523</v>
      </c>
      <c r="C124" s="550" t="s">
        <v>529</v>
      </c>
      <c r="D124" s="588" t="s">
        <v>530</v>
      </c>
      <c r="E124" s="550" t="s">
        <v>1071</v>
      </c>
      <c r="F124" s="588" t="s">
        <v>1072</v>
      </c>
      <c r="G124" s="550" t="s">
        <v>1077</v>
      </c>
      <c r="H124" s="550" t="s">
        <v>1078</v>
      </c>
      <c r="I124" s="567">
        <v>111.23000335693359</v>
      </c>
      <c r="J124" s="567">
        <v>2</v>
      </c>
      <c r="K124" s="568">
        <v>222.46000671386719</v>
      </c>
    </row>
    <row r="125" spans="1:11" ht="14.4" customHeight="1" x14ac:dyDescent="0.3">
      <c r="A125" s="546" t="s">
        <v>522</v>
      </c>
      <c r="B125" s="547" t="s">
        <v>523</v>
      </c>
      <c r="C125" s="550" t="s">
        <v>529</v>
      </c>
      <c r="D125" s="588" t="s">
        <v>530</v>
      </c>
      <c r="E125" s="550" t="s">
        <v>1071</v>
      </c>
      <c r="F125" s="588" t="s">
        <v>1072</v>
      </c>
      <c r="G125" s="550" t="s">
        <v>1079</v>
      </c>
      <c r="H125" s="550" t="s">
        <v>1080</v>
      </c>
      <c r="I125" s="567">
        <v>0.61500000953674316</v>
      </c>
      <c r="J125" s="567">
        <v>10800</v>
      </c>
      <c r="K125" s="568">
        <v>6656</v>
      </c>
    </row>
    <row r="126" spans="1:11" ht="14.4" customHeight="1" x14ac:dyDescent="0.3">
      <c r="A126" s="546" t="s">
        <v>522</v>
      </c>
      <c r="B126" s="547" t="s">
        <v>523</v>
      </c>
      <c r="C126" s="550" t="s">
        <v>529</v>
      </c>
      <c r="D126" s="588" t="s">
        <v>530</v>
      </c>
      <c r="E126" s="550" t="s">
        <v>1071</v>
      </c>
      <c r="F126" s="588" t="s">
        <v>1072</v>
      </c>
      <c r="G126" s="550" t="s">
        <v>1081</v>
      </c>
      <c r="H126" s="550" t="s">
        <v>1082</v>
      </c>
      <c r="I126" s="567">
        <v>46.029998779296875</v>
      </c>
      <c r="J126" s="567">
        <v>200</v>
      </c>
      <c r="K126" s="568">
        <v>9205.6796875</v>
      </c>
    </row>
    <row r="127" spans="1:11" ht="14.4" customHeight="1" x14ac:dyDescent="0.3">
      <c r="A127" s="546" t="s">
        <v>522</v>
      </c>
      <c r="B127" s="547" t="s">
        <v>523</v>
      </c>
      <c r="C127" s="550" t="s">
        <v>529</v>
      </c>
      <c r="D127" s="588" t="s">
        <v>530</v>
      </c>
      <c r="E127" s="550" t="s">
        <v>1071</v>
      </c>
      <c r="F127" s="588" t="s">
        <v>1072</v>
      </c>
      <c r="G127" s="550" t="s">
        <v>1083</v>
      </c>
      <c r="H127" s="550" t="s">
        <v>1084</v>
      </c>
      <c r="I127" s="567">
        <v>0.4699999988079071</v>
      </c>
      <c r="J127" s="567">
        <v>100</v>
      </c>
      <c r="K127" s="568">
        <v>47</v>
      </c>
    </row>
    <row r="128" spans="1:11" ht="14.4" customHeight="1" x14ac:dyDescent="0.3">
      <c r="A128" s="546" t="s">
        <v>522</v>
      </c>
      <c r="B128" s="547" t="s">
        <v>523</v>
      </c>
      <c r="C128" s="550" t="s">
        <v>529</v>
      </c>
      <c r="D128" s="588" t="s">
        <v>530</v>
      </c>
      <c r="E128" s="550" t="s">
        <v>1071</v>
      </c>
      <c r="F128" s="588" t="s">
        <v>1072</v>
      </c>
      <c r="G128" s="550" t="s">
        <v>1085</v>
      </c>
      <c r="H128" s="550" t="s">
        <v>1086</v>
      </c>
      <c r="I128" s="567">
        <v>0.31000000238418579</v>
      </c>
      <c r="J128" s="567">
        <v>6000</v>
      </c>
      <c r="K128" s="568">
        <v>1871.8699951171875</v>
      </c>
    </row>
    <row r="129" spans="1:11" ht="14.4" customHeight="1" x14ac:dyDescent="0.3">
      <c r="A129" s="546" t="s">
        <v>522</v>
      </c>
      <c r="B129" s="547" t="s">
        <v>523</v>
      </c>
      <c r="C129" s="550" t="s">
        <v>529</v>
      </c>
      <c r="D129" s="588" t="s">
        <v>530</v>
      </c>
      <c r="E129" s="550" t="s">
        <v>1071</v>
      </c>
      <c r="F129" s="588" t="s">
        <v>1072</v>
      </c>
      <c r="G129" s="550" t="s">
        <v>1087</v>
      </c>
      <c r="H129" s="550" t="s">
        <v>1088</v>
      </c>
      <c r="I129" s="567">
        <v>0.31200000047683718</v>
      </c>
      <c r="J129" s="567">
        <v>14000</v>
      </c>
      <c r="K129" s="568">
        <v>4372.2200927734375</v>
      </c>
    </row>
    <row r="130" spans="1:11" ht="14.4" customHeight="1" x14ac:dyDescent="0.3">
      <c r="A130" s="546" t="s">
        <v>522</v>
      </c>
      <c r="B130" s="547" t="s">
        <v>523</v>
      </c>
      <c r="C130" s="550" t="s">
        <v>529</v>
      </c>
      <c r="D130" s="588" t="s">
        <v>530</v>
      </c>
      <c r="E130" s="550" t="s">
        <v>1071</v>
      </c>
      <c r="F130" s="588" t="s">
        <v>1072</v>
      </c>
      <c r="G130" s="550" t="s">
        <v>1085</v>
      </c>
      <c r="H130" s="550" t="s">
        <v>1089</v>
      </c>
      <c r="I130" s="567">
        <v>0.31000000238418579</v>
      </c>
      <c r="J130" s="567">
        <v>3000</v>
      </c>
      <c r="K130" s="568">
        <v>933.3900146484375</v>
      </c>
    </row>
    <row r="131" spans="1:11" ht="14.4" customHeight="1" x14ac:dyDescent="0.3">
      <c r="A131" s="546" t="s">
        <v>522</v>
      </c>
      <c r="B131" s="547" t="s">
        <v>523</v>
      </c>
      <c r="C131" s="550" t="s">
        <v>529</v>
      </c>
      <c r="D131" s="588" t="s">
        <v>530</v>
      </c>
      <c r="E131" s="550" t="s">
        <v>1071</v>
      </c>
      <c r="F131" s="588" t="s">
        <v>1072</v>
      </c>
      <c r="G131" s="550" t="s">
        <v>1090</v>
      </c>
      <c r="H131" s="550" t="s">
        <v>1091</v>
      </c>
      <c r="I131" s="567">
        <v>0.62999999523162842</v>
      </c>
      <c r="J131" s="567">
        <v>4000</v>
      </c>
      <c r="K131" s="568">
        <v>2516.800048828125</v>
      </c>
    </row>
    <row r="132" spans="1:11" ht="14.4" customHeight="1" x14ac:dyDescent="0.3">
      <c r="A132" s="546" t="s">
        <v>522</v>
      </c>
      <c r="B132" s="547" t="s">
        <v>523</v>
      </c>
      <c r="C132" s="550" t="s">
        <v>529</v>
      </c>
      <c r="D132" s="588" t="s">
        <v>530</v>
      </c>
      <c r="E132" s="550" t="s">
        <v>1071</v>
      </c>
      <c r="F132" s="588" t="s">
        <v>1072</v>
      </c>
      <c r="G132" s="550" t="s">
        <v>1092</v>
      </c>
      <c r="H132" s="550" t="s">
        <v>1093</v>
      </c>
      <c r="I132" s="567">
        <v>0.51999998092651367</v>
      </c>
      <c r="J132" s="567">
        <v>8000</v>
      </c>
      <c r="K132" s="568">
        <v>4162.39990234375</v>
      </c>
    </row>
    <row r="133" spans="1:11" ht="14.4" customHeight="1" x14ac:dyDescent="0.3">
      <c r="A133" s="546" t="s">
        <v>522</v>
      </c>
      <c r="B133" s="547" t="s">
        <v>523</v>
      </c>
      <c r="C133" s="550" t="s">
        <v>529</v>
      </c>
      <c r="D133" s="588" t="s">
        <v>530</v>
      </c>
      <c r="E133" s="550" t="s">
        <v>1071</v>
      </c>
      <c r="F133" s="588" t="s">
        <v>1072</v>
      </c>
      <c r="G133" s="550" t="s">
        <v>1094</v>
      </c>
      <c r="H133" s="550" t="s">
        <v>1095</v>
      </c>
      <c r="I133" s="567">
        <v>2.5199999809265137</v>
      </c>
      <c r="J133" s="567">
        <v>50</v>
      </c>
      <c r="K133" s="568">
        <v>126</v>
      </c>
    </row>
    <row r="134" spans="1:11" ht="14.4" customHeight="1" x14ac:dyDescent="0.3">
      <c r="A134" s="546" t="s">
        <v>522</v>
      </c>
      <c r="B134" s="547" t="s">
        <v>523</v>
      </c>
      <c r="C134" s="550" t="s">
        <v>529</v>
      </c>
      <c r="D134" s="588" t="s">
        <v>530</v>
      </c>
      <c r="E134" s="550" t="s">
        <v>1096</v>
      </c>
      <c r="F134" s="588" t="s">
        <v>1097</v>
      </c>
      <c r="G134" s="550" t="s">
        <v>1098</v>
      </c>
      <c r="H134" s="550" t="s">
        <v>1099</v>
      </c>
      <c r="I134" s="567">
        <v>0.54000002145767212</v>
      </c>
      <c r="J134" s="567">
        <v>100</v>
      </c>
      <c r="K134" s="568">
        <v>54</v>
      </c>
    </row>
    <row r="135" spans="1:11" ht="14.4" customHeight="1" x14ac:dyDescent="0.3">
      <c r="A135" s="546" t="s">
        <v>522</v>
      </c>
      <c r="B135" s="547" t="s">
        <v>523</v>
      </c>
      <c r="C135" s="550" t="s">
        <v>529</v>
      </c>
      <c r="D135" s="588" t="s">
        <v>530</v>
      </c>
      <c r="E135" s="550" t="s">
        <v>1100</v>
      </c>
      <c r="F135" s="588" t="s">
        <v>1101</v>
      </c>
      <c r="G135" s="550" t="s">
        <v>1102</v>
      </c>
      <c r="H135" s="550" t="s">
        <v>1103</v>
      </c>
      <c r="I135" s="567">
        <v>0.68999999761581421</v>
      </c>
      <c r="J135" s="567">
        <v>11200</v>
      </c>
      <c r="K135" s="568">
        <v>7728</v>
      </c>
    </row>
    <row r="136" spans="1:11" ht="14.4" customHeight="1" x14ac:dyDescent="0.3">
      <c r="A136" s="546" t="s">
        <v>522</v>
      </c>
      <c r="B136" s="547" t="s">
        <v>523</v>
      </c>
      <c r="C136" s="550" t="s">
        <v>529</v>
      </c>
      <c r="D136" s="588" t="s">
        <v>530</v>
      </c>
      <c r="E136" s="550" t="s">
        <v>1100</v>
      </c>
      <c r="F136" s="588" t="s">
        <v>1101</v>
      </c>
      <c r="G136" s="550" t="s">
        <v>1104</v>
      </c>
      <c r="H136" s="550" t="s">
        <v>1105</v>
      </c>
      <c r="I136" s="567">
        <v>0.68999999761581421</v>
      </c>
      <c r="J136" s="567">
        <v>3600</v>
      </c>
      <c r="K136" s="568">
        <v>2484</v>
      </c>
    </row>
    <row r="137" spans="1:11" ht="14.4" customHeight="1" x14ac:dyDescent="0.3">
      <c r="A137" s="546" t="s">
        <v>522</v>
      </c>
      <c r="B137" s="547" t="s">
        <v>523</v>
      </c>
      <c r="C137" s="550" t="s">
        <v>534</v>
      </c>
      <c r="D137" s="588" t="s">
        <v>535</v>
      </c>
      <c r="E137" s="550" t="s">
        <v>831</v>
      </c>
      <c r="F137" s="588" t="s">
        <v>832</v>
      </c>
      <c r="G137" s="550" t="s">
        <v>1106</v>
      </c>
      <c r="H137" s="550" t="s">
        <v>1107</v>
      </c>
      <c r="I137" s="567">
        <v>25970.19921875</v>
      </c>
      <c r="J137" s="567">
        <v>2</v>
      </c>
      <c r="K137" s="568">
        <v>51940.3984375</v>
      </c>
    </row>
    <row r="138" spans="1:11" ht="14.4" customHeight="1" x14ac:dyDescent="0.3">
      <c r="A138" s="546" t="s">
        <v>522</v>
      </c>
      <c r="B138" s="547" t="s">
        <v>523</v>
      </c>
      <c r="C138" s="550" t="s">
        <v>534</v>
      </c>
      <c r="D138" s="588" t="s">
        <v>535</v>
      </c>
      <c r="E138" s="550" t="s">
        <v>831</v>
      </c>
      <c r="F138" s="588" t="s">
        <v>832</v>
      </c>
      <c r="G138" s="550" t="s">
        <v>1108</v>
      </c>
      <c r="H138" s="550" t="s">
        <v>1109</v>
      </c>
      <c r="I138" s="567">
        <v>5754.759765625</v>
      </c>
      <c r="J138" s="567">
        <v>1</v>
      </c>
      <c r="K138" s="568">
        <v>5754.759765625</v>
      </c>
    </row>
    <row r="139" spans="1:11" ht="14.4" customHeight="1" x14ac:dyDescent="0.3">
      <c r="A139" s="546" t="s">
        <v>522</v>
      </c>
      <c r="B139" s="547" t="s">
        <v>523</v>
      </c>
      <c r="C139" s="550" t="s">
        <v>534</v>
      </c>
      <c r="D139" s="588" t="s">
        <v>535</v>
      </c>
      <c r="E139" s="550" t="s">
        <v>831</v>
      </c>
      <c r="F139" s="588" t="s">
        <v>832</v>
      </c>
      <c r="G139" s="550" t="s">
        <v>841</v>
      </c>
      <c r="H139" s="550" t="s">
        <v>842</v>
      </c>
      <c r="I139" s="567">
        <v>4643.97998046875</v>
      </c>
      <c r="J139" s="567">
        <v>2</v>
      </c>
      <c r="K139" s="568">
        <v>9287.9599609375</v>
      </c>
    </row>
    <row r="140" spans="1:11" ht="14.4" customHeight="1" x14ac:dyDescent="0.3">
      <c r="A140" s="546" t="s">
        <v>522</v>
      </c>
      <c r="B140" s="547" t="s">
        <v>523</v>
      </c>
      <c r="C140" s="550" t="s">
        <v>534</v>
      </c>
      <c r="D140" s="588" t="s">
        <v>535</v>
      </c>
      <c r="E140" s="550" t="s">
        <v>831</v>
      </c>
      <c r="F140" s="588" t="s">
        <v>832</v>
      </c>
      <c r="G140" s="550" t="s">
        <v>843</v>
      </c>
      <c r="H140" s="550" t="s">
        <v>844</v>
      </c>
      <c r="I140" s="567">
        <v>157300</v>
      </c>
      <c r="J140" s="567">
        <v>7</v>
      </c>
      <c r="K140" s="568">
        <v>1101100</v>
      </c>
    </row>
    <row r="141" spans="1:11" ht="14.4" customHeight="1" x14ac:dyDescent="0.3">
      <c r="A141" s="546" t="s">
        <v>522</v>
      </c>
      <c r="B141" s="547" t="s">
        <v>523</v>
      </c>
      <c r="C141" s="550" t="s">
        <v>534</v>
      </c>
      <c r="D141" s="588" t="s">
        <v>535</v>
      </c>
      <c r="E141" s="550" t="s">
        <v>831</v>
      </c>
      <c r="F141" s="588" t="s">
        <v>832</v>
      </c>
      <c r="G141" s="550" t="s">
        <v>851</v>
      </c>
      <c r="H141" s="550" t="s">
        <v>852</v>
      </c>
      <c r="I141" s="567">
        <v>1161.5999755859375</v>
      </c>
      <c r="J141" s="567">
        <v>60</v>
      </c>
      <c r="K141" s="568">
        <v>69696</v>
      </c>
    </row>
    <row r="142" spans="1:11" ht="14.4" customHeight="1" x14ac:dyDescent="0.3">
      <c r="A142" s="546" t="s">
        <v>522</v>
      </c>
      <c r="B142" s="547" t="s">
        <v>523</v>
      </c>
      <c r="C142" s="550" t="s">
        <v>534</v>
      </c>
      <c r="D142" s="588" t="s">
        <v>535</v>
      </c>
      <c r="E142" s="550" t="s">
        <v>831</v>
      </c>
      <c r="F142" s="588" t="s">
        <v>832</v>
      </c>
      <c r="G142" s="550" t="s">
        <v>853</v>
      </c>
      <c r="H142" s="550" t="s">
        <v>854</v>
      </c>
      <c r="I142" s="567">
        <v>4247.10009765625</v>
      </c>
      <c r="J142" s="567">
        <v>3</v>
      </c>
      <c r="K142" s="568">
        <v>12741.30029296875</v>
      </c>
    </row>
    <row r="143" spans="1:11" ht="14.4" customHeight="1" x14ac:dyDescent="0.3">
      <c r="A143" s="546" t="s">
        <v>522</v>
      </c>
      <c r="B143" s="547" t="s">
        <v>523</v>
      </c>
      <c r="C143" s="550" t="s">
        <v>534</v>
      </c>
      <c r="D143" s="588" t="s">
        <v>535</v>
      </c>
      <c r="E143" s="550" t="s">
        <v>831</v>
      </c>
      <c r="F143" s="588" t="s">
        <v>832</v>
      </c>
      <c r="G143" s="550" t="s">
        <v>1110</v>
      </c>
      <c r="H143" s="550" t="s">
        <v>1111</v>
      </c>
      <c r="I143" s="567">
        <v>7659.2998046875</v>
      </c>
      <c r="J143" s="567">
        <v>1</v>
      </c>
      <c r="K143" s="568">
        <v>7659.2998046875</v>
      </c>
    </row>
    <row r="144" spans="1:11" ht="14.4" customHeight="1" x14ac:dyDescent="0.3">
      <c r="A144" s="546" t="s">
        <v>522</v>
      </c>
      <c r="B144" s="547" t="s">
        <v>523</v>
      </c>
      <c r="C144" s="550" t="s">
        <v>534</v>
      </c>
      <c r="D144" s="588" t="s">
        <v>535</v>
      </c>
      <c r="E144" s="550" t="s">
        <v>831</v>
      </c>
      <c r="F144" s="588" t="s">
        <v>832</v>
      </c>
      <c r="G144" s="550" t="s">
        <v>855</v>
      </c>
      <c r="H144" s="550" t="s">
        <v>856</v>
      </c>
      <c r="I144" s="567">
        <v>37824.6015625</v>
      </c>
      <c r="J144" s="567">
        <v>7</v>
      </c>
      <c r="K144" s="568">
        <v>264772.2109375</v>
      </c>
    </row>
    <row r="145" spans="1:11" ht="14.4" customHeight="1" x14ac:dyDescent="0.3">
      <c r="A145" s="546" t="s">
        <v>522</v>
      </c>
      <c r="B145" s="547" t="s">
        <v>523</v>
      </c>
      <c r="C145" s="550" t="s">
        <v>534</v>
      </c>
      <c r="D145" s="588" t="s">
        <v>535</v>
      </c>
      <c r="E145" s="550" t="s">
        <v>831</v>
      </c>
      <c r="F145" s="588" t="s">
        <v>832</v>
      </c>
      <c r="G145" s="550" t="s">
        <v>1112</v>
      </c>
      <c r="H145" s="550" t="s">
        <v>1113</v>
      </c>
      <c r="I145" s="567">
        <v>3285.14990234375</v>
      </c>
      <c r="J145" s="567">
        <v>1</v>
      </c>
      <c r="K145" s="568">
        <v>3285.14990234375</v>
      </c>
    </row>
    <row r="146" spans="1:11" ht="14.4" customHeight="1" x14ac:dyDescent="0.3">
      <c r="A146" s="546" t="s">
        <v>522</v>
      </c>
      <c r="B146" s="547" t="s">
        <v>523</v>
      </c>
      <c r="C146" s="550" t="s">
        <v>534</v>
      </c>
      <c r="D146" s="588" t="s">
        <v>535</v>
      </c>
      <c r="E146" s="550" t="s">
        <v>831</v>
      </c>
      <c r="F146" s="588" t="s">
        <v>832</v>
      </c>
      <c r="G146" s="550" t="s">
        <v>857</v>
      </c>
      <c r="H146" s="550" t="s">
        <v>858</v>
      </c>
      <c r="I146" s="567">
        <v>4719</v>
      </c>
      <c r="J146" s="567">
        <v>4</v>
      </c>
      <c r="K146" s="568">
        <v>18876</v>
      </c>
    </row>
    <row r="147" spans="1:11" ht="14.4" customHeight="1" x14ac:dyDescent="0.3">
      <c r="A147" s="546" t="s">
        <v>522</v>
      </c>
      <c r="B147" s="547" t="s">
        <v>523</v>
      </c>
      <c r="C147" s="550" t="s">
        <v>534</v>
      </c>
      <c r="D147" s="588" t="s">
        <v>535</v>
      </c>
      <c r="E147" s="550" t="s">
        <v>831</v>
      </c>
      <c r="F147" s="588" t="s">
        <v>832</v>
      </c>
      <c r="G147" s="550" t="s">
        <v>859</v>
      </c>
      <c r="H147" s="550" t="s">
        <v>860</v>
      </c>
      <c r="I147" s="567">
        <v>51425</v>
      </c>
      <c r="J147" s="567">
        <v>5</v>
      </c>
      <c r="K147" s="568">
        <v>257125</v>
      </c>
    </row>
    <row r="148" spans="1:11" ht="14.4" customHeight="1" x14ac:dyDescent="0.3">
      <c r="A148" s="546" t="s">
        <v>522</v>
      </c>
      <c r="B148" s="547" t="s">
        <v>523</v>
      </c>
      <c r="C148" s="550" t="s">
        <v>534</v>
      </c>
      <c r="D148" s="588" t="s">
        <v>535</v>
      </c>
      <c r="E148" s="550" t="s">
        <v>831</v>
      </c>
      <c r="F148" s="588" t="s">
        <v>832</v>
      </c>
      <c r="G148" s="550" t="s">
        <v>861</v>
      </c>
      <c r="H148" s="550" t="s">
        <v>862</v>
      </c>
      <c r="I148" s="567">
        <v>5115.8798828125</v>
      </c>
      <c r="J148" s="567">
        <v>3</v>
      </c>
      <c r="K148" s="568">
        <v>15347.6396484375</v>
      </c>
    </row>
    <row r="149" spans="1:11" ht="14.4" customHeight="1" x14ac:dyDescent="0.3">
      <c r="A149" s="546" t="s">
        <v>522</v>
      </c>
      <c r="B149" s="547" t="s">
        <v>523</v>
      </c>
      <c r="C149" s="550" t="s">
        <v>534</v>
      </c>
      <c r="D149" s="588" t="s">
        <v>535</v>
      </c>
      <c r="E149" s="550" t="s">
        <v>831</v>
      </c>
      <c r="F149" s="588" t="s">
        <v>832</v>
      </c>
      <c r="G149" s="550" t="s">
        <v>1114</v>
      </c>
      <c r="H149" s="550" t="s">
        <v>1115</v>
      </c>
      <c r="I149" s="567">
        <v>4904.1298828125</v>
      </c>
      <c r="J149" s="567">
        <v>2</v>
      </c>
      <c r="K149" s="568">
        <v>9808.259765625</v>
      </c>
    </row>
    <row r="150" spans="1:11" ht="14.4" customHeight="1" x14ac:dyDescent="0.3">
      <c r="A150" s="546" t="s">
        <v>522</v>
      </c>
      <c r="B150" s="547" t="s">
        <v>523</v>
      </c>
      <c r="C150" s="550" t="s">
        <v>534</v>
      </c>
      <c r="D150" s="588" t="s">
        <v>535</v>
      </c>
      <c r="E150" s="550" t="s">
        <v>831</v>
      </c>
      <c r="F150" s="588" t="s">
        <v>832</v>
      </c>
      <c r="G150" s="550" t="s">
        <v>1116</v>
      </c>
      <c r="H150" s="550" t="s">
        <v>1117</v>
      </c>
      <c r="I150" s="567">
        <v>3712.280029296875</v>
      </c>
      <c r="J150" s="567">
        <v>2</v>
      </c>
      <c r="K150" s="568">
        <v>7424.56005859375</v>
      </c>
    </row>
    <row r="151" spans="1:11" ht="14.4" customHeight="1" x14ac:dyDescent="0.3">
      <c r="A151" s="546" t="s">
        <v>522</v>
      </c>
      <c r="B151" s="547" t="s">
        <v>523</v>
      </c>
      <c r="C151" s="550" t="s">
        <v>534</v>
      </c>
      <c r="D151" s="588" t="s">
        <v>535</v>
      </c>
      <c r="E151" s="550" t="s">
        <v>831</v>
      </c>
      <c r="F151" s="588" t="s">
        <v>832</v>
      </c>
      <c r="G151" s="550" t="s">
        <v>1118</v>
      </c>
      <c r="H151" s="550" t="s">
        <v>1119</v>
      </c>
      <c r="I151" s="567">
        <v>2227.610107421875</v>
      </c>
      <c r="J151" s="567">
        <v>2</v>
      </c>
      <c r="K151" s="568">
        <v>4455.22021484375</v>
      </c>
    </row>
    <row r="152" spans="1:11" ht="14.4" customHeight="1" x14ac:dyDescent="0.3">
      <c r="A152" s="546" t="s">
        <v>522</v>
      </c>
      <c r="B152" s="547" t="s">
        <v>523</v>
      </c>
      <c r="C152" s="550" t="s">
        <v>534</v>
      </c>
      <c r="D152" s="588" t="s">
        <v>535</v>
      </c>
      <c r="E152" s="550" t="s">
        <v>831</v>
      </c>
      <c r="F152" s="588" t="s">
        <v>832</v>
      </c>
      <c r="G152" s="550" t="s">
        <v>863</v>
      </c>
      <c r="H152" s="550" t="s">
        <v>864</v>
      </c>
      <c r="I152" s="567">
        <v>9952.25</v>
      </c>
      <c r="J152" s="567">
        <v>28</v>
      </c>
      <c r="K152" s="568">
        <v>278663</v>
      </c>
    </row>
    <row r="153" spans="1:11" ht="14.4" customHeight="1" x14ac:dyDescent="0.3">
      <c r="A153" s="546" t="s">
        <v>522</v>
      </c>
      <c r="B153" s="547" t="s">
        <v>523</v>
      </c>
      <c r="C153" s="550" t="s">
        <v>534</v>
      </c>
      <c r="D153" s="588" t="s">
        <v>535</v>
      </c>
      <c r="E153" s="550" t="s">
        <v>831</v>
      </c>
      <c r="F153" s="588" t="s">
        <v>832</v>
      </c>
      <c r="G153" s="550" t="s">
        <v>865</v>
      </c>
      <c r="H153" s="550" t="s">
        <v>866</v>
      </c>
      <c r="I153" s="567">
        <v>1988.030029296875</v>
      </c>
      <c r="J153" s="567">
        <v>7</v>
      </c>
      <c r="K153" s="568">
        <v>13916.210205078125</v>
      </c>
    </row>
    <row r="154" spans="1:11" ht="14.4" customHeight="1" x14ac:dyDescent="0.3">
      <c r="A154" s="546" t="s">
        <v>522</v>
      </c>
      <c r="B154" s="547" t="s">
        <v>523</v>
      </c>
      <c r="C154" s="550" t="s">
        <v>534</v>
      </c>
      <c r="D154" s="588" t="s">
        <v>535</v>
      </c>
      <c r="E154" s="550" t="s">
        <v>831</v>
      </c>
      <c r="F154" s="588" t="s">
        <v>832</v>
      </c>
      <c r="G154" s="550" t="s">
        <v>1120</v>
      </c>
      <c r="H154" s="550" t="s">
        <v>1121</v>
      </c>
      <c r="I154" s="567">
        <v>4278.56005859375</v>
      </c>
      <c r="J154" s="567">
        <v>2</v>
      </c>
      <c r="K154" s="568">
        <v>8557.1201171875</v>
      </c>
    </row>
    <row r="155" spans="1:11" ht="14.4" customHeight="1" x14ac:dyDescent="0.3">
      <c r="A155" s="546" t="s">
        <v>522</v>
      </c>
      <c r="B155" s="547" t="s">
        <v>523</v>
      </c>
      <c r="C155" s="550" t="s">
        <v>534</v>
      </c>
      <c r="D155" s="588" t="s">
        <v>535</v>
      </c>
      <c r="E155" s="550" t="s">
        <v>831</v>
      </c>
      <c r="F155" s="588" t="s">
        <v>832</v>
      </c>
      <c r="G155" s="550" t="s">
        <v>1122</v>
      </c>
      <c r="H155" s="550" t="s">
        <v>1123</v>
      </c>
      <c r="I155" s="567">
        <v>2994.75</v>
      </c>
      <c r="J155" s="567">
        <v>3</v>
      </c>
      <c r="K155" s="568">
        <v>8984.25</v>
      </c>
    </row>
    <row r="156" spans="1:11" ht="14.4" customHeight="1" x14ac:dyDescent="0.3">
      <c r="A156" s="546" t="s">
        <v>522</v>
      </c>
      <c r="B156" s="547" t="s">
        <v>523</v>
      </c>
      <c r="C156" s="550" t="s">
        <v>534</v>
      </c>
      <c r="D156" s="588" t="s">
        <v>535</v>
      </c>
      <c r="E156" s="550" t="s">
        <v>831</v>
      </c>
      <c r="F156" s="588" t="s">
        <v>832</v>
      </c>
      <c r="G156" s="550" t="s">
        <v>1124</v>
      </c>
      <c r="H156" s="550" t="s">
        <v>1125</v>
      </c>
      <c r="I156" s="567">
        <v>23159.400390625</v>
      </c>
      <c r="J156" s="567">
        <v>18</v>
      </c>
      <c r="K156" s="568">
        <v>416869.2109375</v>
      </c>
    </row>
    <row r="157" spans="1:11" ht="14.4" customHeight="1" x14ac:dyDescent="0.3">
      <c r="A157" s="546" t="s">
        <v>522</v>
      </c>
      <c r="B157" s="547" t="s">
        <v>523</v>
      </c>
      <c r="C157" s="550" t="s">
        <v>534</v>
      </c>
      <c r="D157" s="588" t="s">
        <v>535</v>
      </c>
      <c r="E157" s="550" t="s">
        <v>831</v>
      </c>
      <c r="F157" s="588" t="s">
        <v>832</v>
      </c>
      <c r="G157" s="550" t="s">
        <v>1126</v>
      </c>
      <c r="H157" s="550" t="s">
        <v>1127</v>
      </c>
      <c r="I157" s="567">
        <v>1814.9849853515625</v>
      </c>
      <c r="J157" s="567">
        <v>2</v>
      </c>
      <c r="K157" s="568">
        <v>3629.969970703125</v>
      </c>
    </row>
    <row r="158" spans="1:11" ht="14.4" customHeight="1" x14ac:dyDescent="0.3">
      <c r="A158" s="546" t="s">
        <v>522</v>
      </c>
      <c r="B158" s="547" t="s">
        <v>523</v>
      </c>
      <c r="C158" s="550" t="s">
        <v>534</v>
      </c>
      <c r="D158" s="588" t="s">
        <v>535</v>
      </c>
      <c r="E158" s="550" t="s">
        <v>831</v>
      </c>
      <c r="F158" s="588" t="s">
        <v>832</v>
      </c>
      <c r="G158" s="550" t="s">
        <v>1128</v>
      </c>
      <c r="H158" s="550" t="s">
        <v>1129</v>
      </c>
      <c r="I158" s="567">
        <v>1724.2434997558594</v>
      </c>
      <c r="J158" s="567">
        <v>45</v>
      </c>
      <c r="K158" s="568">
        <v>77590.990234375</v>
      </c>
    </row>
    <row r="159" spans="1:11" ht="14.4" customHeight="1" x14ac:dyDescent="0.3">
      <c r="A159" s="546" t="s">
        <v>522</v>
      </c>
      <c r="B159" s="547" t="s">
        <v>523</v>
      </c>
      <c r="C159" s="550" t="s">
        <v>534</v>
      </c>
      <c r="D159" s="588" t="s">
        <v>535</v>
      </c>
      <c r="E159" s="550" t="s">
        <v>831</v>
      </c>
      <c r="F159" s="588" t="s">
        <v>832</v>
      </c>
      <c r="G159" s="550" t="s">
        <v>1130</v>
      </c>
      <c r="H159" s="550" t="s">
        <v>1131</v>
      </c>
      <c r="I159" s="567">
        <v>12.304660034179687</v>
      </c>
      <c r="J159" s="567">
        <v>200</v>
      </c>
      <c r="K159" s="568">
        <v>2460.9299926757812</v>
      </c>
    </row>
    <row r="160" spans="1:11" ht="14.4" customHeight="1" x14ac:dyDescent="0.3">
      <c r="A160" s="546" t="s">
        <v>522</v>
      </c>
      <c r="B160" s="547" t="s">
        <v>523</v>
      </c>
      <c r="C160" s="550" t="s">
        <v>534</v>
      </c>
      <c r="D160" s="588" t="s">
        <v>535</v>
      </c>
      <c r="E160" s="550" t="s">
        <v>831</v>
      </c>
      <c r="F160" s="588" t="s">
        <v>832</v>
      </c>
      <c r="G160" s="550" t="s">
        <v>883</v>
      </c>
      <c r="H160" s="550" t="s">
        <v>884</v>
      </c>
      <c r="I160" s="567">
        <v>344.07998657226562</v>
      </c>
      <c r="J160" s="567">
        <v>60</v>
      </c>
      <c r="K160" s="568">
        <v>20644.7998046875</v>
      </c>
    </row>
    <row r="161" spans="1:11" ht="14.4" customHeight="1" x14ac:dyDescent="0.3">
      <c r="A161" s="546" t="s">
        <v>522</v>
      </c>
      <c r="B161" s="547" t="s">
        <v>523</v>
      </c>
      <c r="C161" s="550" t="s">
        <v>534</v>
      </c>
      <c r="D161" s="588" t="s">
        <v>535</v>
      </c>
      <c r="E161" s="550" t="s">
        <v>831</v>
      </c>
      <c r="F161" s="588" t="s">
        <v>832</v>
      </c>
      <c r="G161" s="550" t="s">
        <v>923</v>
      </c>
      <c r="H161" s="550" t="s">
        <v>924</v>
      </c>
      <c r="I161" s="567">
        <v>1896.31005859375</v>
      </c>
      <c r="J161" s="567">
        <v>5</v>
      </c>
      <c r="K161" s="568">
        <v>9481.5595703125</v>
      </c>
    </row>
    <row r="162" spans="1:11" ht="14.4" customHeight="1" x14ac:dyDescent="0.3">
      <c r="A162" s="546" t="s">
        <v>522</v>
      </c>
      <c r="B162" s="547" t="s">
        <v>523</v>
      </c>
      <c r="C162" s="550" t="s">
        <v>534</v>
      </c>
      <c r="D162" s="588" t="s">
        <v>535</v>
      </c>
      <c r="E162" s="550" t="s">
        <v>831</v>
      </c>
      <c r="F162" s="588" t="s">
        <v>832</v>
      </c>
      <c r="G162" s="550" t="s">
        <v>1132</v>
      </c>
      <c r="H162" s="550" t="s">
        <v>1133</v>
      </c>
      <c r="I162" s="567">
        <v>9501.2998046875</v>
      </c>
      <c r="J162" s="567">
        <v>2</v>
      </c>
      <c r="K162" s="568">
        <v>19002.599609375</v>
      </c>
    </row>
    <row r="163" spans="1:11" ht="14.4" customHeight="1" x14ac:dyDescent="0.3">
      <c r="A163" s="546" t="s">
        <v>522</v>
      </c>
      <c r="B163" s="547" t="s">
        <v>523</v>
      </c>
      <c r="C163" s="550" t="s">
        <v>534</v>
      </c>
      <c r="D163" s="588" t="s">
        <v>535</v>
      </c>
      <c r="E163" s="550" t="s">
        <v>831</v>
      </c>
      <c r="F163" s="588" t="s">
        <v>832</v>
      </c>
      <c r="G163" s="550" t="s">
        <v>941</v>
      </c>
      <c r="H163" s="550" t="s">
        <v>942</v>
      </c>
      <c r="I163" s="567">
        <v>1876.800048828125</v>
      </c>
      <c r="J163" s="567">
        <v>1</v>
      </c>
      <c r="K163" s="568">
        <v>1876.800048828125</v>
      </c>
    </row>
    <row r="164" spans="1:11" ht="14.4" customHeight="1" x14ac:dyDescent="0.3">
      <c r="A164" s="546" t="s">
        <v>522</v>
      </c>
      <c r="B164" s="547" t="s">
        <v>523</v>
      </c>
      <c r="C164" s="550" t="s">
        <v>534</v>
      </c>
      <c r="D164" s="588" t="s">
        <v>535</v>
      </c>
      <c r="E164" s="550" t="s">
        <v>831</v>
      </c>
      <c r="F164" s="588" t="s">
        <v>832</v>
      </c>
      <c r="G164" s="550" t="s">
        <v>957</v>
      </c>
      <c r="H164" s="550" t="s">
        <v>958</v>
      </c>
      <c r="I164" s="567">
        <v>126428.8203125</v>
      </c>
      <c r="J164" s="567">
        <v>4</v>
      </c>
      <c r="K164" s="568">
        <v>505715.28125</v>
      </c>
    </row>
    <row r="165" spans="1:11" ht="14.4" customHeight="1" x14ac:dyDescent="0.3">
      <c r="A165" s="546" t="s">
        <v>522</v>
      </c>
      <c r="B165" s="547" t="s">
        <v>523</v>
      </c>
      <c r="C165" s="550" t="s">
        <v>534</v>
      </c>
      <c r="D165" s="588" t="s">
        <v>535</v>
      </c>
      <c r="E165" s="550" t="s">
        <v>831</v>
      </c>
      <c r="F165" s="588" t="s">
        <v>832</v>
      </c>
      <c r="G165" s="550" t="s">
        <v>959</v>
      </c>
      <c r="H165" s="550" t="s">
        <v>960</v>
      </c>
      <c r="I165" s="567">
        <v>82026.28125</v>
      </c>
      <c r="J165" s="567">
        <v>2</v>
      </c>
      <c r="K165" s="568">
        <v>164052.5625</v>
      </c>
    </row>
    <row r="166" spans="1:11" ht="14.4" customHeight="1" x14ac:dyDescent="0.3">
      <c r="A166" s="546" t="s">
        <v>522</v>
      </c>
      <c r="B166" s="547" t="s">
        <v>523</v>
      </c>
      <c r="C166" s="550" t="s">
        <v>534</v>
      </c>
      <c r="D166" s="588" t="s">
        <v>535</v>
      </c>
      <c r="E166" s="550" t="s">
        <v>831</v>
      </c>
      <c r="F166" s="588" t="s">
        <v>832</v>
      </c>
      <c r="G166" s="550" t="s">
        <v>961</v>
      </c>
      <c r="H166" s="550" t="s">
        <v>962</v>
      </c>
      <c r="I166" s="567">
        <v>343.85000610351562</v>
      </c>
      <c r="J166" s="567">
        <v>5</v>
      </c>
      <c r="K166" s="568">
        <v>1719.25</v>
      </c>
    </row>
    <row r="167" spans="1:11" ht="14.4" customHeight="1" x14ac:dyDescent="0.3">
      <c r="A167" s="546" t="s">
        <v>522</v>
      </c>
      <c r="B167" s="547" t="s">
        <v>523</v>
      </c>
      <c r="C167" s="550" t="s">
        <v>534</v>
      </c>
      <c r="D167" s="588" t="s">
        <v>535</v>
      </c>
      <c r="E167" s="550" t="s">
        <v>831</v>
      </c>
      <c r="F167" s="588" t="s">
        <v>832</v>
      </c>
      <c r="G167" s="550" t="s">
        <v>963</v>
      </c>
      <c r="H167" s="550" t="s">
        <v>964</v>
      </c>
      <c r="I167" s="567">
        <v>1202.43994140625</v>
      </c>
      <c r="J167" s="567">
        <v>21</v>
      </c>
      <c r="K167" s="568">
        <v>25251.240234375</v>
      </c>
    </row>
    <row r="168" spans="1:11" ht="14.4" customHeight="1" x14ac:dyDescent="0.3">
      <c r="A168" s="546" t="s">
        <v>522</v>
      </c>
      <c r="B168" s="547" t="s">
        <v>523</v>
      </c>
      <c r="C168" s="550" t="s">
        <v>534</v>
      </c>
      <c r="D168" s="588" t="s">
        <v>535</v>
      </c>
      <c r="E168" s="550" t="s">
        <v>831</v>
      </c>
      <c r="F168" s="588" t="s">
        <v>832</v>
      </c>
      <c r="G168" s="550" t="s">
        <v>965</v>
      </c>
      <c r="H168" s="550" t="s">
        <v>966</v>
      </c>
      <c r="I168" s="567">
        <v>1181.8599853515625</v>
      </c>
      <c r="J168" s="567">
        <v>21</v>
      </c>
      <c r="K168" s="568">
        <v>24818.9609375</v>
      </c>
    </row>
    <row r="169" spans="1:11" ht="14.4" customHeight="1" x14ac:dyDescent="0.3">
      <c r="A169" s="546" t="s">
        <v>522</v>
      </c>
      <c r="B169" s="547" t="s">
        <v>523</v>
      </c>
      <c r="C169" s="550" t="s">
        <v>534</v>
      </c>
      <c r="D169" s="588" t="s">
        <v>535</v>
      </c>
      <c r="E169" s="550" t="s">
        <v>831</v>
      </c>
      <c r="F169" s="588" t="s">
        <v>832</v>
      </c>
      <c r="G169" s="550" t="s">
        <v>967</v>
      </c>
      <c r="H169" s="550" t="s">
        <v>968</v>
      </c>
      <c r="I169" s="567">
        <v>1054.55712890625</v>
      </c>
      <c r="J169" s="567">
        <v>33</v>
      </c>
      <c r="K169" s="568">
        <v>36508.909423828125</v>
      </c>
    </row>
    <row r="170" spans="1:11" ht="14.4" customHeight="1" x14ac:dyDescent="0.3">
      <c r="A170" s="546" t="s">
        <v>522</v>
      </c>
      <c r="B170" s="547" t="s">
        <v>523</v>
      </c>
      <c r="C170" s="550" t="s">
        <v>534</v>
      </c>
      <c r="D170" s="588" t="s">
        <v>535</v>
      </c>
      <c r="E170" s="550" t="s">
        <v>831</v>
      </c>
      <c r="F170" s="588" t="s">
        <v>832</v>
      </c>
      <c r="G170" s="550" t="s">
        <v>969</v>
      </c>
      <c r="H170" s="550" t="s">
        <v>970</v>
      </c>
      <c r="I170" s="567">
        <v>3462.5400390625</v>
      </c>
      <c r="J170" s="567">
        <v>15</v>
      </c>
      <c r="K170" s="568">
        <v>51938.0390625</v>
      </c>
    </row>
    <row r="171" spans="1:11" ht="14.4" customHeight="1" x14ac:dyDescent="0.3">
      <c r="A171" s="546" t="s">
        <v>522</v>
      </c>
      <c r="B171" s="547" t="s">
        <v>523</v>
      </c>
      <c r="C171" s="550" t="s">
        <v>534</v>
      </c>
      <c r="D171" s="588" t="s">
        <v>535</v>
      </c>
      <c r="E171" s="550" t="s">
        <v>831</v>
      </c>
      <c r="F171" s="588" t="s">
        <v>832</v>
      </c>
      <c r="G171" s="550" t="s">
        <v>971</v>
      </c>
      <c r="H171" s="550" t="s">
        <v>972</v>
      </c>
      <c r="I171" s="567">
        <v>901.5999755859375</v>
      </c>
      <c r="J171" s="567">
        <v>10</v>
      </c>
      <c r="K171" s="568">
        <v>9016</v>
      </c>
    </row>
    <row r="172" spans="1:11" ht="14.4" customHeight="1" x14ac:dyDescent="0.3">
      <c r="A172" s="546" t="s">
        <v>522</v>
      </c>
      <c r="B172" s="547" t="s">
        <v>523</v>
      </c>
      <c r="C172" s="550" t="s">
        <v>534</v>
      </c>
      <c r="D172" s="588" t="s">
        <v>535</v>
      </c>
      <c r="E172" s="550" t="s">
        <v>831</v>
      </c>
      <c r="F172" s="588" t="s">
        <v>832</v>
      </c>
      <c r="G172" s="550" t="s">
        <v>977</v>
      </c>
      <c r="H172" s="550" t="s">
        <v>978</v>
      </c>
      <c r="I172" s="567">
        <v>3579.6088562011719</v>
      </c>
      <c r="J172" s="567">
        <v>13</v>
      </c>
      <c r="K172" s="568">
        <v>46534.89013671875</v>
      </c>
    </row>
    <row r="173" spans="1:11" ht="14.4" customHeight="1" x14ac:dyDescent="0.3">
      <c r="A173" s="546" t="s">
        <v>522</v>
      </c>
      <c r="B173" s="547" t="s">
        <v>523</v>
      </c>
      <c r="C173" s="550" t="s">
        <v>534</v>
      </c>
      <c r="D173" s="588" t="s">
        <v>535</v>
      </c>
      <c r="E173" s="550" t="s">
        <v>831</v>
      </c>
      <c r="F173" s="588" t="s">
        <v>832</v>
      </c>
      <c r="G173" s="550" t="s">
        <v>1134</v>
      </c>
      <c r="H173" s="550" t="s">
        <v>1135</v>
      </c>
      <c r="I173" s="567">
        <v>102952.140625</v>
      </c>
      <c r="J173" s="567">
        <v>2</v>
      </c>
      <c r="K173" s="568">
        <v>205904.28125</v>
      </c>
    </row>
    <row r="174" spans="1:11" ht="14.4" customHeight="1" x14ac:dyDescent="0.3">
      <c r="A174" s="546" t="s">
        <v>522</v>
      </c>
      <c r="B174" s="547" t="s">
        <v>523</v>
      </c>
      <c r="C174" s="550" t="s">
        <v>534</v>
      </c>
      <c r="D174" s="588" t="s">
        <v>535</v>
      </c>
      <c r="E174" s="550" t="s">
        <v>831</v>
      </c>
      <c r="F174" s="588" t="s">
        <v>832</v>
      </c>
      <c r="G174" s="550" t="s">
        <v>983</v>
      </c>
      <c r="H174" s="550" t="s">
        <v>984</v>
      </c>
      <c r="I174" s="567">
        <v>2288.9599609375</v>
      </c>
      <c r="J174" s="567">
        <v>2</v>
      </c>
      <c r="K174" s="568">
        <v>4577.919921875</v>
      </c>
    </row>
    <row r="175" spans="1:11" ht="14.4" customHeight="1" x14ac:dyDescent="0.3">
      <c r="A175" s="546" t="s">
        <v>522</v>
      </c>
      <c r="B175" s="547" t="s">
        <v>523</v>
      </c>
      <c r="C175" s="550" t="s">
        <v>534</v>
      </c>
      <c r="D175" s="588" t="s">
        <v>535</v>
      </c>
      <c r="E175" s="550" t="s">
        <v>831</v>
      </c>
      <c r="F175" s="588" t="s">
        <v>832</v>
      </c>
      <c r="G175" s="550" t="s">
        <v>985</v>
      </c>
      <c r="H175" s="550" t="s">
        <v>986</v>
      </c>
      <c r="I175" s="567">
        <v>2288.9599609375</v>
      </c>
      <c r="J175" s="567">
        <v>2</v>
      </c>
      <c r="K175" s="568">
        <v>4577.919921875</v>
      </c>
    </row>
    <row r="176" spans="1:11" ht="14.4" customHeight="1" x14ac:dyDescent="0.3">
      <c r="A176" s="546" t="s">
        <v>522</v>
      </c>
      <c r="B176" s="547" t="s">
        <v>523</v>
      </c>
      <c r="C176" s="550" t="s">
        <v>534</v>
      </c>
      <c r="D176" s="588" t="s">
        <v>535</v>
      </c>
      <c r="E176" s="550" t="s">
        <v>831</v>
      </c>
      <c r="F176" s="588" t="s">
        <v>832</v>
      </c>
      <c r="G176" s="550" t="s">
        <v>987</v>
      </c>
      <c r="H176" s="550" t="s">
        <v>988</v>
      </c>
      <c r="I176" s="567">
        <v>472.75</v>
      </c>
      <c r="J176" s="567">
        <v>4</v>
      </c>
      <c r="K176" s="568">
        <v>1890.989990234375</v>
      </c>
    </row>
    <row r="177" spans="1:11" ht="14.4" customHeight="1" x14ac:dyDescent="0.3">
      <c r="A177" s="546" t="s">
        <v>522</v>
      </c>
      <c r="B177" s="547" t="s">
        <v>523</v>
      </c>
      <c r="C177" s="550" t="s">
        <v>534</v>
      </c>
      <c r="D177" s="588" t="s">
        <v>535</v>
      </c>
      <c r="E177" s="550" t="s">
        <v>831</v>
      </c>
      <c r="F177" s="588" t="s">
        <v>832</v>
      </c>
      <c r="G177" s="550" t="s">
        <v>1136</v>
      </c>
      <c r="H177" s="550" t="s">
        <v>1137</v>
      </c>
      <c r="I177" s="567">
        <v>278.15105990506135</v>
      </c>
      <c r="J177" s="567">
        <v>3</v>
      </c>
      <c r="K177" s="568">
        <v>834.45317971518409</v>
      </c>
    </row>
    <row r="178" spans="1:11" ht="14.4" customHeight="1" x14ac:dyDescent="0.3">
      <c r="A178" s="546" t="s">
        <v>522</v>
      </c>
      <c r="B178" s="547" t="s">
        <v>523</v>
      </c>
      <c r="C178" s="550" t="s">
        <v>534</v>
      </c>
      <c r="D178" s="588" t="s">
        <v>535</v>
      </c>
      <c r="E178" s="550" t="s">
        <v>831</v>
      </c>
      <c r="F178" s="588" t="s">
        <v>832</v>
      </c>
      <c r="G178" s="550" t="s">
        <v>1007</v>
      </c>
      <c r="H178" s="550" t="s">
        <v>1008</v>
      </c>
      <c r="I178" s="567">
        <v>2123.550048828125</v>
      </c>
      <c r="J178" s="567">
        <v>1</v>
      </c>
      <c r="K178" s="568">
        <v>2123.550048828125</v>
      </c>
    </row>
    <row r="179" spans="1:11" ht="14.4" customHeight="1" x14ac:dyDescent="0.3">
      <c r="A179" s="546" t="s">
        <v>522</v>
      </c>
      <c r="B179" s="547" t="s">
        <v>523</v>
      </c>
      <c r="C179" s="550" t="s">
        <v>534</v>
      </c>
      <c r="D179" s="588" t="s">
        <v>535</v>
      </c>
      <c r="E179" s="550" t="s">
        <v>831</v>
      </c>
      <c r="F179" s="588" t="s">
        <v>832</v>
      </c>
      <c r="G179" s="550" t="s">
        <v>1009</v>
      </c>
      <c r="H179" s="550" t="s">
        <v>1010</v>
      </c>
      <c r="I179" s="567">
        <v>1352.4000244140625</v>
      </c>
      <c r="J179" s="567">
        <v>15</v>
      </c>
      <c r="K179" s="568">
        <v>20286</v>
      </c>
    </row>
    <row r="180" spans="1:11" ht="14.4" customHeight="1" x14ac:dyDescent="0.3">
      <c r="A180" s="546" t="s">
        <v>522</v>
      </c>
      <c r="B180" s="547" t="s">
        <v>523</v>
      </c>
      <c r="C180" s="550" t="s">
        <v>534</v>
      </c>
      <c r="D180" s="588" t="s">
        <v>535</v>
      </c>
      <c r="E180" s="550" t="s">
        <v>831</v>
      </c>
      <c r="F180" s="588" t="s">
        <v>832</v>
      </c>
      <c r="G180" s="550" t="s">
        <v>1011</v>
      </c>
      <c r="H180" s="550" t="s">
        <v>1012</v>
      </c>
      <c r="I180" s="567">
        <v>1454.52001953125</v>
      </c>
      <c r="J180" s="567">
        <v>20</v>
      </c>
      <c r="K180" s="568">
        <v>29090.400390625</v>
      </c>
    </row>
    <row r="181" spans="1:11" ht="14.4" customHeight="1" x14ac:dyDescent="0.3">
      <c r="A181" s="546" t="s">
        <v>522</v>
      </c>
      <c r="B181" s="547" t="s">
        <v>523</v>
      </c>
      <c r="C181" s="550" t="s">
        <v>534</v>
      </c>
      <c r="D181" s="588" t="s">
        <v>535</v>
      </c>
      <c r="E181" s="550" t="s">
        <v>831</v>
      </c>
      <c r="F181" s="588" t="s">
        <v>832</v>
      </c>
      <c r="G181" s="550" t="s">
        <v>1013</v>
      </c>
      <c r="H181" s="550" t="s">
        <v>1014</v>
      </c>
      <c r="I181" s="567">
        <v>6877.919921875</v>
      </c>
      <c r="J181" s="567">
        <v>6</v>
      </c>
      <c r="K181" s="568">
        <v>41267.51953125</v>
      </c>
    </row>
    <row r="182" spans="1:11" ht="14.4" customHeight="1" x14ac:dyDescent="0.3">
      <c r="A182" s="546" t="s">
        <v>522</v>
      </c>
      <c r="B182" s="547" t="s">
        <v>523</v>
      </c>
      <c r="C182" s="550" t="s">
        <v>534</v>
      </c>
      <c r="D182" s="588" t="s">
        <v>535</v>
      </c>
      <c r="E182" s="550" t="s">
        <v>831</v>
      </c>
      <c r="F182" s="588" t="s">
        <v>832</v>
      </c>
      <c r="G182" s="550" t="s">
        <v>1029</v>
      </c>
      <c r="H182" s="550" t="s">
        <v>1030</v>
      </c>
      <c r="I182" s="567">
        <v>1254.530029296875</v>
      </c>
      <c r="J182" s="567">
        <v>50</v>
      </c>
      <c r="K182" s="568">
        <v>62726.3984375</v>
      </c>
    </row>
    <row r="183" spans="1:11" ht="14.4" customHeight="1" x14ac:dyDescent="0.3">
      <c r="A183" s="546" t="s">
        <v>522</v>
      </c>
      <c r="B183" s="547" t="s">
        <v>523</v>
      </c>
      <c r="C183" s="550" t="s">
        <v>534</v>
      </c>
      <c r="D183" s="588" t="s">
        <v>535</v>
      </c>
      <c r="E183" s="550" t="s">
        <v>831</v>
      </c>
      <c r="F183" s="588" t="s">
        <v>832</v>
      </c>
      <c r="G183" s="550" t="s">
        <v>1031</v>
      </c>
      <c r="H183" s="550" t="s">
        <v>1032</v>
      </c>
      <c r="I183" s="567">
        <v>1254.530029296875</v>
      </c>
      <c r="J183" s="567">
        <v>10</v>
      </c>
      <c r="K183" s="568">
        <v>12545.27978515625</v>
      </c>
    </row>
    <row r="184" spans="1:11" ht="14.4" customHeight="1" x14ac:dyDescent="0.3">
      <c r="A184" s="546" t="s">
        <v>522</v>
      </c>
      <c r="B184" s="547" t="s">
        <v>523</v>
      </c>
      <c r="C184" s="550" t="s">
        <v>534</v>
      </c>
      <c r="D184" s="588" t="s">
        <v>535</v>
      </c>
      <c r="E184" s="550" t="s">
        <v>831</v>
      </c>
      <c r="F184" s="588" t="s">
        <v>832</v>
      </c>
      <c r="G184" s="550" t="s">
        <v>1138</v>
      </c>
      <c r="H184" s="550" t="s">
        <v>1139</v>
      </c>
      <c r="I184" s="567">
        <v>0.47569999098777771</v>
      </c>
      <c r="J184" s="567">
        <v>6000</v>
      </c>
      <c r="K184" s="568">
        <v>2854</v>
      </c>
    </row>
    <row r="185" spans="1:11" ht="14.4" customHeight="1" x14ac:dyDescent="0.3">
      <c r="A185" s="546" t="s">
        <v>522</v>
      </c>
      <c r="B185" s="547" t="s">
        <v>523</v>
      </c>
      <c r="C185" s="550" t="s">
        <v>534</v>
      </c>
      <c r="D185" s="588" t="s">
        <v>535</v>
      </c>
      <c r="E185" s="550" t="s">
        <v>831</v>
      </c>
      <c r="F185" s="588" t="s">
        <v>832</v>
      </c>
      <c r="G185" s="550" t="s">
        <v>1140</v>
      </c>
      <c r="H185" s="550" t="s">
        <v>1141</v>
      </c>
      <c r="I185" s="567">
        <v>17.545649528503418</v>
      </c>
      <c r="J185" s="567">
        <v>140</v>
      </c>
      <c r="K185" s="568">
        <v>2456.4000244140625</v>
      </c>
    </row>
    <row r="186" spans="1:11" ht="14.4" customHeight="1" x14ac:dyDescent="0.3">
      <c r="A186" s="546" t="s">
        <v>522</v>
      </c>
      <c r="B186" s="547" t="s">
        <v>523</v>
      </c>
      <c r="C186" s="550" t="s">
        <v>534</v>
      </c>
      <c r="D186" s="588" t="s">
        <v>535</v>
      </c>
      <c r="E186" s="550" t="s">
        <v>831</v>
      </c>
      <c r="F186" s="588" t="s">
        <v>832</v>
      </c>
      <c r="G186" s="550" t="s">
        <v>1142</v>
      </c>
      <c r="H186" s="550" t="s">
        <v>1143</v>
      </c>
      <c r="I186" s="567">
        <v>6823.679850260417</v>
      </c>
      <c r="J186" s="567">
        <v>14</v>
      </c>
      <c r="K186" s="568">
        <v>95531</v>
      </c>
    </row>
    <row r="187" spans="1:11" ht="14.4" customHeight="1" x14ac:dyDescent="0.3">
      <c r="A187" s="546" t="s">
        <v>522</v>
      </c>
      <c r="B187" s="547" t="s">
        <v>523</v>
      </c>
      <c r="C187" s="550" t="s">
        <v>534</v>
      </c>
      <c r="D187" s="588" t="s">
        <v>535</v>
      </c>
      <c r="E187" s="550" t="s">
        <v>831</v>
      </c>
      <c r="F187" s="588" t="s">
        <v>832</v>
      </c>
      <c r="G187" s="550" t="s">
        <v>1144</v>
      </c>
      <c r="H187" s="550" t="s">
        <v>1145</v>
      </c>
      <c r="I187" s="567">
        <v>9.075200080871582</v>
      </c>
      <c r="J187" s="567">
        <v>1850</v>
      </c>
      <c r="K187" s="568">
        <v>16789.260009765625</v>
      </c>
    </row>
    <row r="188" spans="1:11" ht="14.4" customHeight="1" x14ac:dyDescent="0.3">
      <c r="A188" s="546" t="s">
        <v>522</v>
      </c>
      <c r="B188" s="547" t="s">
        <v>523</v>
      </c>
      <c r="C188" s="550" t="s">
        <v>534</v>
      </c>
      <c r="D188" s="588" t="s">
        <v>535</v>
      </c>
      <c r="E188" s="550" t="s">
        <v>831</v>
      </c>
      <c r="F188" s="588" t="s">
        <v>832</v>
      </c>
      <c r="G188" s="550" t="s">
        <v>1146</v>
      </c>
      <c r="H188" s="550" t="s">
        <v>1147</v>
      </c>
      <c r="I188" s="567">
        <v>12.584350109100342</v>
      </c>
      <c r="J188" s="567">
        <v>220</v>
      </c>
      <c r="K188" s="568">
        <v>2768.5599365234375</v>
      </c>
    </row>
    <row r="189" spans="1:11" ht="14.4" customHeight="1" x14ac:dyDescent="0.3">
      <c r="A189" s="546" t="s">
        <v>522</v>
      </c>
      <c r="B189" s="547" t="s">
        <v>523</v>
      </c>
      <c r="C189" s="550" t="s">
        <v>534</v>
      </c>
      <c r="D189" s="588" t="s">
        <v>535</v>
      </c>
      <c r="E189" s="550" t="s">
        <v>831</v>
      </c>
      <c r="F189" s="588" t="s">
        <v>832</v>
      </c>
      <c r="G189" s="550" t="s">
        <v>1148</v>
      </c>
      <c r="H189" s="550" t="s">
        <v>1149</v>
      </c>
      <c r="I189" s="567">
        <v>10.890239906311034</v>
      </c>
      <c r="J189" s="567">
        <v>1150</v>
      </c>
      <c r="K189" s="568">
        <v>12523.85009765625</v>
      </c>
    </row>
    <row r="190" spans="1:11" ht="14.4" customHeight="1" x14ac:dyDescent="0.3">
      <c r="A190" s="546" t="s">
        <v>522</v>
      </c>
      <c r="B190" s="547" t="s">
        <v>523</v>
      </c>
      <c r="C190" s="550" t="s">
        <v>534</v>
      </c>
      <c r="D190" s="588" t="s">
        <v>535</v>
      </c>
      <c r="E190" s="550" t="s">
        <v>1049</v>
      </c>
      <c r="F190" s="588" t="s">
        <v>1050</v>
      </c>
      <c r="G190" s="550" t="s">
        <v>1057</v>
      </c>
      <c r="H190" s="550" t="s">
        <v>1058</v>
      </c>
      <c r="I190" s="567">
        <v>0.33000001311302185</v>
      </c>
      <c r="J190" s="567">
        <v>2000</v>
      </c>
      <c r="K190" s="568">
        <v>653.4000244140625</v>
      </c>
    </row>
    <row r="191" spans="1:11" ht="14.4" customHeight="1" x14ac:dyDescent="0.3">
      <c r="A191" s="546" t="s">
        <v>522</v>
      </c>
      <c r="B191" s="547" t="s">
        <v>523</v>
      </c>
      <c r="C191" s="550" t="s">
        <v>534</v>
      </c>
      <c r="D191" s="588" t="s">
        <v>535</v>
      </c>
      <c r="E191" s="550" t="s">
        <v>1049</v>
      </c>
      <c r="F191" s="588" t="s">
        <v>1050</v>
      </c>
      <c r="G191" s="550" t="s">
        <v>1059</v>
      </c>
      <c r="H191" s="550" t="s">
        <v>1060</v>
      </c>
      <c r="I191" s="567">
        <v>0.27000001072883606</v>
      </c>
      <c r="J191" s="567">
        <v>5000</v>
      </c>
      <c r="K191" s="568">
        <v>1331</v>
      </c>
    </row>
    <row r="192" spans="1:11" ht="14.4" customHeight="1" x14ac:dyDescent="0.3">
      <c r="A192" s="546" t="s">
        <v>522</v>
      </c>
      <c r="B192" s="547" t="s">
        <v>523</v>
      </c>
      <c r="C192" s="550" t="s">
        <v>534</v>
      </c>
      <c r="D192" s="588" t="s">
        <v>535</v>
      </c>
      <c r="E192" s="550" t="s">
        <v>1049</v>
      </c>
      <c r="F192" s="588" t="s">
        <v>1050</v>
      </c>
      <c r="G192" s="550" t="s">
        <v>1150</v>
      </c>
      <c r="H192" s="550" t="s">
        <v>1151</v>
      </c>
      <c r="I192" s="567">
        <v>10.760000228881836</v>
      </c>
      <c r="J192" s="567">
        <v>1200</v>
      </c>
      <c r="K192" s="568">
        <v>12908.2802734375</v>
      </c>
    </row>
    <row r="193" spans="1:11" ht="14.4" customHeight="1" x14ac:dyDescent="0.3">
      <c r="A193" s="546" t="s">
        <v>522</v>
      </c>
      <c r="B193" s="547" t="s">
        <v>523</v>
      </c>
      <c r="C193" s="550" t="s">
        <v>534</v>
      </c>
      <c r="D193" s="588" t="s">
        <v>535</v>
      </c>
      <c r="E193" s="550" t="s">
        <v>1049</v>
      </c>
      <c r="F193" s="588" t="s">
        <v>1050</v>
      </c>
      <c r="G193" s="550" t="s">
        <v>1061</v>
      </c>
      <c r="H193" s="550" t="s">
        <v>1062</v>
      </c>
      <c r="I193" s="567">
        <v>1.2699999809265137</v>
      </c>
      <c r="J193" s="567">
        <v>104000</v>
      </c>
      <c r="K193" s="568">
        <v>131817.400390625</v>
      </c>
    </row>
    <row r="194" spans="1:11" ht="14.4" customHeight="1" x14ac:dyDescent="0.3">
      <c r="A194" s="546" t="s">
        <v>522</v>
      </c>
      <c r="B194" s="547" t="s">
        <v>523</v>
      </c>
      <c r="C194" s="550" t="s">
        <v>534</v>
      </c>
      <c r="D194" s="588" t="s">
        <v>535</v>
      </c>
      <c r="E194" s="550" t="s">
        <v>1049</v>
      </c>
      <c r="F194" s="588" t="s">
        <v>1050</v>
      </c>
      <c r="G194" s="550" t="s">
        <v>1152</v>
      </c>
      <c r="H194" s="550" t="s">
        <v>1153</v>
      </c>
      <c r="I194" s="567">
        <v>6.0399999618530273</v>
      </c>
      <c r="J194" s="567">
        <v>50</v>
      </c>
      <c r="K194" s="568">
        <v>301.89999389648437</v>
      </c>
    </row>
    <row r="195" spans="1:11" ht="14.4" customHeight="1" x14ac:dyDescent="0.3">
      <c r="A195" s="546" t="s">
        <v>522</v>
      </c>
      <c r="B195" s="547" t="s">
        <v>523</v>
      </c>
      <c r="C195" s="550" t="s">
        <v>534</v>
      </c>
      <c r="D195" s="588" t="s">
        <v>535</v>
      </c>
      <c r="E195" s="550" t="s">
        <v>1049</v>
      </c>
      <c r="F195" s="588" t="s">
        <v>1050</v>
      </c>
      <c r="G195" s="550" t="s">
        <v>1154</v>
      </c>
      <c r="H195" s="550" t="s">
        <v>1155</v>
      </c>
      <c r="I195" s="567">
        <v>3.380000114440918</v>
      </c>
      <c r="J195" s="567">
        <v>10000</v>
      </c>
      <c r="K195" s="568">
        <v>33796</v>
      </c>
    </row>
    <row r="196" spans="1:11" ht="14.4" customHeight="1" x14ac:dyDescent="0.3">
      <c r="A196" s="546" t="s">
        <v>522</v>
      </c>
      <c r="B196" s="547" t="s">
        <v>523</v>
      </c>
      <c r="C196" s="550" t="s">
        <v>534</v>
      </c>
      <c r="D196" s="588" t="s">
        <v>535</v>
      </c>
      <c r="E196" s="550" t="s">
        <v>1063</v>
      </c>
      <c r="F196" s="588" t="s">
        <v>1064</v>
      </c>
      <c r="G196" s="550" t="s">
        <v>1156</v>
      </c>
      <c r="H196" s="550" t="s">
        <v>1157</v>
      </c>
      <c r="I196" s="567">
        <v>98.373332977294922</v>
      </c>
      <c r="J196" s="567">
        <v>40</v>
      </c>
      <c r="K196" s="568">
        <v>3934.9869689941406</v>
      </c>
    </row>
    <row r="197" spans="1:11" ht="14.4" customHeight="1" x14ac:dyDescent="0.3">
      <c r="A197" s="546" t="s">
        <v>522</v>
      </c>
      <c r="B197" s="547" t="s">
        <v>523</v>
      </c>
      <c r="C197" s="550" t="s">
        <v>534</v>
      </c>
      <c r="D197" s="588" t="s">
        <v>535</v>
      </c>
      <c r="E197" s="550" t="s">
        <v>1063</v>
      </c>
      <c r="F197" s="588" t="s">
        <v>1064</v>
      </c>
      <c r="G197" s="550" t="s">
        <v>1158</v>
      </c>
      <c r="H197" s="550" t="s">
        <v>1159</v>
      </c>
      <c r="I197" s="567">
        <v>4.3000001907348633</v>
      </c>
      <c r="J197" s="567">
        <v>201</v>
      </c>
      <c r="K197" s="568">
        <v>864.30001831054688</v>
      </c>
    </row>
    <row r="198" spans="1:11" ht="14.4" customHeight="1" x14ac:dyDescent="0.3">
      <c r="A198" s="546" t="s">
        <v>522</v>
      </c>
      <c r="B198" s="547" t="s">
        <v>523</v>
      </c>
      <c r="C198" s="550" t="s">
        <v>534</v>
      </c>
      <c r="D198" s="588" t="s">
        <v>535</v>
      </c>
      <c r="E198" s="550" t="s">
        <v>1063</v>
      </c>
      <c r="F198" s="588" t="s">
        <v>1064</v>
      </c>
      <c r="G198" s="550" t="s">
        <v>1160</v>
      </c>
      <c r="H198" s="550" t="s">
        <v>1161</v>
      </c>
      <c r="I198" s="567">
        <v>8.5749998092651367</v>
      </c>
      <c r="J198" s="567">
        <v>36</v>
      </c>
      <c r="K198" s="568">
        <v>308.63999176025391</v>
      </c>
    </row>
    <row r="199" spans="1:11" ht="14.4" customHeight="1" x14ac:dyDescent="0.3">
      <c r="A199" s="546" t="s">
        <v>522</v>
      </c>
      <c r="B199" s="547" t="s">
        <v>523</v>
      </c>
      <c r="C199" s="550" t="s">
        <v>534</v>
      </c>
      <c r="D199" s="588" t="s">
        <v>535</v>
      </c>
      <c r="E199" s="550" t="s">
        <v>1063</v>
      </c>
      <c r="F199" s="588" t="s">
        <v>1064</v>
      </c>
      <c r="G199" s="550" t="s">
        <v>1162</v>
      </c>
      <c r="H199" s="550" t="s">
        <v>1163</v>
      </c>
      <c r="I199" s="567">
        <v>3.2599999904632568</v>
      </c>
      <c r="J199" s="567">
        <v>120</v>
      </c>
      <c r="K199" s="568">
        <v>391.20001220703125</v>
      </c>
    </row>
    <row r="200" spans="1:11" ht="14.4" customHeight="1" x14ac:dyDescent="0.3">
      <c r="A200" s="546" t="s">
        <v>522</v>
      </c>
      <c r="B200" s="547" t="s">
        <v>523</v>
      </c>
      <c r="C200" s="550" t="s">
        <v>534</v>
      </c>
      <c r="D200" s="588" t="s">
        <v>535</v>
      </c>
      <c r="E200" s="550" t="s">
        <v>1063</v>
      </c>
      <c r="F200" s="588" t="s">
        <v>1064</v>
      </c>
      <c r="G200" s="550" t="s">
        <v>1164</v>
      </c>
      <c r="H200" s="550" t="s">
        <v>1165</v>
      </c>
      <c r="I200" s="567">
        <v>42.440998840332028</v>
      </c>
      <c r="J200" s="567">
        <v>2268</v>
      </c>
      <c r="K200" s="568">
        <v>96262.389465332031</v>
      </c>
    </row>
    <row r="201" spans="1:11" ht="14.4" customHeight="1" x14ac:dyDescent="0.3">
      <c r="A201" s="546" t="s">
        <v>522</v>
      </c>
      <c r="B201" s="547" t="s">
        <v>523</v>
      </c>
      <c r="C201" s="550" t="s">
        <v>534</v>
      </c>
      <c r="D201" s="588" t="s">
        <v>535</v>
      </c>
      <c r="E201" s="550" t="s">
        <v>1063</v>
      </c>
      <c r="F201" s="588" t="s">
        <v>1064</v>
      </c>
      <c r="G201" s="550" t="s">
        <v>1067</v>
      </c>
      <c r="H201" s="550" t="s">
        <v>1068</v>
      </c>
      <c r="I201" s="567">
        <v>2.6966667175292969</v>
      </c>
      <c r="J201" s="567">
        <v>27</v>
      </c>
      <c r="K201" s="568">
        <v>73.35999870300293</v>
      </c>
    </row>
    <row r="202" spans="1:11" ht="14.4" customHeight="1" x14ac:dyDescent="0.3">
      <c r="A202" s="546" t="s">
        <v>522</v>
      </c>
      <c r="B202" s="547" t="s">
        <v>523</v>
      </c>
      <c r="C202" s="550" t="s">
        <v>534</v>
      </c>
      <c r="D202" s="588" t="s">
        <v>535</v>
      </c>
      <c r="E202" s="550" t="s">
        <v>1063</v>
      </c>
      <c r="F202" s="588" t="s">
        <v>1064</v>
      </c>
      <c r="G202" s="550" t="s">
        <v>1166</v>
      </c>
      <c r="H202" s="550" t="s">
        <v>1167</v>
      </c>
      <c r="I202" s="567">
        <v>0.41999998688697815</v>
      </c>
      <c r="J202" s="567">
        <v>16000</v>
      </c>
      <c r="K202" s="568">
        <v>6720</v>
      </c>
    </row>
    <row r="203" spans="1:11" ht="14.4" customHeight="1" x14ac:dyDescent="0.3">
      <c r="A203" s="546" t="s">
        <v>522</v>
      </c>
      <c r="B203" s="547" t="s">
        <v>523</v>
      </c>
      <c r="C203" s="550" t="s">
        <v>534</v>
      </c>
      <c r="D203" s="588" t="s">
        <v>535</v>
      </c>
      <c r="E203" s="550" t="s">
        <v>1063</v>
      </c>
      <c r="F203" s="588" t="s">
        <v>1064</v>
      </c>
      <c r="G203" s="550" t="s">
        <v>1168</v>
      </c>
      <c r="H203" s="550" t="s">
        <v>1169</v>
      </c>
      <c r="I203" s="567">
        <v>1.1699999570846558</v>
      </c>
      <c r="J203" s="567">
        <v>15000</v>
      </c>
      <c r="K203" s="568">
        <v>17595</v>
      </c>
    </row>
    <row r="204" spans="1:11" ht="14.4" customHeight="1" x14ac:dyDescent="0.3">
      <c r="A204" s="546" t="s">
        <v>522</v>
      </c>
      <c r="B204" s="547" t="s">
        <v>523</v>
      </c>
      <c r="C204" s="550" t="s">
        <v>534</v>
      </c>
      <c r="D204" s="588" t="s">
        <v>535</v>
      </c>
      <c r="E204" s="550" t="s">
        <v>1063</v>
      </c>
      <c r="F204" s="588" t="s">
        <v>1064</v>
      </c>
      <c r="G204" s="550" t="s">
        <v>1069</v>
      </c>
      <c r="H204" s="550" t="s">
        <v>1070</v>
      </c>
      <c r="I204" s="567">
        <v>28.734999656677246</v>
      </c>
      <c r="J204" s="567">
        <v>20</v>
      </c>
      <c r="K204" s="568">
        <v>574.72998809814453</v>
      </c>
    </row>
    <row r="205" spans="1:11" ht="14.4" customHeight="1" x14ac:dyDescent="0.3">
      <c r="A205" s="546" t="s">
        <v>522</v>
      </c>
      <c r="B205" s="547" t="s">
        <v>523</v>
      </c>
      <c r="C205" s="550" t="s">
        <v>534</v>
      </c>
      <c r="D205" s="588" t="s">
        <v>535</v>
      </c>
      <c r="E205" s="550" t="s">
        <v>1071</v>
      </c>
      <c r="F205" s="588" t="s">
        <v>1072</v>
      </c>
      <c r="G205" s="550" t="s">
        <v>1073</v>
      </c>
      <c r="H205" s="550" t="s">
        <v>1074</v>
      </c>
      <c r="I205" s="567">
        <v>748.989990234375</v>
      </c>
      <c r="J205" s="567">
        <v>10</v>
      </c>
      <c r="K205" s="568">
        <v>7489.900146484375</v>
      </c>
    </row>
    <row r="206" spans="1:11" ht="14.4" customHeight="1" x14ac:dyDescent="0.3">
      <c r="A206" s="546" t="s">
        <v>522</v>
      </c>
      <c r="B206" s="547" t="s">
        <v>523</v>
      </c>
      <c r="C206" s="550" t="s">
        <v>534</v>
      </c>
      <c r="D206" s="588" t="s">
        <v>535</v>
      </c>
      <c r="E206" s="550" t="s">
        <v>1071</v>
      </c>
      <c r="F206" s="588" t="s">
        <v>1072</v>
      </c>
      <c r="G206" s="550" t="s">
        <v>1170</v>
      </c>
      <c r="H206" s="550" t="s">
        <v>1171</v>
      </c>
      <c r="I206" s="567">
        <v>1.1666666405896345E-2</v>
      </c>
      <c r="J206" s="567">
        <v>14400</v>
      </c>
      <c r="K206" s="568">
        <v>168</v>
      </c>
    </row>
    <row r="207" spans="1:11" ht="14.4" customHeight="1" x14ac:dyDescent="0.3">
      <c r="A207" s="546" t="s">
        <v>522</v>
      </c>
      <c r="B207" s="547" t="s">
        <v>523</v>
      </c>
      <c r="C207" s="550" t="s">
        <v>534</v>
      </c>
      <c r="D207" s="588" t="s">
        <v>535</v>
      </c>
      <c r="E207" s="550" t="s">
        <v>1071</v>
      </c>
      <c r="F207" s="588" t="s">
        <v>1072</v>
      </c>
      <c r="G207" s="550" t="s">
        <v>1172</v>
      </c>
      <c r="H207" s="550" t="s">
        <v>1173</v>
      </c>
      <c r="I207" s="567">
        <v>33.880001068115234</v>
      </c>
      <c r="J207" s="567">
        <v>4</v>
      </c>
      <c r="K207" s="568">
        <v>135.52000427246094</v>
      </c>
    </row>
    <row r="208" spans="1:11" ht="14.4" customHeight="1" x14ac:dyDescent="0.3">
      <c r="A208" s="546" t="s">
        <v>522</v>
      </c>
      <c r="B208" s="547" t="s">
        <v>523</v>
      </c>
      <c r="C208" s="550" t="s">
        <v>534</v>
      </c>
      <c r="D208" s="588" t="s">
        <v>535</v>
      </c>
      <c r="E208" s="550" t="s">
        <v>1071</v>
      </c>
      <c r="F208" s="588" t="s">
        <v>1072</v>
      </c>
      <c r="G208" s="550" t="s">
        <v>1174</v>
      </c>
      <c r="H208" s="550" t="s">
        <v>1175</v>
      </c>
      <c r="I208" s="567">
        <v>1329.27001953125</v>
      </c>
      <c r="J208" s="567">
        <v>1</v>
      </c>
      <c r="K208" s="568">
        <v>1329.27001953125</v>
      </c>
    </row>
    <row r="209" spans="1:11" ht="14.4" customHeight="1" x14ac:dyDescent="0.3">
      <c r="A209" s="546" t="s">
        <v>522</v>
      </c>
      <c r="B209" s="547" t="s">
        <v>523</v>
      </c>
      <c r="C209" s="550" t="s">
        <v>534</v>
      </c>
      <c r="D209" s="588" t="s">
        <v>535</v>
      </c>
      <c r="E209" s="550" t="s">
        <v>1071</v>
      </c>
      <c r="F209" s="588" t="s">
        <v>1072</v>
      </c>
      <c r="G209" s="550" t="s">
        <v>1176</v>
      </c>
      <c r="H209" s="550" t="s">
        <v>1177</v>
      </c>
      <c r="I209" s="567">
        <v>381.14999389648437</v>
      </c>
      <c r="J209" s="567">
        <v>2</v>
      </c>
      <c r="K209" s="568">
        <v>762.29998779296875</v>
      </c>
    </row>
    <row r="210" spans="1:11" ht="14.4" customHeight="1" x14ac:dyDescent="0.3">
      <c r="A210" s="546" t="s">
        <v>522</v>
      </c>
      <c r="B210" s="547" t="s">
        <v>523</v>
      </c>
      <c r="C210" s="550" t="s">
        <v>534</v>
      </c>
      <c r="D210" s="588" t="s">
        <v>535</v>
      </c>
      <c r="E210" s="550" t="s">
        <v>1071</v>
      </c>
      <c r="F210" s="588" t="s">
        <v>1072</v>
      </c>
      <c r="G210" s="550" t="s">
        <v>1178</v>
      </c>
      <c r="H210" s="550" t="s">
        <v>1179</v>
      </c>
      <c r="I210" s="567">
        <v>0.25999999046325684</v>
      </c>
      <c r="J210" s="567">
        <v>2000</v>
      </c>
      <c r="K210" s="568">
        <v>511.20001220703125</v>
      </c>
    </row>
    <row r="211" spans="1:11" ht="14.4" customHeight="1" x14ac:dyDescent="0.3">
      <c r="A211" s="546" t="s">
        <v>522</v>
      </c>
      <c r="B211" s="547" t="s">
        <v>523</v>
      </c>
      <c r="C211" s="550" t="s">
        <v>534</v>
      </c>
      <c r="D211" s="588" t="s">
        <v>535</v>
      </c>
      <c r="E211" s="550" t="s">
        <v>1071</v>
      </c>
      <c r="F211" s="588" t="s">
        <v>1072</v>
      </c>
      <c r="G211" s="550" t="s">
        <v>1180</v>
      </c>
      <c r="H211" s="550" t="s">
        <v>1181</v>
      </c>
      <c r="I211" s="567">
        <v>25.530000686645508</v>
      </c>
      <c r="J211" s="567">
        <v>570</v>
      </c>
      <c r="K211" s="568">
        <v>14552.10009765625</v>
      </c>
    </row>
    <row r="212" spans="1:11" ht="14.4" customHeight="1" x14ac:dyDescent="0.3">
      <c r="A212" s="546" t="s">
        <v>522</v>
      </c>
      <c r="B212" s="547" t="s">
        <v>523</v>
      </c>
      <c r="C212" s="550" t="s">
        <v>534</v>
      </c>
      <c r="D212" s="588" t="s">
        <v>535</v>
      </c>
      <c r="E212" s="550" t="s">
        <v>1071</v>
      </c>
      <c r="F212" s="588" t="s">
        <v>1072</v>
      </c>
      <c r="G212" s="550" t="s">
        <v>1079</v>
      </c>
      <c r="H212" s="550" t="s">
        <v>1080</v>
      </c>
      <c r="I212" s="567">
        <v>0.62000000476837158</v>
      </c>
      <c r="J212" s="567">
        <v>6400</v>
      </c>
      <c r="K212" s="568">
        <v>3968</v>
      </c>
    </row>
    <row r="213" spans="1:11" ht="14.4" customHeight="1" x14ac:dyDescent="0.3">
      <c r="A213" s="546" t="s">
        <v>522</v>
      </c>
      <c r="B213" s="547" t="s">
        <v>523</v>
      </c>
      <c r="C213" s="550" t="s">
        <v>534</v>
      </c>
      <c r="D213" s="588" t="s">
        <v>535</v>
      </c>
      <c r="E213" s="550" t="s">
        <v>1071</v>
      </c>
      <c r="F213" s="588" t="s">
        <v>1072</v>
      </c>
      <c r="G213" s="550" t="s">
        <v>1182</v>
      </c>
      <c r="H213" s="550" t="s">
        <v>1183</v>
      </c>
      <c r="I213" s="567">
        <v>3.7899999618530273</v>
      </c>
      <c r="J213" s="567">
        <v>400</v>
      </c>
      <c r="K213" s="568">
        <v>1514.9200439453125</v>
      </c>
    </row>
    <row r="214" spans="1:11" ht="14.4" customHeight="1" x14ac:dyDescent="0.3">
      <c r="A214" s="546" t="s">
        <v>522</v>
      </c>
      <c r="B214" s="547" t="s">
        <v>523</v>
      </c>
      <c r="C214" s="550" t="s">
        <v>534</v>
      </c>
      <c r="D214" s="588" t="s">
        <v>535</v>
      </c>
      <c r="E214" s="550" t="s">
        <v>1071</v>
      </c>
      <c r="F214" s="588" t="s">
        <v>1072</v>
      </c>
      <c r="G214" s="550" t="s">
        <v>1081</v>
      </c>
      <c r="H214" s="550" t="s">
        <v>1082</v>
      </c>
      <c r="I214" s="567">
        <v>46.029998779296875</v>
      </c>
      <c r="J214" s="567">
        <v>600</v>
      </c>
      <c r="K214" s="568">
        <v>27617.0390625</v>
      </c>
    </row>
    <row r="215" spans="1:11" ht="14.4" customHeight="1" x14ac:dyDescent="0.3">
      <c r="A215" s="546" t="s">
        <v>522</v>
      </c>
      <c r="B215" s="547" t="s">
        <v>523</v>
      </c>
      <c r="C215" s="550" t="s">
        <v>534</v>
      </c>
      <c r="D215" s="588" t="s">
        <v>535</v>
      </c>
      <c r="E215" s="550" t="s">
        <v>1071</v>
      </c>
      <c r="F215" s="588" t="s">
        <v>1072</v>
      </c>
      <c r="G215" s="550" t="s">
        <v>1184</v>
      </c>
      <c r="H215" s="550" t="s">
        <v>1185</v>
      </c>
      <c r="I215" s="567">
        <v>1.0900000333786011</v>
      </c>
      <c r="J215" s="567">
        <v>100</v>
      </c>
      <c r="K215" s="568">
        <v>109</v>
      </c>
    </row>
    <row r="216" spans="1:11" ht="14.4" customHeight="1" x14ac:dyDescent="0.3">
      <c r="A216" s="546" t="s">
        <v>522</v>
      </c>
      <c r="B216" s="547" t="s">
        <v>523</v>
      </c>
      <c r="C216" s="550" t="s">
        <v>534</v>
      </c>
      <c r="D216" s="588" t="s">
        <v>535</v>
      </c>
      <c r="E216" s="550" t="s">
        <v>1071</v>
      </c>
      <c r="F216" s="588" t="s">
        <v>1072</v>
      </c>
      <c r="G216" s="550" t="s">
        <v>1186</v>
      </c>
      <c r="H216" s="550" t="s">
        <v>1187</v>
      </c>
      <c r="I216" s="567">
        <v>0.67000001668930054</v>
      </c>
      <c r="J216" s="567">
        <v>1100</v>
      </c>
      <c r="K216" s="568">
        <v>737</v>
      </c>
    </row>
    <row r="217" spans="1:11" ht="14.4" customHeight="1" x14ac:dyDescent="0.3">
      <c r="A217" s="546" t="s">
        <v>522</v>
      </c>
      <c r="B217" s="547" t="s">
        <v>523</v>
      </c>
      <c r="C217" s="550" t="s">
        <v>534</v>
      </c>
      <c r="D217" s="588" t="s">
        <v>535</v>
      </c>
      <c r="E217" s="550" t="s">
        <v>1071</v>
      </c>
      <c r="F217" s="588" t="s">
        <v>1072</v>
      </c>
      <c r="G217" s="550" t="s">
        <v>1188</v>
      </c>
      <c r="H217" s="550" t="s">
        <v>1189</v>
      </c>
      <c r="I217" s="567">
        <v>127.05000305175781</v>
      </c>
      <c r="J217" s="567">
        <v>8</v>
      </c>
      <c r="K217" s="568">
        <v>1016.4000244140625</v>
      </c>
    </row>
    <row r="218" spans="1:11" ht="14.4" customHeight="1" x14ac:dyDescent="0.3">
      <c r="A218" s="546" t="s">
        <v>522</v>
      </c>
      <c r="B218" s="547" t="s">
        <v>523</v>
      </c>
      <c r="C218" s="550" t="s">
        <v>534</v>
      </c>
      <c r="D218" s="588" t="s">
        <v>535</v>
      </c>
      <c r="E218" s="550" t="s">
        <v>1071</v>
      </c>
      <c r="F218" s="588" t="s">
        <v>1072</v>
      </c>
      <c r="G218" s="550" t="s">
        <v>1087</v>
      </c>
      <c r="H218" s="550" t="s">
        <v>1088</v>
      </c>
      <c r="I218" s="567">
        <v>0.31000000238418579</v>
      </c>
      <c r="J218" s="567">
        <v>3000</v>
      </c>
      <c r="K218" s="568">
        <v>935.09002685546875</v>
      </c>
    </row>
    <row r="219" spans="1:11" ht="14.4" customHeight="1" x14ac:dyDescent="0.3">
      <c r="A219" s="546" t="s">
        <v>522</v>
      </c>
      <c r="B219" s="547" t="s">
        <v>523</v>
      </c>
      <c r="C219" s="550" t="s">
        <v>534</v>
      </c>
      <c r="D219" s="588" t="s">
        <v>535</v>
      </c>
      <c r="E219" s="550" t="s">
        <v>1071</v>
      </c>
      <c r="F219" s="588" t="s">
        <v>1072</v>
      </c>
      <c r="G219" s="550" t="s">
        <v>1190</v>
      </c>
      <c r="H219" s="550" t="s">
        <v>1191</v>
      </c>
      <c r="I219" s="567">
        <v>1.9860000133514404</v>
      </c>
      <c r="J219" s="567">
        <v>7200</v>
      </c>
      <c r="K219" s="568">
        <v>14304</v>
      </c>
    </row>
    <row r="220" spans="1:11" ht="14.4" customHeight="1" x14ac:dyDescent="0.3">
      <c r="A220" s="546" t="s">
        <v>522</v>
      </c>
      <c r="B220" s="547" t="s">
        <v>523</v>
      </c>
      <c r="C220" s="550" t="s">
        <v>534</v>
      </c>
      <c r="D220" s="588" t="s">
        <v>535</v>
      </c>
      <c r="E220" s="550" t="s">
        <v>1071</v>
      </c>
      <c r="F220" s="588" t="s">
        <v>1072</v>
      </c>
      <c r="G220" s="550" t="s">
        <v>1090</v>
      </c>
      <c r="H220" s="550" t="s">
        <v>1091</v>
      </c>
      <c r="I220" s="567">
        <v>0.62999999523162842</v>
      </c>
      <c r="J220" s="567">
        <v>4000</v>
      </c>
      <c r="K220" s="568">
        <v>2516.800048828125</v>
      </c>
    </row>
    <row r="221" spans="1:11" ht="14.4" customHeight="1" x14ac:dyDescent="0.3">
      <c r="A221" s="546" t="s">
        <v>522</v>
      </c>
      <c r="B221" s="547" t="s">
        <v>523</v>
      </c>
      <c r="C221" s="550" t="s">
        <v>534</v>
      </c>
      <c r="D221" s="588" t="s">
        <v>535</v>
      </c>
      <c r="E221" s="550" t="s">
        <v>1071</v>
      </c>
      <c r="F221" s="588" t="s">
        <v>1072</v>
      </c>
      <c r="G221" s="550" t="s">
        <v>1092</v>
      </c>
      <c r="H221" s="550" t="s">
        <v>1093</v>
      </c>
      <c r="I221" s="567">
        <v>0.51999998092651367</v>
      </c>
      <c r="J221" s="567">
        <v>4000</v>
      </c>
      <c r="K221" s="568">
        <v>2081.199951171875</v>
      </c>
    </row>
    <row r="222" spans="1:11" ht="14.4" customHeight="1" x14ac:dyDescent="0.3">
      <c r="A222" s="546" t="s">
        <v>522</v>
      </c>
      <c r="B222" s="547" t="s">
        <v>523</v>
      </c>
      <c r="C222" s="550" t="s">
        <v>534</v>
      </c>
      <c r="D222" s="588" t="s">
        <v>535</v>
      </c>
      <c r="E222" s="550" t="s">
        <v>1071</v>
      </c>
      <c r="F222" s="588" t="s">
        <v>1072</v>
      </c>
      <c r="G222" s="550" t="s">
        <v>1192</v>
      </c>
      <c r="H222" s="550" t="s">
        <v>1193</v>
      </c>
      <c r="I222" s="567">
        <v>2.0444444020589194</v>
      </c>
      <c r="J222" s="567">
        <v>49200</v>
      </c>
      <c r="K222" s="568">
        <v>100526.89990234375</v>
      </c>
    </row>
    <row r="223" spans="1:11" ht="14.4" customHeight="1" x14ac:dyDescent="0.3">
      <c r="A223" s="546" t="s">
        <v>522</v>
      </c>
      <c r="B223" s="547" t="s">
        <v>523</v>
      </c>
      <c r="C223" s="550" t="s">
        <v>534</v>
      </c>
      <c r="D223" s="588" t="s">
        <v>535</v>
      </c>
      <c r="E223" s="550" t="s">
        <v>1071</v>
      </c>
      <c r="F223" s="588" t="s">
        <v>1072</v>
      </c>
      <c r="G223" s="550" t="s">
        <v>1194</v>
      </c>
      <c r="H223" s="550" t="s">
        <v>1195</v>
      </c>
      <c r="I223" s="567">
        <v>1.9299999475479126</v>
      </c>
      <c r="J223" s="567">
        <v>0</v>
      </c>
      <c r="K223" s="568">
        <v>0</v>
      </c>
    </row>
    <row r="224" spans="1:11" ht="14.4" customHeight="1" x14ac:dyDescent="0.3">
      <c r="A224" s="546" t="s">
        <v>522</v>
      </c>
      <c r="B224" s="547" t="s">
        <v>523</v>
      </c>
      <c r="C224" s="550" t="s">
        <v>534</v>
      </c>
      <c r="D224" s="588" t="s">
        <v>535</v>
      </c>
      <c r="E224" s="550" t="s">
        <v>1071</v>
      </c>
      <c r="F224" s="588" t="s">
        <v>1072</v>
      </c>
      <c r="G224" s="550" t="s">
        <v>1196</v>
      </c>
      <c r="H224" s="550" t="s">
        <v>1197</v>
      </c>
      <c r="I224" s="567">
        <v>2.6966667175292969</v>
      </c>
      <c r="J224" s="567">
        <v>3600</v>
      </c>
      <c r="K224" s="568">
        <v>9708</v>
      </c>
    </row>
    <row r="225" spans="1:11" ht="14.4" customHeight="1" x14ac:dyDescent="0.3">
      <c r="A225" s="546" t="s">
        <v>522</v>
      </c>
      <c r="B225" s="547" t="s">
        <v>523</v>
      </c>
      <c r="C225" s="550" t="s">
        <v>534</v>
      </c>
      <c r="D225" s="588" t="s">
        <v>535</v>
      </c>
      <c r="E225" s="550" t="s">
        <v>1071</v>
      </c>
      <c r="F225" s="588" t="s">
        <v>1072</v>
      </c>
      <c r="G225" s="550" t="s">
        <v>1198</v>
      </c>
      <c r="H225" s="550" t="s">
        <v>1199</v>
      </c>
      <c r="I225" s="567">
        <v>1.9299999475479126</v>
      </c>
      <c r="J225" s="567">
        <v>600</v>
      </c>
      <c r="K225" s="568">
        <v>1158</v>
      </c>
    </row>
    <row r="226" spans="1:11" ht="14.4" customHeight="1" x14ac:dyDescent="0.3">
      <c r="A226" s="546" t="s">
        <v>522</v>
      </c>
      <c r="B226" s="547" t="s">
        <v>523</v>
      </c>
      <c r="C226" s="550" t="s">
        <v>534</v>
      </c>
      <c r="D226" s="588" t="s">
        <v>535</v>
      </c>
      <c r="E226" s="550" t="s">
        <v>1071</v>
      </c>
      <c r="F226" s="588" t="s">
        <v>1072</v>
      </c>
      <c r="G226" s="550" t="s">
        <v>1200</v>
      </c>
      <c r="H226" s="550" t="s">
        <v>1201</v>
      </c>
      <c r="I226" s="567">
        <v>3.0999999046325684</v>
      </c>
      <c r="J226" s="567">
        <v>50</v>
      </c>
      <c r="K226" s="568">
        <v>155</v>
      </c>
    </row>
    <row r="227" spans="1:11" ht="14.4" customHeight="1" x14ac:dyDescent="0.3">
      <c r="A227" s="546" t="s">
        <v>522</v>
      </c>
      <c r="B227" s="547" t="s">
        <v>523</v>
      </c>
      <c r="C227" s="550" t="s">
        <v>534</v>
      </c>
      <c r="D227" s="588" t="s">
        <v>535</v>
      </c>
      <c r="E227" s="550" t="s">
        <v>1071</v>
      </c>
      <c r="F227" s="588" t="s">
        <v>1072</v>
      </c>
      <c r="G227" s="550" t="s">
        <v>1202</v>
      </c>
      <c r="H227" s="550" t="s">
        <v>1203</v>
      </c>
      <c r="I227" s="567">
        <v>1.9199999570846558</v>
      </c>
      <c r="J227" s="567">
        <v>50</v>
      </c>
      <c r="K227" s="568">
        <v>96</v>
      </c>
    </row>
    <row r="228" spans="1:11" ht="14.4" customHeight="1" x14ac:dyDescent="0.3">
      <c r="A228" s="546" t="s">
        <v>522</v>
      </c>
      <c r="B228" s="547" t="s">
        <v>523</v>
      </c>
      <c r="C228" s="550" t="s">
        <v>534</v>
      </c>
      <c r="D228" s="588" t="s">
        <v>535</v>
      </c>
      <c r="E228" s="550" t="s">
        <v>1071</v>
      </c>
      <c r="F228" s="588" t="s">
        <v>1072</v>
      </c>
      <c r="G228" s="550" t="s">
        <v>1204</v>
      </c>
      <c r="H228" s="550" t="s">
        <v>1205</v>
      </c>
      <c r="I228" s="567">
        <v>3.6099998950958252</v>
      </c>
      <c r="J228" s="567">
        <v>50</v>
      </c>
      <c r="K228" s="568">
        <v>180.28999328613281</v>
      </c>
    </row>
    <row r="229" spans="1:11" ht="14.4" customHeight="1" x14ac:dyDescent="0.3">
      <c r="A229" s="546" t="s">
        <v>522</v>
      </c>
      <c r="B229" s="547" t="s">
        <v>523</v>
      </c>
      <c r="C229" s="550" t="s">
        <v>534</v>
      </c>
      <c r="D229" s="588" t="s">
        <v>535</v>
      </c>
      <c r="E229" s="550" t="s">
        <v>1071</v>
      </c>
      <c r="F229" s="588" t="s">
        <v>1072</v>
      </c>
      <c r="G229" s="550" t="s">
        <v>1206</v>
      </c>
      <c r="H229" s="550" t="s">
        <v>1207</v>
      </c>
      <c r="I229" s="567">
        <v>1.0700000524520874</v>
      </c>
      <c r="J229" s="567">
        <v>2000</v>
      </c>
      <c r="K229" s="568">
        <v>2132.1400146484375</v>
      </c>
    </row>
    <row r="230" spans="1:11" ht="14.4" customHeight="1" x14ac:dyDescent="0.3">
      <c r="A230" s="546" t="s">
        <v>522</v>
      </c>
      <c r="B230" s="547" t="s">
        <v>523</v>
      </c>
      <c r="C230" s="550" t="s">
        <v>534</v>
      </c>
      <c r="D230" s="588" t="s">
        <v>535</v>
      </c>
      <c r="E230" s="550" t="s">
        <v>1071</v>
      </c>
      <c r="F230" s="588" t="s">
        <v>1072</v>
      </c>
      <c r="G230" s="550" t="s">
        <v>1208</v>
      </c>
      <c r="H230" s="550" t="s">
        <v>1209</v>
      </c>
      <c r="I230" s="567">
        <v>21.239999771118164</v>
      </c>
      <c r="J230" s="567">
        <v>200</v>
      </c>
      <c r="K230" s="568">
        <v>4248</v>
      </c>
    </row>
    <row r="231" spans="1:11" ht="14.4" customHeight="1" x14ac:dyDescent="0.3">
      <c r="A231" s="546" t="s">
        <v>522</v>
      </c>
      <c r="B231" s="547" t="s">
        <v>523</v>
      </c>
      <c r="C231" s="550" t="s">
        <v>534</v>
      </c>
      <c r="D231" s="588" t="s">
        <v>535</v>
      </c>
      <c r="E231" s="550" t="s">
        <v>1071</v>
      </c>
      <c r="F231" s="588" t="s">
        <v>1072</v>
      </c>
      <c r="G231" s="550" t="s">
        <v>1208</v>
      </c>
      <c r="H231" s="550" t="s">
        <v>1210</v>
      </c>
      <c r="I231" s="567">
        <v>21.229999542236328</v>
      </c>
      <c r="J231" s="567">
        <v>200</v>
      </c>
      <c r="K231" s="568">
        <v>4246.919921875</v>
      </c>
    </row>
    <row r="232" spans="1:11" ht="14.4" customHeight="1" x14ac:dyDescent="0.3">
      <c r="A232" s="546" t="s">
        <v>522</v>
      </c>
      <c r="B232" s="547" t="s">
        <v>523</v>
      </c>
      <c r="C232" s="550" t="s">
        <v>534</v>
      </c>
      <c r="D232" s="588" t="s">
        <v>535</v>
      </c>
      <c r="E232" s="550" t="s">
        <v>1071</v>
      </c>
      <c r="F232" s="588" t="s">
        <v>1072</v>
      </c>
      <c r="G232" s="550" t="s">
        <v>1211</v>
      </c>
      <c r="H232" s="550" t="s">
        <v>1212</v>
      </c>
      <c r="I232" s="567">
        <v>3.3599998950958252</v>
      </c>
      <c r="J232" s="567">
        <v>500</v>
      </c>
      <c r="K232" s="568">
        <v>1681.9000244140625</v>
      </c>
    </row>
    <row r="233" spans="1:11" ht="14.4" customHeight="1" x14ac:dyDescent="0.3">
      <c r="A233" s="546" t="s">
        <v>522</v>
      </c>
      <c r="B233" s="547" t="s">
        <v>523</v>
      </c>
      <c r="C233" s="550" t="s">
        <v>534</v>
      </c>
      <c r="D233" s="588" t="s">
        <v>535</v>
      </c>
      <c r="E233" s="550" t="s">
        <v>1071</v>
      </c>
      <c r="F233" s="588" t="s">
        <v>1072</v>
      </c>
      <c r="G233" s="550" t="s">
        <v>1213</v>
      </c>
      <c r="H233" s="550" t="s">
        <v>1214</v>
      </c>
      <c r="I233" s="567">
        <v>3.5899999141693115</v>
      </c>
      <c r="J233" s="567">
        <v>500</v>
      </c>
      <c r="K233" s="568">
        <v>1793.8199462890625</v>
      </c>
    </row>
    <row r="234" spans="1:11" ht="14.4" customHeight="1" x14ac:dyDescent="0.3">
      <c r="A234" s="546" t="s">
        <v>522</v>
      </c>
      <c r="B234" s="547" t="s">
        <v>523</v>
      </c>
      <c r="C234" s="550" t="s">
        <v>534</v>
      </c>
      <c r="D234" s="588" t="s">
        <v>535</v>
      </c>
      <c r="E234" s="550" t="s">
        <v>1215</v>
      </c>
      <c r="F234" s="588" t="s">
        <v>1216</v>
      </c>
      <c r="G234" s="550" t="s">
        <v>1217</v>
      </c>
      <c r="H234" s="550" t="s">
        <v>1218</v>
      </c>
      <c r="I234" s="567">
        <v>157.30000305175781</v>
      </c>
      <c r="J234" s="567">
        <v>36</v>
      </c>
      <c r="K234" s="568">
        <v>5662.7998046875</v>
      </c>
    </row>
    <row r="235" spans="1:11" ht="14.4" customHeight="1" x14ac:dyDescent="0.3">
      <c r="A235" s="546" t="s">
        <v>522</v>
      </c>
      <c r="B235" s="547" t="s">
        <v>523</v>
      </c>
      <c r="C235" s="550" t="s">
        <v>534</v>
      </c>
      <c r="D235" s="588" t="s">
        <v>535</v>
      </c>
      <c r="E235" s="550" t="s">
        <v>1215</v>
      </c>
      <c r="F235" s="588" t="s">
        <v>1216</v>
      </c>
      <c r="G235" s="550" t="s">
        <v>1219</v>
      </c>
      <c r="H235" s="550" t="s">
        <v>1220</v>
      </c>
      <c r="I235" s="567">
        <v>726</v>
      </c>
      <c r="J235" s="567">
        <v>400</v>
      </c>
      <c r="K235" s="568">
        <v>290400</v>
      </c>
    </row>
    <row r="236" spans="1:11" ht="14.4" customHeight="1" x14ac:dyDescent="0.3">
      <c r="A236" s="546" t="s">
        <v>522</v>
      </c>
      <c r="B236" s="547" t="s">
        <v>523</v>
      </c>
      <c r="C236" s="550" t="s">
        <v>534</v>
      </c>
      <c r="D236" s="588" t="s">
        <v>535</v>
      </c>
      <c r="E236" s="550" t="s">
        <v>1215</v>
      </c>
      <c r="F236" s="588" t="s">
        <v>1216</v>
      </c>
      <c r="G236" s="550" t="s">
        <v>1221</v>
      </c>
      <c r="H236" s="550" t="s">
        <v>1222</v>
      </c>
      <c r="I236" s="567">
        <v>722.03997802734375</v>
      </c>
      <c r="J236" s="567">
        <v>240</v>
      </c>
      <c r="K236" s="568">
        <v>173290.38671875</v>
      </c>
    </row>
    <row r="237" spans="1:11" ht="14.4" customHeight="1" x14ac:dyDescent="0.3">
      <c r="A237" s="546" t="s">
        <v>522</v>
      </c>
      <c r="B237" s="547" t="s">
        <v>523</v>
      </c>
      <c r="C237" s="550" t="s">
        <v>534</v>
      </c>
      <c r="D237" s="588" t="s">
        <v>535</v>
      </c>
      <c r="E237" s="550" t="s">
        <v>1215</v>
      </c>
      <c r="F237" s="588" t="s">
        <v>1216</v>
      </c>
      <c r="G237" s="550" t="s">
        <v>1223</v>
      </c>
      <c r="H237" s="550" t="s">
        <v>1224</v>
      </c>
      <c r="I237" s="567">
        <v>26.920000076293945</v>
      </c>
      <c r="J237" s="567">
        <v>7500</v>
      </c>
      <c r="K237" s="568">
        <v>201918.75</v>
      </c>
    </row>
    <row r="238" spans="1:11" ht="14.4" customHeight="1" x14ac:dyDescent="0.3">
      <c r="A238" s="546" t="s">
        <v>522</v>
      </c>
      <c r="B238" s="547" t="s">
        <v>523</v>
      </c>
      <c r="C238" s="550" t="s">
        <v>534</v>
      </c>
      <c r="D238" s="588" t="s">
        <v>535</v>
      </c>
      <c r="E238" s="550" t="s">
        <v>1215</v>
      </c>
      <c r="F238" s="588" t="s">
        <v>1216</v>
      </c>
      <c r="G238" s="550" t="s">
        <v>1225</v>
      </c>
      <c r="H238" s="550" t="s">
        <v>1226</v>
      </c>
      <c r="I238" s="567">
        <v>272.25</v>
      </c>
      <c r="J238" s="567">
        <v>3150</v>
      </c>
      <c r="K238" s="568">
        <v>857587.5</v>
      </c>
    </row>
    <row r="239" spans="1:11" ht="14.4" customHeight="1" x14ac:dyDescent="0.3">
      <c r="A239" s="546" t="s">
        <v>522</v>
      </c>
      <c r="B239" s="547" t="s">
        <v>523</v>
      </c>
      <c r="C239" s="550" t="s">
        <v>534</v>
      </c>
      <c r="D239" s="588" t="s">
        <v>535</v>
      </c>
      <c r="E239" s="550" t="s">
        <v>1215</v>
      </c>
      <c r="F239" s="588" t="s">
        <v>1216</v>
      </c>
      <c r="G239" s="550" t="s">
        <v>1227</v>
      </c>
      <c r="H239" s="550" t="s">
        <v>1228</v>
      </c>
      <c r="I239" s="567">
        <v>121</v>
      </c>
      <c r="J239" s="567">
        <v>696</v>
      </c>
      <c r="K239" s="568">
        <v>84216</v>
      </c>
    </row>
    <row r="240" spans="1:11" ht="14.4" customHeight="1" x14ac:dyDescent="0.3">
      <c r="A240" s="546" t="s">
        <v>522</v>
      </c>
      <c r="B240" s="547" t="s">
        <v>523</v>
      </c>
      <c r="C240" s="550" t="s">
        <v>534</v>
      </c>
      <c r="D240" s="588" t="s">
        <v>535</v>
      </c>
      <c r="E240" s="550" t="s">
        <v>1215</v>
      </c>
      <c r="F240" s="588" t="s">
        <v>1216</v>
      </c>
      <c r="G240" s="550" t="s">
        <v>1229</v>
      </c>
      <c r="H240" s="550" t="s">
        <v>1230</v>
      </c>
      <c r="I240" s="567">
        <v>226.27000427246094</v>
      </c>
      <c r="J240" s="567">
        <v>360</v>
      </c>
      <c r="K240" s="568">
        <v>81457.2001953125</v>
      </c>
    </row>
    <row r="241" spans="1:11" ht="14.4" customHeight="1" x14ac:dyDescent="0.3">
      <c r="A241" s="546" t="s">
        <v>522</v>
      </c>
      <c r="B241" s="547" t="s">
        <v>523</v>
      </c>
      <c r="C241" s="550" t="s">
        <v>534</v>
      </c>
      <c r="D241" s="588" t="s">
        <v>535</v>
      </c>
      <c r="E241" s="550" t="s">
        <v>1215</v>
      </c>
      <c r="F241" s="588" t="s">
        <v>1216</v>
      </c>
      <c r="G241" s="550" t="s">
        <v>1231</v>
      </c>
      <c r="H241" s="550" t="s">
        <v>1232</v>
      </c>
      <c r="I241" s="567">
        <v>226.27000427246094</v>
      </c>
      <c r="J241" s="567">
        <v>300</v>
      </c>
      <c r="K241" s="568">
        <v>67881</v>
      </c>
    </row>
    <row r="242" spans="1:11" ht="14.4" customHeight="1" x14ac:dyDescent="0.3">
      <c r="A242" s="546" t="s">
        <v>522</v>
      </c>
      <c r="B242" s="547" t="s">
        <v>523</v>
      </c>
      <c r="C242" s="550" t="s">
        <v>534</v>
      </c>
      <c r="D242" s="588" t="s">
        <v>535</v>
      </c>
      <c r="E242" s="550" t="s">
        <v>1215</v>
      </c>
      <c r="F242" s="588" t="s">
        <v>1216</v>
      </c>
      <c r="G242" s="550" t="s">
        <v>1233</v>
      </c>
      <c r="H242" s="550" t="s">
        <v>1234</v>
      </c>
      <c r="I242" s="567">
        <v>60.5</v>
      </c>
      <c r="J242" s="567">
        <v>3600</v>
      </c>
      <c r="K242" s="568">
        <v>217800</v>
      </c>
    </row>
    <row r="243" spans="1:11" ht="14.4" customHeight="1" x14ac:dyDescent="0.3">
      <c r="A243" s="546" t="s">
        <v>522</v>
      </c>
      <c r="B243" s="547" t="s">
        <v>523</v>
      </c>
      <c r="C243" s="550" t="s">
        <v>534</v>
      </c>
      <c r="D243" s="588" t="s">
        <v>535</v>
      </c>
      <c r="E243" s="550" t="s">
        <v>1215</v>
      </c>
      <c r="F243" s="588" t="s">
        <v>1216</v>
      </c>
      <c r="G243" s="550" t="s">
        <v>1235</v>
      </c>
      <c r="H243" s="550" t="s">
        <v>1236</v>
      </c>
      <c r="I243" s="567">
        <v>68.970001220703125</v>
      </c>
      <c r="J243" s="567">
        <v>3360</v>
      </c>
      <c r="K243" s="568">
        <v>231739.19921875</v>
      </c>
    </row>
    <row r="244" spans="1:11" ht="14.4" customHeight="1" x14ac:dyDescent="0.3">
      <c r="A244" s="546" t="s">
        <v>522</v>
      </c>
      <c r="B244" s="547" t="s">
        <v>523</v>
      </c>
      <c r="C244" s="550" t="s">
        <v>534</v>
      </c>
      <c r="D244" s="588" t="s">
        <v>535</v>
      </c>
      <c r="E244" s="550" t="s">
        <v>1215</v>
      </c>
      <c r="F244" s="588" t="s">
        <v>1216</v>
      </c>
      <c r="G244" s="550" t="s">
        <v>1237</v>
      </c>
      <c r="H244" s="550" t="s">
        <v>1238</v>
      </c>
      <c r="I244" s="567">
        <v>145.19999694824219</v>
      </c>
      <c r="J244" s="567">
        <v>40</v>
      </c>
      <c r="K244" s="568">
        <v>5808</v>
      </c>
    </row>
    <row r="245" spans="1:11" ht="14.4" customHeight="1" x14ac:dyDescent="0.3">
      <c r="A245" s="546" t="s">
        <v>522</v>
      </c>
      <c r="B245" s="547" t="s">
        <v>523</v>
      </c>
      <c r="C245" s="550" t="s">
        <v>534</v>
      </c>
      <c r="D245" s="588" t="s">
        <v>535</v>
      </c>
      <c r="E245" s="550" t="s">
        <v>1215</v>
      </c>
      <c r="F245" s="588" t="s">
        <v>1216</v>
      </c>
      <c r="G245" s="550" t="s">
        <v>1239</v>
      </c>
      <c r="H245" s="550" t="s">
        <v>1240</v>
      </c>
      <c r="I245" s="567">
        <v>20.899999618530273</v>
      </c>
      <c r="J245" s="567">
        <v>5500</v>
      </c>
      <c r="K245" s="568">
        <v>114950</v>
      </c>
    </row>
    <row r="246" spans="1:11" ht="14.4" customHeight="1" x14ac:dyDescent="0.3">
      <c r="A246" s="546" t="s">
        <v>522</v>
      </c>
      <c r="B246" s="547" t="s">
        <v>523</v>
      </c>
      <c r="C246" s="550" t="s">
        <v>534</v>
      </c>
      <c r="D246" s="588" t="s">
        <v>535</v>
      </c>
      <c r="E246" s="550" t="s">
        <v>1215</v>
      </c>
      <c r="F246" s="588" t="s">
        <v>1216</v>
      </c>
      <c r="G246" s="550" t="s">
        <v>1241</v>
      </c>
      <c r="H246" s="550" t="s">
        <v>1242</v>
      </c>
      <c r="I246" s="567">
        <v>108.90000152587891</v>
      </c>
      <c r="J246" s="567">
        <v>48</v>
      </c>
      <c r="K246" s="568">
        <v>5227.2001953125</v>
      </c>
    </row>
    <row r="247" spans="1:11" ht="14.4" customHeight="1" x14ac:dyDescent="0.3">
      <c r="A247" s="546" t="s">
        <v>522</v>
      </c>
      <c r="B247" s="547" t="s">
        <v>523</v>
      </c>
      <c r="C247" s="550" t="s">
        <v>534</v>
      </c>
      <c r="D247" s="588" t="s">
        <v>535</v>
      </c>
      <c r="E247" s="550" t="s">
        <v>1215</v>
      </c>
      <c r="F247" s="588" t="s">
        <v>1216</v>
      </c>
      <c r="G247" s="550" t="s">
        <v>1243</v>
      </c>
      <c r="H247" s="550" t="s">
        <v>1244</v>
      </c>
      <c r="I247" s="567">
        <v>217.80000305175781</v>
      </c>
      <c r="J247" s="567">
        <v>60</v>
      </c>
      <c r="K247" s="568">
        <v>13068</v>
      </c>
    </row>
    <row r="248" spans="1:11" ht="14.4" customHeight="1" x14ac:dyDescent="0.3">
      <c r="A248" s="546" t="s">
        <v>522</v>
      </c>
      <c r="B248" s="547" t="s">
        <v>523</v>
      </c>
      <c r="C248" s="550" t="s">
        <v>534</v>
      </c>
      <c r="D248" s="588" t="s">
        <v>535</v>
      </c>
      <c r="E248" s="550" t="s">
        <v>1215</v>
      </c>
      <c r="F248" s="588" t="s">
        <v>1216</v>
      </c>
      <c r="G248" s="550" t="s">
        <v>1245</v>
      </c>
      <c r="H248" s="550" t="s">
        <v>1246</v>
      </c>
      <c r="I248" s="567">
        <v>102.84999847412109</v>
      </c>
      <c r="J248" s="567">
        <v>3000</v>
      </c>
      <c r="K248" s="568">
        <v>308550</v>
      </c>
    </row>
    <row r="249" spans="1:11" ht="14.4" customHeight="1" x14ac:dyDescent="0.3">
      <c r="A249" s="546" t="s">
        <v>522</v>
      </c>
      <c r="B249" s="547" t="s">
        <v>523</v>
      </c>
      <c r="C249" s="550" t="s">
        <v>534</v>
      </c>
      <c r="D249" s="588" t="s">
        <v>535</v>
      </c>
      <c r="E249" s="550" t="s">
        <v>1215</v>
      </c>
      <c r="F249" s="588" t="s">
        <v>1216</v>
      </c>
      <c r="G249" s="550" t="s">
        <v>1247</v>
      </c>
      <c r="H249" s="550" t="s">
        <v>1248</v>
      </c>
      <c r="I249" s="567">
        <v>102.84999847412109</v>
      </c>
      <c r="J249" s="567">
        <v>3700</v>
      </c>
      <c r="K249" s="568">
        <v>380545</v>
      </c>
    </row>
    <row r="250" spans="1:11" ht="14.4" customHeight="1" x14ac:dyDescent="0.3">
      <c r="A250" s="546" t="s">
        <v>522</v>
      </c>
      <c r="B250" s="547" t="s">
        <v>523</v>
      </c>
      <c r="C250" s="550" t="s">
        <v>534</v>
      </c>
      <c r="D250" s="588" t="s">
        <v>535</v>
      </c>
      <c r="E250" s="550" t="s">
        <v>1215</v>
      </c>
      <c r="F250" s="588" t="s">
        <v>1216</v>
      </c>
      <c r="G250" s="550" t="s">
        <v>1249</v>
      </c>
      <c r="H250" s="550" t="s">
        <v>1250</v>
      </c>
      <c r="I250" s="567">
        <v>5566</v>
      </c>
      <c r="J250" s="567">
        <v>372</v>
      </c>
      <c r="K250" s="568">
        <v>2070552</v>
      </c>
    </row>
    <row r="251" spans="1:11" ht="14.4" customHeight="1" x14ac:dyDescent="0.3">
      <c r="A251" s="546" t="s">
        <v>522</v>
      </c>
      <c r="B251" s="547" t="s">
        <v>523</v>
      </c>
      <c r="C251" s="550" t="s">
        <v>534</v>
      </c>
      <c r="D251" s="588" t="s">
        <v>535</v>
      </c>
      <c r="E251" s="550" t="s">
        <v>1215</v>
      </c>
      <c r="F251" s="588" t="s">
        <v>1216</v>
      </c>
      <c r="G251" s="550" t="s">
        <v>1251</v>
      </c>
      <c r="H251" s="550" t="s">
        <v>1252</v>
      </c>
      <c r="I251" s="567">
        <v>919.5999755859375</v>
      </c>
      <c r="J251" s="567">
        <v>288</v>
      </c>
      <c r="K251" s="568">
        <v>264844.80859375</v>
      </c>
    </row>
    <row r="252" spans="1:11" ht="14.4" customHeight="1" x14ac:dyDescent="0.3">
      <c r="A252" s="546" t="s">
        <v>522</v>
      </c>
      <c r="B252" s="547" t="s">
        <v>523</v>
      </c>
      <c r="C252" s="550" t="s">
        <v>534</v>
      </c>
      <c r="D252" s="588" t="s">
        <v>535</v>
      </c>
      <c r="E252" s="550" t="s">
        <v>1215</v>
      </c>
      <c r="F252" s="588" t="s">
        <v>1216</v>
      </c>
      <c r="G252" s="550" t="s">
        <v>1253</v>
      </c>
      <c r="H252" s="550" t="s">
        <v>1254</v>
      </c>
      <c r="I252" s="567">
        <v>5445</v>
      </c>
      <c r="J252" s="567">
        <v>24</v>
      </c>
      <c r="K252" s="568">
        <v>130680</v>
      </c>
    </row>
    <row r="253" spans="1:11" ht="14.4" customHeight="1" x14ac:dyDescent="0.3">
      <c r="A253" s="546" t="s">
        <v>522</v>
      </c>
      <c r="B253" s="547" t="s">
        <v>523</v>
      </c>
      <c r="C253" s="550" t="s">
        <v>534</v>
      </c>
      <c r="D253" s="588" t="s">
        <v>535</v>
      </c>
      <c r="E253" s="550" t="s">
        <v>1215</v>
      </c>
      <c r="F253" s="588" t="s">
        <v>1216</v>
      </c>
      <c r="G253" s="550" t="s">
        <v>1255</v>
      </c>
      <c r="H253" s="550" t="s">
        <v>1256</v>
      </c>
      <c r="I253" s="567">
        <v>3388</v>
      </c>
      <c r="J253" s="567">
        <v>32</v>
      </c>
      <c r="K253" s="568">
        <v>108416</v>
      </c>
    </row>
    <row r="254" spans="1:11" ht="14.4" customHeight="1" x14ac:dyDescent="0.3">
      <c r="A254" s="546" t="s">
        <v>522</v>
      </c>
      <c r="B254" s="547" t="s">
        <v>523</v>
      </c>
      <c r="C254" s="550" t="s">
        <v>534</v>
      </c>
      <c r="D254" s="588" t="s">
        <v>535</v>
      </c>
      <c r="E254" s="550" t="s">
        <v>1215</v>
      </c>
      <c r="F254" s="588" t="s">
        <v>1216</v>
      </c>
      <c r="G254" s="550" t="s">
        <v>1257</v>
      </c>
      <c r="H254" s="550" t="s">
        <v>1258</v>
      </c>
      <c r="I254" s="567">
        <v>4235</v>
      </c>
      <c r="J254" s="567">
        <v>40</v>
      </c>
      <c r="K254" s="568">
        <v>169400</v>
      </c>
    </row>
    <row r="255" spans="1:11" ht="14.4" customHeight="1" x14ac:dyDescent="0.3">
      <c r="A255" s="546" t="s">
        <v>522</v>
      </c>
      <c r="B255" s="547" t="s">
        <v>523</v>
      </c>
      <c r="C255" s="550" t="s">
        <v>534</v>
      </c>
      <c r="D255" s="588" t="s">
        <v>535</v>
      </c>
      <c r="E255" s="550" t="s">
        <v>1215</v>
      </c>
      <c r="F255" s="588" t="s">
        <v>1216</v>
      </c>
      <c r="G255" s="550" t="s">
        <v>1259</v>
      </c>
      <c r="H255" s="550" t="s">
        <v>1260</v>
      </c>
      <c r="I255" s="567">
        <v>1754.5</v>
      </c>
      <c r="J255" s="567">
        <v>47</v>
      </c>
      <c r="K255" s="568">
        <v>82461.5</v>
      </c>
    </row>
    <row r="256" spans="1:11" ht="14.4" customHeight="1" x14ac:dyDescent="0.3">
      <c r="A256" s="546" t="s">
        <v>522</v>
      </c>
      <c r="B256" s="547" t="s">
        <v>523</v>
      </c>
      <c r="C256" s="550" t="s">
        <v>534</v>
      </c>
      <c r="D256" s="588" t="s">
        <v>535</v>
      </c>
      <c r="E256" s="550" t="s">
        <v>1215</v>
      </c>
      <c r="F256" s="588" t="s">
        <v>1216</v>
      </c>
      <c r="G256" s="550" t="s">
        <v>1261</v>
      </c>
      <c r="H256" s="550" t="s">
        <v>1262</v>
      </c>
      <c r="I256" s="567">
        <v>689.70001220703125</v>
      </c>
      <c r="J256" s="567">
        <v>300</v>
      </c>
      <c r="K256" s="568">
        <v>206910</v>
      </c>
    </row>
    <row r="257" spans="1:11" ht="14.4" customHeight="1" x14ac:dyDescent="0.3">
      <c r="A257" s="546" t="s">
        <v>522</v>
      </c>
      <c r="B257" s="547" t="s">
        <v>523</v>
      </c>
      <c r="C257" s="550" t="s">
        <v>534</v>
      </c>
      <c r="D257" s="588" t="s">
        <v>535</v>
      </c>
      <c r="E257" s="550" t="s">
        <v>1215</v>
      </c>
      <c r="F257" s="588" t="s">
        <v>1216</v>
      </c>
      <c r="G257" s="550" t="s">
        <v>1263</v>
      </c>
      <c r="H257" s="550" t="s">
        <v>1264</v>
      </c>
      <c r="I257" s="567">
        <v>136.72999572753906</v>
      </c>
      <c r="J257" s="567">
        <v>6000</v>
      </c>
      <c r="K257" s="568">
        <v>820380</v>
      </c>
    </row>
    <row r="258" spans="1:11" ht="14.4" customHeight="1" x14ac:dyDescent="0.3">
      <c r="A258" s="546" t="s">
        <v>522</v>
      </c>
      <c r="B258" s="547" t="s">
        <v>523</v>
      </c>
      <c r="C258" s="550" t="s">
        <v>534</v>
      </c>
      <c r="D258" s="588" t="s">
        <v>535</v>
      </c>
      <c r="E258" s="550" t="s">
        <v>1215</v>
      </c>
      <c r="F258" s="588" t="s">
        <v>1216</v>
      </c>
      <c r="G258" s="550" t="s">
        <v>1265</v>
      </c>
      <c r="H258" s="550" t="s">
        <v>1266</v>
      </c>
      <c r="I258" s="567">
        <v>290.39999389648437</v>
      </c>
      <c r="J258" s="567">
        <v>60</v>
      </c>
      <c r="K258" s="568">
        <v>17424.000244140625</v>
      </c>
    </row>
    <row r="259" spans="1:11" ht="14.4" customHeight="1" x14ac:dyDescent="0.3">
      <c r="A259" s="546" t="s">
        <v>522</v>
      </c>
      <c r="B259" s="547" t="s">
        <v>523</v>
      </c>
      <c r="C259" s="550" t="s">
        <v>534</v>
      </c>
      <c r="D259" s="588" t="s">
        <v>535</v>
      </c>
      <c r="E259" s="550" t="s">
        <v>1215</v>
      </c>
      <c r="F259" s="588" t="s">
        <v>1216</v>
      </c>
      <c r="G259" s="550" t="s">
        <v>1267</v>
      </c>
      <c r="H259" s="550" t="s">
        <v>1268</v>
      </c>
      <c r="I259" s="567">
        <v>598.95001220703125</v>
      </c>
      <c r="J259" s="567">
        <v>2640</v>
      </c>
      <c r="K259" s="568">
        <v>1581227.96875</v>
      </c>
    </row>
    <row r="260" spans="1:11" ht="14.4" customHeight="1" x14ac:dyDescent="0.3">
      <c r="A260" s="546" t="s">
        <v>522</v>
      </c>
      <c r="B260" s="547" t="s">
        <v>523</v>
      </c>
      <c r="C260" s="550" t="s">
        <v>534</v>
      </c>
      <c r="D260" s="588" t="s">
        <v>535</v>
      </c>
      <c r="E260" s="550" t="s">
        <v>1215</v>
      </c>
      <c r="F260" s="588" t="s">
        <v>1216</v>
      </c>
      <c r="G260" s="550" t="s">
        <v>1269</v>
      </c>
      <c r="H260" s="550" t="s">
        <v>1270</v>
      </c>
      <c r="I260" s="567">
        <v>598.95001220703125</v>
      </c>
      <c r="J260" s="567">
        <v>300</v>
      </c>
      <c r="K260" s="568">
        <v>179685</v>
      </c>
    </row>
    <row r="261" spans="1:11" ht="14.4" customHeight="1" x14ac:dyDescent="0.3">
      <c r="A261" s="546" t="s">
        <v>522</v>
      </c>
      <c r="B261" s="547" t="s">
        <v>523</v>
      </c>
      <c r="C261" s="550" t="s">
        <v>534</v>
      </c>
      <c r="D261" s="588" t="s">
        <v>535</v>
      </c>
      <c r="E261" s="550" t="s">
        <v>1215</v>
      </c>
      <c r="F261" s="588" t="s">
        <v>1216</v>
      </c>
      <c r="G261" s="550" t="s">
        <v>1267</v>
      </c>
      <c r="H261" s="550" t="s">
        <v>1271</v>
      </c>
      <c r="I261" s="567">
        <v>598.95001220703125</v>
      </c>
      <c r="J261" s="567">
        <v>528</v>
      </c>
      <c r="K261" s="568">
        <v>316245.59375</v>
      </c>
    </row>
    <row r="262" spans="1:11" ht="14.4" customHeight="1" x14ac:dyDescent="0.3">
      <c r="A262" s="546" t="s">
        <v>522</v>
      </c>
      <c r="B262" s="547" t="s">
        <v>523</v>
      </c>
      <c r="C262" s="550" t="s">
        <v>534</v>
      </c>
      <c r="D262" s="588" t="s">
        <v>535</v>
      </c>
      <c r="E262" s="550" t="s">
        <v>1215</v>
      </c>
      <c r="F262" s="588" t="s">
        <v>1216</v>
      </c>
      <c r="G262" s="550" t="s">
        <v>1272</v>
      </c>
      <c r="H262" s="550" t="s">
        <v>1273</v>
      </c>
      <c r="I262" s="567">
        <v>139.14999389648438</v>
      </c>
      <c r="J262" s="567">
        <v>3120</v>
      </c>
      <c r="K262" s="568">
        <v>434147.9921875</v>
      </c>
    </row>
    <row r="263" spans="1:11" ht="14.4" customHeight="1" x14ac:dyDescent="0.3">
      <c r="A263" s="546" t="s">
        <v>522</v>
      </c>
      <c r="B263" s="547" t="s">
        <v>523</v>
      </c>
      <c r="C263" s="550" t="s">
        <v>534</v>
      </c>
      <c r="D263" s="588" t="s">
        <v>535</v>
      </c>
      <c r="E263" s="550" t="s">
        <v>1215</v>
      </c>
      <c r="F263" s="588" t="s">
        <v>1216</v>
      </c>
      <c r="G263" s="550" t="s">
        <v>1274</v>
      </c>
      <c r="H263" s="550" t="s">
        <v>1275</v>
      </c>
      <c r="I263" s="567">
        <v>133.10000610351562</v>
      </c>
      <c r="J263" s="567">
        <v>3648</v>
      </c>
      <c r="K263" s="568">
        <v>485548.796875</v>
      </c>
    </row>
    <row r="264" spans="1:11" ht="14.4" customHeight="1" x14ac:dyDescent="0.3">
      <c r="A264" s="546" t="s">
        <v>522</v>
      </c>
      <c r="B264" s="547" t="s">
        <v>523</v>
      </c>
      <c r="C264" s="550" t="s">
        <v>534</v>
      </c>
      <c r="D264" s="588" t="s">
        <v>535</v>
      </c>
      <c r="E264" s="550" t="s">
        <v>1215</v>
      </c>
      <c r="F264" s="588" t="s">
        <v>1216</v>
      </c>
      <c r="G264" s="550" t="s">
        <v>1276</v>
      </c>
      <c r="H264" s="550" t="s">
        <v>1277</v>
      </c>
      <c r="I264" s="567">
        <v>84.699996948242188</v>
      </c>
      <c r="J264" s="567">
        <v>200</v>
      </c>
      <c r="K264" s="568">
        <v>16940</v>
      </c>
    </row>
    <row r="265" spans="1:11" ht="14.4" customHeight="1" x14ac:dyDescent="0.3">
      <c r="A265" s="546" t="s">
        <v>522</v>
      </c>
      <c r="B265" s="547" t="s">
        <v>523</v>
      </c>
      <c r="C265" s="550" t="s">
        <v>534</v>
      </c>
      <c r="D265" s="588" t="s">
        <v>535</v>
      </c>
      <c r="E265" s="550" t="s">
        <v>1215</v>
      </c>
      <c r="F265" s="588" t="s">
        <v>1216</v>
      </c>
      <c r="G265" s="550" t="s">
        <v>1278</v>
      </c>
      <c r="H265" s="550" t="s">
        <v>1279</v>
      </c>
      <c r="I265" s="567">
        <v>56.869998931884766</v>
      </c>
      <c r="J265" s="567">
        <v>300</v>
      </c>
      <c r="K265" s="568">
        <v>17061</v>
      </c>
    </row>
    <row r="266" spans="1:11" ht="14.4" customHeight="1" x14ac:dyDescent="0.3">
      <c r="A266" s="546" t="s">
        <v>522</v>
      </c>
      <c r="B266" s="547" t="s">
        <v>523</v>
      </c>
      <c r="C266" s="550" t="s">
        <v>534</v>
      </c>
      <c r="D266" s="588" t="s">
        <v>535</v>
      </c>
      <c r="E266" s="550" t="s">
        <v>1215</v>
      </c>
      <c r="F266" s="588" t="s">
        <v>1216</v>
      </c>
      <c r="G266" s="550" t="s">
        <v>1280</v>
      </c>
      <c r="H266" s="550" t="s">
        <v>1281</v>
      </c>
      <c r="I266" s="567">
        <v>330.32998657226562</v>
      </c>
      <c r="J266" s="567">
        <v>45</v>
      </c>
      <c r="K266" s="568">
        <v>14864.8505859375</v>
      </c>
    </row>
    <row r="267" spans="1:11" ht="14.4" customHeight="1" x14ac:dyDescent="0.3">
      <c r="A267" s="546" t="s">
        <v>522</v>
      </c>
      <c r="B267" s="547" t="s">
        <v>523</v>
      </c>
      <c r="C267" s="550" t="s">
        <v>534</v>
      </c>
      <c r="D267" s="588" t="s">
        <v>535</v>
      </c>
      <c r="E267" s="550" t="s">
        <v>1215</v>
      </c>
      <c r="F267" s="588" t="s">
        <v>1216</v>
      </c>
      <c r="G267" s="550" t="s">
        <v>1282</v>
      </c>
      <c r="H267" s="550" t="s">
        <v>1283</v>
      </c>
      <c r="I267" s="567">
        <v>248.05000305175781</v>
      </c>
      <c r="J267" s="567">
        <v>3600</v>
      </c>
      <c r="K267" s="568">
        <v>892980</v>
      </c>
    </row>
    <row r="268" spans="1:11" ht="14.4" customHeight="1" x14ac:dyDescent="0.3">
      <c r="A268" s="546" t="s">
        <v>522</v>
      </c>
      <c r="B268" s="547" t="s">
        <v>523</v>
      </c>
      <c r="C268" s="550" t="s">
        <v>534</v>
      </c>
      <c r="D268" s="588" t="s">
        <v>535</v>
      </c>
      <c r="E268" s="550" t="s">
        <v>1096</v>
      </c>
      <c r="F268" s="588" t="s">
        <v>1097</v>
      </c>
      <c r="G268" s="550" t="s">
        <v>1284</v>
      </c>
      <c r="H268" s="550" t="s">
        <v>1285</v>
      </c>
      <c r="I268" s="567">
        <v>0.30000001192092896</v>
      </c>
      <c r="J268" s="567">
        <v>100</v>
      </c>
      <c r="K268" s="568">
        <v>30</v>
      </c>
    </row>
    <row r="269" spans="1:11" ht="14.4" customHeight="1" x14ac:dyDescent="0.3">
      <c r="A269" s="546" t="s">
        <v>522</v>
      </c>
      <c r="B269" s="547" t="s">
        <v>523</v>
      </c>
      <c r="C269" s="550" t="s">
        <v>534</v>
      </c>
      <c r="D269" s="588" t="s">
        <v>535</v>
      </c>
      <c r="E269" s="550" t="s">
        <v>1096</v>
      </c>
      <c r="F269" s="588" t="s">
        <v>1097</v>
      </c>
      <c r="G269" s="550" t="s">
        <v>1098</v>
      </c>
      <c r="H269" s="550" t="s">
        <v>1099</v>
      </c>
      <c r="I269" s="567">
        <v>0.54000002145767212</v>
      </c>
      <c r="J269" s="567">
        <v>1000</v>
      </c>
      <c r="K269" s="568">
        <v>540</v>
      </c>
    </row>
    <row r="270" spans="1:11" ht="14.4" customHeight="1" x14ac:dyDescent="0.3">
      <c r="A270" s="546" t="s">
        <v>522</v>
      </c>
      <c r="B270" s="547" t="s">
        <v>523</v>
      </c>
      <c r="C270" s="550" t="s">
        <v>534</v>
      </c>
      <c r="D270" s="588" t="s">
        <v>535</v>
      </c>
      <c r="E270" s="550" t="s">
        <v>1096</v>
      </c>
      <c r="F270" s="588" t="s">
        <v>1097</v>
      </c>
      <c r="G270" s="550" t="s">
        <v>1286</v>
      </c>
      <c r="H270" s="550" t="s">
        <v>1287</v>
      </c>
      <c r="I270" s="567">
        <v>1.8028570924486433</v>
      </c>
      <c r="J270" s="567">
        <v>14400</v>
      </c>
      <c r="K270" s="568">
        <v>25968</v>
      </c>
    </row>
    <row r="271" spans="1:11" ht="14.4" customHeight="1" x14ac:dyDescent="0.3">
      <c r="A271" s="546" t="s">
        <v>522</v>
      </c>
      <c r="B271" s="547" t="s">
        <v>523</v>
      </c>
      <c r="C271" s="550" t="s">
        <v>534</v>
      </c>
      <c r="D271" s="588" t="s">
        <v>535</v>
      </c>
      <c r="E271" s="550" t="s">
        <v>1100</v>
      </c>
      <c r="F271" s="588" t="s">
        <v>1101</v>
      </c>
      <c r="G271" s="550" t="s">
        <v>1288</v>
      </c>
      <c r="H271" s="550" t="s">
        <v>1289</v>
      </c>
      <c r="I271" s="567">
        <v>0.68999999761581421</v>
      </c>
      <c r="J271" s="567">
        <v>5000</v>
      </c>
      <c r="K271" s="568">
        <v>3450</v>
      </c>
    </row>
    <row r="272" spans="1:11" ht="14.4" customHeight="1" x14ac:dyDescent="0.3">
      <c r="A272" s="546" t="s">
        <v>522</v>
      </c>
      <c r="B272" s="547" t="s">
        <v>523</v>
      </c>
      <c r="C272" s="550" t="s">
        <v>534</v>
      </c>
      <c r="D272" s="588" t="s">
        <v>535</v>
      </c>
      <c r="E272" s="550" t="s">
        <v>1100</v>
      </c>
      <c r="F272" s="588" t="s">
        <v>1101</v>
      </c>
      <c r="G272" s="550" t="s">
        <v>1102</v>
      </c>
      <c r="H272" s="550" t="s">
        <v>1103</v>
      </c>
      <c r="I272" s="567">
        <v>0.68999999761581421</v>
      </c>
      <c r="J272" s="567">
        <v>86000</v>
      </c>
      <c r="K272" s="568">
        <v>59340</v>
      </c>
    </row>
    <row r="273" spans="1:11" ht="14.4" customHeight="1" thickBot="1" x14ac:dyDescent="0.35">
      <c r="A273" s="554" t="s">
        <v>522</v>
      </c>
      <c r="B273" s="555" t="s">
        <v>523</v>
      </c>
      <c r="C273" s="558" t="s">
        <v>534</v>
      </c>
      <c r="D273" s="589" t="s">
        <v>535</v>
      </c>
      <c r="E273" s="558" t="s">
        <v>1100</v>
      </c>
      <c r="F273" s="589" t="s">
        <v>1101</v>
      </c>
      <c r="G273" s="558" t="s">
        <v>1104</v>
      </c>
      <c r="H273" s="558" t="s">
        <v>1105</v>
      </c>
      <c r="I273" s="569">
        <v>0.68999999761581421</v>
      </c>
      <c r="J273" s="569">
        <v>6600</v>
      </c>
      <c r="K273" s="570">
        <v>4554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415" t="s">
        <v>106</v>
      </c>
      <c r="B1" s="415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12"/>
    </row>
    <row r="2" spans="1:15" ht="15" thickBot="1" x14ac:dyDescent="0.35">
      <c r="A2" s="235" t="s">
        <v>260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O2" s="312"/>
    </row>
    <row r="3" spans="1:15" x14ac:dyDescent="0.3">
      <c r="A3" s="252" t="s">
        <v>194</v>
      </c>
      <c r="B3" s="413" t="s">
        <v>176</v>
      </c>
      <c r="C3" s="237">
        <v>25</v>
      </c>
      <c r="D3" s="237">
        <v>30</v>
      </c>
      <c r="E3" s="237">
        <v>99</v>
      </c>
      <c r="F3" s="255">
        <v>101</v>
      </c>
      <c r="G3" s="255">
        <v>303</v>
      </c>
      <c r="H3" s="255">
        <v>304</v>
      </c>
      <c r="I3" s="255">
        <v>305</v>
      </c>
      <c r="J3" s="255">
        <v>409</v>
      </c>
      <c r="K3" s="255">
        <v>526</v>
      </c>
      <c r="L3" s="237">
        <v>629</v>
      </c>
      <c r="M3" s="237">
        <v>636</v>
      </c>
      <c r="N3" s="237">
        <v>642</v>
      </c>
      <c r="O3" s="312"/>
    </row>
    <row r="4" spans="1:15" ht="36.6" outlineLevel="1" thickBot="1" x14ac:dyDescent="0.35">
      <c r="A4" s="253">
        <v>2017</v>
      </c>
      <c r="B4" s="414"/>
      <c r="C4" s="238" t="s">
        <v>178</v>
      </c>
      <c r="D4" s="238" t="s">
        <v>196</v>
      </c>
      <c r="E4" s="238" t="s">
        <v>177</v>
      </c>
      <c r="F4" s="256" t="s">
        <v>222</v>
      </c>
      <c r="G4" s="256" t="s">
        <v>223</v>
      </c>
      <c r="H4" s="256" t="s">
        <v>224</v>
      </c>
      <c r="I4" s="256" t="s">
        <v>225</v>
      </c>
      <c r="J4" s="256" t="s">
        <v>201</v>
      </c>
      <c r="K4" s="256" t="s">
        <v>202</v>
      </c>
      <c r="L4" s="238" t="s">
        <v>203</v>
      </c>
      <c r="M4" s="238" t="s">
        <v>204</v>
      </c>
      <c r="N4" s="238" t="s">
        <v>205</v>
      </c>
      <c r="O4" s="312"/>
    </row>
    <row r="5" spans="1:15" x14ac:dyDescent="0.3">
      <c r="A5" s="239" t="s">
        <v>179</v>
      </c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312"/>
    </row>
    <row r="6" spans="1:15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71.099999999999994</v>
      </c>
      <c r="C6" s="270">
        <f xml:space="preserve">
TRUNC(IF($A$4&lt;=12,SUMIFS('ON Data'!H:H,'ON Data'!$D:$D,$A$4,'ON Data'!$E:$E,1),SUMIFS('ON Data'!H:H,'ON Data'!$E:$E,1)/'ON Data'!$D$3),1)</f>
        <v>3</v>
      </c>
      <c r="D6" s="270">
        <f xml:space="preserve">
TRUNC(IF($A$4&lt;=12,SUMIFS('ON Data'!I:I,'ON Data'!$D:$D,$A$4,'ON Data'!$E:$E,1),SUMIFS('ON Data'!I:I,'ON Data'!$E:$E,1)/'ON Data'!$D$3),1)</f>
        <v>5</v>
      </c>
      <c r="E6" s="270">
        <f xml:space="preserve">
TRUNC(IF($A$4&lt;=12,SUMIFS('ON Data'!J:J,'ON Data'!$D:$D,$A$4,'ON Data'!$E:$E,1),SUMIFS('ON Data'!J:J,'ON Data'!$E:$E,1)/'ON Data'!$D$3),1)</f>
        <v>1.3</v>
      </c>
      <c r="F6" s="270">
        <f xml:space="preserve">
TRUNC(IF($A$4&lt;=12,SUMIFS('ON Data'!L:L,'ON Data'!$D:$D,$A$4,'ON Data'!$E:$E,1),SUMIFS('ON Data'!L:L,'ON Data'!$E:$E,1)/'ON Data'!$D$3),1)</f>
        <v>5.3</v>
      </c>
      <c r="G6" s="270">
        <f xml:space="preserve">
TRUNC(IF($A$4&lt;=12,SUMIFS('ON Data'!Q:Q,'ON Data'!$D:$D,$A$4,'ON Data'!$E:$E,1),SUMIFS('ON Data'!Q:Q,'ON Data'!$E:$E,1)/'ON Data'!$D$3),1)</f>
        <v>12.2</v>
      </c>
      <c r="H6" s="270">
        <f xml:space="preserve">
TRUNC(IF($A$4&lt;=12,SUMIFS('ON Data'!R:R,'ON Data'!$D:$D,$A$4,'ON Data'!$E:$E,1),SUMIFS('ON Data'!R:R,'ON Data'!$E:$E,1)/'ON Data'!$D$3),1)</f>
        <v>7</v>
      </c>
      <c r="I6" s="270">
        <f xml:space="preserve">
TRUNC(IF($A$4&lt;=12,SUMIFS('ON Data'!S:S,'ON Data'!$D:$D,$A$4,'ON Data'!$E:$E,1),SUMIFS('ON Data'!S:S,'ON Data'!$E:$E,1)/'ON Data'!$D$3),1)</f>
        <v>3.6</v>
      </c>
      <c r="J6" s="270">
        <f xml:space="preserve">
TRUNC(IF($A$4&lt;=12,SUMIFS('ON Data'!W:W,'ON Data'!$D:$D,$A$4,'ON Data'!$E:$E,1),SUMIFS('ON Data'!W:W,'ON Data'!$E:$E,1)/'ON Data'!$D$3),1)</f>
        <v>21.6</v>
      </c>
      <c r="K6" s="270">
        <f xml:space="preserve">
TRUNC(IF($A$4&lt;=12,SUMIFS('ON Data'!AL:AL,'ON Data'!$D:$D,$A$4,'ON Data'!$E:$E,1),SUMIFS('ON Data'!AL:AL,'ON Data'!$E:$E,1)/'ON Data'!$D$3),1)</f>
        <v>4</v>
      </c>
      <c r="L6" s="270">
        <f xml:space="preserve">
TRUNC(IF($A$4&lt;=12,SUMIFS('ON Data'!AO:AO,'ON Data'!$D:$D,$A$4,'ON Data'!$E:$E,1),SUMIFS('ON Data'!AO:AO,'ON Data'!$E:$E,1)/'ON Data'!$D$3),1)</f>
        <v>0.7</v>
      </c>
      <c r="M6" s="270">
        <f xml:space="preserve">
TRUNC(IF($A$4&lt;=12,SUMIFS('ON Data'!AQ:AQ,'ON Data'!$D:$D,$A$4,'ON Data'!$E:$E,1),SUMIFS('ON Data'!AQ:AQ,'ON Data'!$E:$E,1)/'ON Data'!$D$3),1)</f>
        <v>1</v>
      </c>
      <c r="N6" s="270">
        <f xml:space="preserve">
TRUNC(IF($A$4&lt;=12,SUMIFS('ON Data'!AT:AT,'ON Data'!$D:$D,$A$4,'ON Data'!$E:$E,1),SUMIFS('ON Data'!AT:AT,'ON Data'!$E:$E,1)/'ON Data'!$D$3),1)</f>
        <v>6.1</v>
      </c>
      <c r="O6" s="312"/>
    </row>
    <row r="7" spans="1:15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312"/>
    </row>
    <row r="8" spans="1:15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312"/>
    </row>
    <row r="9" spans="1:15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312"/>
    </row>
    <row r="10" spans="1:15" x14ac:dyDescent="0.3">
      <c r="A10" s="242" t="s">
        <v>180</v>
      </c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312"/>
    </row>
    <row r="11" spans="1:15" x14ac:dyDescent="0.3">
      <c r="A11" s="243" t="s">
        <v>181</v>
      </c>
      <c r="B11" s="259">
        <f xml:space="preserve">
IF($A$4&lt;=12,SUMIFS('ON Data'!F:F,'ON Data'!$D:$D,$A$4,'ON Data'!$E:$E,2),SUMIFS('ON Data'!F:F,'ON Data'!$E:$E,2))</f>
        <v>65210.100000000006</v>
      </c>
      <c r="C11" s="260">
        <f xml:space="preserve">
IF($A$4&lt;=12,SUMIFS('ON Data'!H:H,'ON Data'!$D:$D,$A$4,'ON Data'!$E:$E,2),SUMIFS('ON Data'!H:H,'ON Data'!$E:$E,2))</f>
        <v>2760</v>
      </c>
      <c r="D11" s="260">
        <f xml:space="preserve">
IF($A$4&lt;=12,SUMIFS('ON Data'!I:I,'ON Data'!$D:$D,$A$4,'ON Data'!$E:$E,2),SUMIFS('ON Data'!I:I,'ON Data'!$E:$E,2))</f>
        <v>4760</v>
      </c>
      <c r="E11" s="260">
        <f xml:space="preserve">
IF($A$4&lt;=12,SUMIFS('ON Data'!J:J,'ON Data'!$D:$D,$A$4,'ON Data'!$E:$E,2),SUMIFS('ON Data'!J:J,'ON Data'!$E:$E,2))</f>
        <v>1301.5</v>
      </c>
      <c r="F11" s="260">
        <f xml:space="preserve">
IF($A$4&lt;=12,SUMIFS('ON Data'!L:L,'ON Data'!$D:$D,$A$4,'ON Data'!$E:$E,2),SUMIFS('ON Data'!L:L,'ON Data'!$E:$E,2))</f>
        <v>4930</v>
      </c>
      <c r="G11" s="260">
        <f xml:space="preserve">
IF($A$4&lt;=12,SUMIFS('ON Data'!Q:Q,'ON Data'!$D:$D,$A$4,'ON Data'!$E:$E,2),SUMIFS('ON Data'!Q:Q,'ON Data'!$E:$E,2))</f>
        <v>11360.350000000002</v>
      </c>
      <c r="H11" s="260">
        <f xml:space="preserve">
IF($A$4&lt;=12,SUMIFS('ON Data'!R:R,'ON Data'!$D:$D,$A$4,'ON Data'!$E:$E,2),SUMIFS('ON Data'!R:R,'ON Data'!$E:$E,2))</f>
        <v>6461</v>
      </c>
      <c r="I11" s="260">
        <f xml:space="preserve">
IF($A$4&lt;=12,SUMIFS('ON Data'!S:S,'ON Data'!$D:$D,$A$4,'ON Data'!$E:$E,2),SUMIFS('ON Data'!S:S,'ON Data'!$E:$E,2))</f>
        <v>3419.25</v>
      </c>
      <c r="J11" s="260">
        <f xml:space="preserve">
IF($A$4&lt;=12,SUMIFS('ON Data'!W:W,'ON Data'!$D:$D,$A$4,'ON Data'!$E:$E,2),SUMIFS('ON Data'!W:W,'ON Data'!$E:$E,2))</f>
        <v>18948</v>
      </c>
      <c r="K11" s="260">
        <f xml:space="preserve">
IF($A$4&lt;=12,SUMIFS('ON Data'!AL:AL,'ON Data'!$D:$D,$A$4,'ON Data'!$E:$E,2),SUMIFS('ON Data'!AL:AL,'ON Data'!$E:$E,2))</f>
        <v>3880</v>
      </c>
      <c r="L11" s="260">
        <f xml:space="preserve">
IF($A$4&lt;=12,SUMIFS('ON Data'!AO:AO,'ON Data'!$D:$D,$A$4,'ON Data'!$E:$E,2),SUMIFS('ON Data'!AO:AO,'ON Data'!$E:$E,2))</f>
        <v>665</v>
      </c>
      <c r="M11" s="260">
        <f xml:space="preserve">
IF($A$4&lt;=12,SUMIFS('ON Data'!AQ:AQ,'ON Data'!$D:$D,$A$4,'ON Data'!$E:$E,2),SUMIFS('ON Data'!AQ:AQ,'ON Data'!$E:$E,2))</f>
        <v>966</v>
      </c>
      <c r="N11" s="260">
        <f xml:space="preserve">
IF($A$4&lt;=12,SUMIFS('ON Data'!AT:AT,'ON Data'!$D:$D,$A$4,'ON Data'!$E:$E,2),SUMIFS('ON Data'!AT:AT,'ON Data'!$E:$E,2))</f>
        <v>5759</v>
      </c>
      <c r="O11" s="312"/>
    </row>
    <row r="12" spans="1:15" x14ac:dyDescent="0.3">
      <c r="A12" s="243" t="s">
        <v>182</v>
      </c>
      <c r="B12" s="259">
        <f xml:space="preserve">
IF($A$4&lt;=12,SUMIFS('ON Data'!F:F,'ON Data'!$D:$D,$A$4,'ON Data'!$E:$E,3),SUMIFS('ON Data'!F:F,'ON Data'!$E:$E,3))</f>
        <v>12</v>
      </c>
      <c r="C12" s="260">
        <f xml:space="preserve">
IF($A$4&lt;=12,SUMIFS('ON Data'!H:H,'ON Data'!$D:$D,$A$4,'ON Data'!$E:$E,3),SUMIFS('ON Data'!H:H,'ON Data'!$E:$E,3))</f>
        <v>0</v>
      </c>
      <c r="D12" s="260">
        <f xml:space="preserve">
IF($A$4&lt;=12,SUMIFS('ON Data'!I:I,'ON Data'!$D:$D,$A$4,'ON Data'!$E:$E,3),SUMIFS('ON Data'!I:I,'ON Data'!$E:$E,3))</f>
        <v>0</v>
      </c>
      <c r="E12" s="260">
        <f xml:space="preserve">
IF($A$4&lt;=12,SUMIFS('ON Data'!J:J,'ON Data'!$D:$D,$A$4,'ON Data'!$E:$E,3),SUMIFS('ON Data'!J:J,'ON Data'!$E:$E,3))</f>
        <v>12</v>
      </c>
      <c r="F12" s="260">
        <f xml:space="preserve">
IF($A$4&lt;=12,SUMIFS('ON Data'!L:L,'ON Data'!$D:$D,$A$4,'ON Data'!$E:$E,3),SUMIFS('ON Data'!L:L,'ON Data'!$E:$E,3))</f>
        <v>0</v>
      </c>
      <c r="G12" s="260">
        <f xml:space="preserve">
IF($A$4&lt;=12,SUMIFS('ON Data'!Q:Q,'ON Data'!$D:$D,$A$4,'ON Data'!$E:$E,3),SUMIFS('ON Data'!Q:Q,'ON Data'!$E:$E,3))</f>
        <v>0</v>
      </c>
      <c r="H12" s="260">
        <f xml:space="preserve">
IF($A$4&lt;=12,SUMIFS('ON Data'!R:R,'ON Data'!$D:$D,$A$4,'ON Data'!$E:$E,3),SUMIFS('ON Data'!R:R,'ON Data'!$E:$E,3))</f>
        <v>0</v>
      </c>
      <c r="I12" s="260">
        <f xml:space="preserve">
IF($A$4&lt;=12,SUMIFS('ON Data'!S:S,'ON Data'!$D:$D,$A$4,'ON Data'!$E:$E,3),SUMIFS('ON Data'!S:S,'ON Data'!$E:$E,3))</f>
        <v>0</v>
      </c>
      <c r="J12" s="260">
        <f xml:space="preserve">
IF($A$4&lt;=12,SUMIFS('ON Data'!W:W,'ON Data'!$D:$D,$A$4,'ON Data'!$E:$E,3),SUMIFS('ON Data'!W:W,'ON Data'!$E:$E,3))</f>
        <v>0</v>
      </c>
      <c r="K12" s="260">
        <f xml:space="preserve">
IF($A$4&lt;=12,SUMIFS('ON Data'!AL:AL,'ON Data'!$D:$D,$A$4,'ON Data'!$E:$E,3),SUMIFS('ON Data'!AL:AL,'ON Data'!$E:$E,3))</f>
        <v>0</v>
      </c>
      <c r="L12" s="260">
        <f xml:space="preserve">
IF($A$4&lt;=12,SUMIFS('ON Data'!AO:AO,'ON Data'!$D:$D,$A$4,'ON Data'!$E:$E,3),SUMIFS('ON Data'!AO:AO,'ON Data'!$E:$E,3))</f>
        <v>0</v>
      </c>
      <c r="M12" s="260">
        <f xml:space="preserve">
IF($A$4&lt;=12,SUMIFS('ON Data'!AQ:AQ,'ON Data'!$D:$D,$A$4,'ON Data'!$E:$E,3),SUMIFS('ON Data'!AQ:AQ,'ON Data'!$E:$E,3))</f>
        <v>0</v>
      </c>
      <c r="N12" s="260">
        <f xml:space="preserve">
IF($A$4&lt;=12,SUMIFS('ON Data'!AT:AT,'ON Data'!$D:$D,$A$4,'ON Data'!$E:$E,3),SUMIFS('ON Data'!AT:AT,'ON Data'!$E:$E,3))</f>
        <v>0</v>
      </c>
      <c r="O12" s="312"/>
    </row>
    <row r="13" spans="1:15" x14ac:dyDescent="0.3">
      <c r="A13" s="243" t="s">
        <v>189</v>
      </c>
      <c r="B13" s="259">
        <f xml:space="preserve">
IF($A$4&lt;=12,SUMIFS('ON Data'!F:F,'ON Data'!$D:$D,$A$4,'ON Data'!$E:$E,4),SUMIFS('ON Data'!F:F,'ON Data'!$E:$E,4))</f>
        <v>2632</v>
      </c>
      <c r="C13" s="260">
        <f xml:space="preserve">
IF($A$4&lt;=12,SUMIFS('ON Data'!H:H,'ON Data'!$D:$D,$A$4,'ON Data'!$E:$E,4),SUMIFS('ON Data'!H:H,'ON Data'!$E:$E,4))</f>
        <v>0</v>
      </c>
      <c r="D13" s="260">
        <f xml:space="preserve">
IF($A$4&lt;=12,SUMIFS('ON Data'!I:I,'ON Data'!$D:$D,$A$4,'ON Data'!$E:$E,4),SUMIFS('ON Data'!I:I,'ON Data'!$E:$E,4))</f>
        <v>100</v>
      </c>
      <c r="E13" s="260">
        <f xml:space="preserve">
IF($A$4&lt;=12,SUMIFS('ON Data'!J:J,'ON Data'!$D:$D,$A$4,'ON Data'!$E:$E,4),SUMIFS('ON Data'!J:J,'ON Data'!$E:$E,4))</f>
        <v>0</v>
      </c>
      <c r="F13" s="260">
        <f xml:space="preserve">
IF($A$4&lt;=12,SUMIFS('ON Data'!L:L,'ON Data'!$D:$D,$A$4,'ON Data'!$E:$E,4),SUMIFS('ON Data'!L:L,'ON Data'!$E:$E,4))</f>
        <v>353</v>
      </c>
      <c r="G13" s="260">
        <f xml:space="preserve">
IF($A$4&lt;=12,SUMIFS('ON Data'!Q:Q,'ON Data'!$D:$D,$A$4,'ON Data'!$E:$E,4),SUMIFS('ON Data'!Q:Q,'ON Data'!$E:$E,4))</f>
        <v>119.5</v>
      </c>
      <c r="H13" s="260">
        <f xml:space="preserve">
IF($A$4&lt;=12,SUMIFS('ON Data'!R:R,'ON Data'!$D:$D,$A$4,'ON Data'!$E:$E,4),SUMIFS('ON Data'!R:R,'ON Data'!$E:$E,4))</f>
        <v>81</v>
      </c>
      <c r="I13" s="260">
        <f xml:space="preserve">
IF($A$4&lt;=12,SUMIFS('ON Data'!S:S,'ON Data'!$D:$D,$A$4,'ON Data'!$E:$E,4),SUMIFS('ON Data'!S:S,'ON Data'!$E:$E,4))</f>
        <v>39</v>
      </c>
      <c r="J13" s="260">
        <f xml:space="preserve">
IF($A$4&lt;=12,SUMIFS('ON Data'!W:W,'ON Data'!$D:$D,$A$4,'ON Data'!$E:$E,4),SUMIFS('ON Data'!W:W,'ON Data'!$E:$E,4))</f>
        <v>1937</v>
      </c>
      <c r="K13" s="260">
        <f xml:space="preserve">
IF($A$4&lt;=12,SUMIFS('ON Data'!AL:AL,'ON Data'!$D:$D,$A$4,'ON Data'!$E:$E,4),SUMIFS('ON Data'!AL:AL,'ON Data'!$E:$E,4))</f>
        <v>0</v>
      </c>
      <c r="L13" s="260">
        <f xml:space="preserve">
IF($A$4&lt;=12,SUMIFS('ON Data'!AO:AO,'ON Data'!$D:$D,$A$4,'ON Data'!$E:$E,4),SUMIFS('ON Data'!AO:AO,'ON Data'!$E:$E,4))</f>
        <v>0</v>
      </c>
      <c r="M13" s="260">
        <f xml:space="preserve">
IF($A$4&lt;=12,SUMIFS('ON Data'!AQ:AQ,'ON Data'!$D:$D,$A$4,'ON Data'!$E:$E,4),SUMIFS('ON Data'!AQ:AQ,'ON Data'!$E:$E,4))</f>
        <v>2.5</v>
      </c>
      <c r="N13" s="260">
        <f xml:space="preserve">
IF($A$4&lt;=12,SUMIFS('ON Data'!AT:AT,'ON Data'!$D:$D,$A$4,'ON Data'!$E:$E,4),SUMIFS('ON Data'!AT:AT,'ON Data'!$E:$E,4))</f>
        <v>0</v>
      </c>
      <c r="O13" s="312"/>
    </row>
    <row r="14" spans="1:15" ht="15" thickBot="1" x14ac:dyDescent="0.35">
      <c r="A14" s="244" t="s">
        <v>183</v>
      </c>
      <c r="B14" s="261">
        <f xml:space="preserve">
IF($A$4&lt;=12,SUMIFS('ON Data'!F:F,'ON Data'!$D:$D,$A$4,'ON Data'!$E:$E,5),SUMIFS('ON Data'!F:F,'ON Data'!$E:$E,5))</f>
        <v>75</v>
      </c>
      <c r="C14" s="262">
        <f xml:space="preserve">
IF($A$4&lt;=12,SUMIFS('ON Data'!H:H,'ON Data'!$D:$D,$A$4,'ON Data'!$E:$E,5),SUMIFS('ON Data'!H:H,'ON Data'!$E:$E,5))</f>
        <v>0</v>
      </c>
      <c r="D14" s="262">
        <f xml:space="preserve">
IF($A$4&lt;=12,SUMIFS('ON Data'!I:I,'ON Data'!$D:$D,$A$4,'ON Data'!$E:$E,5),SUMIFS('ON Data'!I:I,'ON Data'!$E:$E,5))</f>
        <v>32</v>
      </c>
      <c r="E14" s="262">
        <f xml:space="preserve">
IF($A$4&lt;=12,SUMIFS('ON Data'!J:J,'ON Data'!$D:$D,$A$4,'ON Data'!$E:$E,5),SUMIFS('ON Data'!J:J,'ON Data'!$E:$E,5))</f>
        <v>0</v>
      </c>
      <c r="F14" s="262">
        <f xml:space="preserve">
IF($A$4&lt;=12,SUMIFS('ON Data'!L:L,'ON Data'!$D:$D,$A$4,'ON Data'!$E:$E,5),SUMIFS('ON Data'!L:L,'ON Data'!$E:$E,5))</f>
        <v>0</v>
      </c>
      <c r="G14" s="262">
        <f xml:space="preserve">
IF($A$4&lt;=12,SUMIFS('ON Data'!Q:Q,'ON Data'!$D:$D,$A$4,'ON Data'!$E:$E,5),SUMIFS('ON Data'!Q:Q,'ON Data'!$E:$E,5))</f>
        <v>0</v>
      </c>
      <c r="H14" s="262">
        <f xml:space="preserve">
IF($A$4&lt;=12,SUMIFS('ON Data'!R:R,'ON Data'!$D:$D,$A$4,'ON Data'!$E:$E,5),SUMIFS('ON Data'!R:R,'ON Data'!$E:$E,5))</f>
        <v>0</v>
      </c>
      <c r="I14" s="262">
        <f xml:space="preserve">
IF($A$4&lt;=12,SUMIFS('ON Data'!S:S,'ON Data'!$D:$D,$A$4,'ON Data'!$E:$E,5),SUMIFS('ON Data'!S:S,'ON Data'!$E:$E,5))</f>
        <v>0</v>
      </c>
      <c r="J14" s="262">
        <f xml:space="preserve">
IF($A$4&lt;=12,SUMIFS('ON Data'!W:W,'ON Data'!$D:$D,$A$4,'ON Data'!$E:$E,5),SUMIFS('ON Data'!W:W,'ON Data'!$E:$E,5))</f>
        <v>43</v>
      </c>
      <c r="K14" s="262">
        <f xml:space="preserve">
IF($A$4&lt;=12,SUMIFS('ON Data'!AL:AL,'ON Data'!$D:$D,$A$4,'ON Data'!$E:$E,5),SUMIFS('ON Data'!AL:AL,'ON Data'!$E:$E,5))</f>
        <v>0</v>
      </c>
      <c r="L14" s="262">
        <f xml:space="preserve">
IF($A$4&lt;=12,SUMIFS('ON Data'!AO:AO,'ON Data'!$D:$D,$A$4,'ON Data'!$E:$E,5),SUMIFS('ON Data'!AO:AO,'ON Data'!$E:$E,5))</f>
        <v>0</v>
      </c>
      <c r="M14" s="262">
        <f xml:space="preserve">
IF($A$4&lt;=12,SUMIFS('ON Data'!AQ:AQ,'ON Data'!$D:$D,$A$4,'ON Data'!$E:$E,5),SUMIFS('ON Data'!AQ:AQ,'ON Data'!$E:$E,5))</f>
        <v>0</v>
      </c>
      <c r="N14" s="262">
        <f xml:space="preserve">
IF($A$4&lt;=12,SUMIFS('ON Data'!AT:AT,'ON Data'!$D:$D,$A$4,'ON Data'!$E:$E,5),SUMIFS('ON Data'!AT:AT,'ON Data'!$E:$E,5))</f>
        <v>0</v>
      </c>
      <c r="O14" s="312"/>
    </row>
    <row r="15" spans="1:15" x14ac:dyDescent="0.3">
      <c r="A15" s="162" t="s">
        <v>193</v>
      </c>
      <c r="B15" s="263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312"/>
    </row>
    <row r="16" spans="1:15" x14ac:dyDescent="0.3">
      <c r="A16" s="245" t="s">
        <v>184</v>
      </c>
      <c r="B16" s="259">
        <f xml:space="preserve">
IF($A$4&lt;=12,SUMIFS('ON Data'!F:F,'ON Data'!$D:$D,$A$4,'ON Data'!$E:$E,7),SUMIFS('ON Data'!F:F,'ON Data'!$E:$E,7))</f>
        <v>0</v>
      </c>
      <c r="C16" s="260">
        <f xml:space="preserve">
IF($A$4&lt;=12,SUMIFS('ON Data'!H:H,'ON Data'!$D:$D,$A$4,'ON Data'!$E:$E,7),SUMIFS('ON Data'!H:H,'ON Data'!$E:$E,7))</f>
        <v>0</v>
      </c>
      <c r="D16" s="260">
        <f xml:space="preserve">
IF($A$4&lt;=12,SUMIFS('ON Data'!I:I,'ON Data'!$D:$D,$A$4,'ON Data'!$E:$E,7),SUMIFS('ON Data'!I:I,'ON Data'!$E:$E,7))</f>
        <v>0</v>
      </c>
      <c r="E16" s="260">
        <f xml:space="preserve">
IF($A$4&lt;=12,SUMIFS('ON Data'!J:J,'ON Data'!$D:$D,$A$4,'ON Data'!$E:$E,7),SUMIFS('ON Data'!J:J,'ON Data'!$E:$E,7))</f>
        <v>0</v>
      </c>
      <c r="F16" s="260">
        <f xml:space="preserve">
IF($A$4&lt;=12,SUMIFS('ON Data'!L:L,'ON Data'!$D:$D,$A$4,'ON Data'!$E:$E,7),SUMIFS('ON Data'!L:L,'ON Data'!$E:$E,7))</f>
        <v>0</v>
      </c>
      <c r="G16" s="260">
        <f xml:space="preserve">
IF($A$4&lt;=12,SUMIFS('ON Data'!Q:Q,'ON Data'!$D:$D,$A$4,'ON Data'!$E:$E,7),SUMIFS('ON Data'!Q:Q,'ON Data'!$E:$E,7))</f>
        <v>0</v>
      </c>
      <c r="H16" s="260">
        <f xml:space="preserve">
IF($A$4&lt;=12,SUMIFS('ON Data'!R:R,'ON Data'!$D:$D,$A$4,'ON Data'!$E:$E,7),SUMIFS('ON Data'!R:R,'ON Data'!$E:$E,7))</f>
        <v>0</v>
      </c>
      <c r="I16" s="260">
        <f xml:space="preserve">
IF($A$4&lt;=12,SUMIFS('ON Data'!S:S,'ON Data'!$D:$D,$A$4,'ON Data'!$E:$E,7),SUMIFS('ON Data'!S:S,'ON Data'!$E:$E,7))</f>
        <v>0</v>
      </c>
      <c r="J16" s="260">
        <f xml:space="preserve">
IF($A$4&lt;=12,SUMIFS('ON Data'!W:W,'ON Data'!$D:$D,$A$4,'ON Data'!$E:$E,7),SUMIFS('ON Data'!W:W,'ON Data'!$E:$E,7))</f>
        <v>0</v>
      </c>
      <c r="K16" s="260">
        <f xml:space="preserve">
IF($A$4&lt;=12,SUMIFS('ON Data'!AL:AL,'ON Data'!$D:$D,$A$4,'ON Data'!$E:$E,7),SUMIFS('ON Data'!AL:AL,'ON Data'!$E:$E,7))</f>
        <v>0</v>
      </c>
      <c r="L16" s="260">
        <f xml:space="preserve">
IF($A$4&lt;=12,SUMIFS('ON Data'!AO:AO,'ON Data'!$D:$D,$A$4,'ON Data'!$E:$E,7),SUMIFS('ON Data'!AO:AO,'ON Data'!$E:$E,7))</f>
        <v>0</v>
      </c>
      <c r="M16" s="260">
        <f xml:space="preserve">
IF($A$4&lt;=12,SUMIFS('ON Data'!AQ:AQ,'ON Data'!$D:$D,$A$4,'ON Data'!$E:$E,7),SUMIFS('ON Data'!AQ:AQ,'ON Data'!$E:$E,7))</f>
        <v>0</v>
      </c>
      <c r="N16" s="260">
        <f xml:space="preserve">
IF($A$4&lt;=12,SUMIFS('ON Data'!AT:AT,'ON Data'!$D:$D,$A$4,'ON Data'!$E:$E,7),SUMIFS('ON Data'!AT:AT,'ON Data'!$E:$E,7))</f>
        <v>0</v>
      </c>
      <c r="O16" s="312"/>
    </row>
    <row r="17" spans="1:46" x14ac:dyDescent="0.3">
      <c r="A17" s="245" t="s">
        <v>185</v>
      </c>
      <c r="B17" s="259">
        <f xml:space="preserve">
IF($A$4&lt;=12,SUMIFS('ON Data'!F:F,'ON Data'!$D:$D,$A$4,'ON Data'!$E:$E,8),SUMIFS('ON Data'!F:F,'ON Data'!$E:$E,8))</f>
        <v>0</v>
      </c>
      <c r="C17" s="260">
        <f xml:space="preserve">
IF($A$4&lt;=12,SUMIFS('ON Data'!H:H,'ON Data'!$D:$D,$A$4,'ON Data'!$E:$E,8),SUMIFS('ON Data'!H:H,'ON Data'!$E:$E,8))</f>
        <v>0</v>
      </c>
      <c r="D17" s="260">
        <f xml:space="preserve">
IF($A$4&lt;=12,SUMIFS('ON Data'!I:I,'ON Data'!$D:$D,$A$4,'ON Data'!$E:$E,8),SUMIFS('ON Data'!I:I,'ON Data'!$E:$E,8))</f>
        <v>0</v>
      </c>
      <c r="E17" s="260">
        <f xml:space="preserve">
IF($A$4&lt;=12,SUMIFS('ON Data'!J:J,'ON Data'!$D:$D,$A$4,'ON Data'!$E:$E,8),SUMIFS('ON Data'!J:J,'ON Data'!$E:$E,8))</f>
        <v>0</v>
      </c>
      <c r="F17" s="260">
        <f xml:space="preserve">
IF($A$4&lt;=12,SUMIFS('ON Data'!L:L,'ON Data'!$D:$D,$A$4,'ON Data'!$E:$E,8),SUMIFS('ON Data'!L:L,'ON Data'!$E:$E,8))</f>
        <v>0</v>
      </c>
      <c r="G17" s="260">
        <f xml:space="preserve">
IF($A$4&lt;=12,SUMIFS('ON Data'!Q:Q,'ON Data'!$D:$D,$A$4,'ON Data'!$E:$E,8),SUMIFS('ON Data'!Q:Q,'ON Data'!$E:$E,8))</f>
        <v>0</v>
      </c>
      <c r="H17" s="260">
        <f xml:space="preserve">
IF($A$4&lt;=12,SUMIFS('ON Data'!R:R,'ON Data'!$D:$D,$A$4,'ON Data'!$E:$E,8),SUMIFS('ON Data'!R:R,'ON Data'!$E:$E,8))</f>
        <v>0</v>
      </c>
      <c r="I17" s="260">
        <f xml:space="preserve">
IF($A$4&lt;=12,SUMIFS('ON Data'!S:S,'ON Data'!$D:$D,$A$4,'ON Data'!$E:$E,8),SUMIFS('ON Data'!S:S,'ON Data'!$E:$E,8))</f>
        <v>0</v>
      </c>
      <c r="J17" s="260">
        <f xml:space="preserve">
IF($A$4&lt;=12,SUMIFS('ON Data'!W:W,'ON Data'!$D:$D,$A$4,'ON Data'!$E:$E,8),SUMIFS('ON Data'!W:W,'ON Data'!$E:$E,8))</f>
        <v>0</v>
      </c>
      <c r="K17" s="260">
        <f xml:space="preserve">
IF($A$4&lt;=12,SUMIFS('ON Data'!AL:AL,'ON Data'!$D:$D,$A$4,'ON Data'!$E:$E,8),SUMIFS('ON Data'!AL:AL,'ON Data'!$E:$E,8))</f>
        <v>0</v>
      </c>
      <c r="L17" s="260">
        <f xml:space="preserve">
IF($A$4&lt;=12,SUMIFS('ON Data'!AO:AO,'ON Data'!$D:$D,$A$4,'ON Data'!$E:$E,8),SUMIFS('ON Data'!AO:AO,'ON Data'!$E:$E,8))</f>
        <v>0</v>
      </c>
      <c r="M17" s="260">
        <f xml:space="preserve">
IF($A$4&lt;=12,SUMIFS('ON Data'!AQ:AQ,'ON Data'!$D:$D,$A$4,'ON Data'!$E:$E,8),SUMIFS('ON Data'!AQ:AQ,'ON Data'!$E:$E,8))</f>
        <v>0</v>
      </c>
      <c r="N17" s="260">
        <f xml:space="preserve">
IF($A$4&lt;=12,SUMIFS('ON Data'!AT:AT,'ON Data'!$D:$D,$A$4,'ON Data'!$E:$E,8),SUMIFS('ON Data'!AT:AT,'ON Data'!$E:$E,8))</f>
        <v>0</v>
      </c>
      <c r="O17" s="312"/>
    </row>
    <row r="18" spans="1:46" x14ac:dyDescent="0.3">
      <c r="A18" s="245" t="s">
        <v>186</v>
      </c>
      <c r="B18" s="259">
        <f xml:space="preserve">
B19-B16-B17</f>
        <v>158601</v>
      </c>
      <c r="C18" s="260">
        <f t="shared" ref="C18:N18" si="0" xml:space="preserve">
C19-C16-C17</f>
        <v>8050</v>
      </c>
      <c r="D18" s="260">
        <f t="shared" si="0"/>
        <v>14200</v>
      </c>
      <c r="E18" s="260">
        <f t="shared" si="0"/>
        <v>6553</v>
      </c>
      <c r="F18" s="260">
        <f t="shared" si="0"/>
        <v>4300</v>
      </c>
      <c r="G18" s="260">
        <f t="shared" si="0"/>
        <v>20078</v>
      </c>
      <c r="H18" s="260">
        <f t="shared" si="0"/>
        <v>15050</v>
      </c>
      <c r="I18" s="260">
        <f t="shared" si="0"/>
        <v>3130</v>
      </c>
      <c r="J18" s="260">
        <f t="shared" si="0"/>
        <v>63292</v>
      </c>
      <c r="K18" s="260">
        <f t="shared" si="0"/>
        <v>928</v>
      </c>
      <c r="L18" s="260">
        <f t="shared" si="0"/>
        <v>0</v>
      </c>
      <c r="M18" s="260">
        <f t="shared" si="0"/>
        <v>2500</v>
      </c>
      <c r="N18" s="260">
        <f t="shared" si="0"/>
        <v>20520</v>
      </c>
      <c r="O18" s="312"/>
    </row>
    <row r="19" spans="1:46" ht="15" thickBot="1" x14ac:dyDescent="0.35">
      <c r="A19" s="246" t="s">
        <v>187</v>
      </c>
      <c r="B19" s="265">
        <f xml:space="preserve">
IF($A$4&lt;=12,SUMIFS('ON Data'!F:F,'ON Data'!$D:$D,$A$4,'ON Data'!$E:$E,9),SUMIFS('ON Data'!F:F,'ON Data'!$E:$E,9))</f>
        <v>158601</v>
      </c>
      <c r="C19" s="266">
        <f xml:space="preserve">
IF($A$4&lt;=12,SUMIFS('ON Data'!H:H,'ON Data'!$D:$D,$A$4,'ON Data'!$E:$E,9),SUMIFS('ON Data'!H:H,'ON Data'!$E:$E,9))</f>
        <v>8050</v>
      </c>
      <c r="D19" s="266">
        <f xml:space="preserve">
IF($A$4&lt;=12,SUMIFS('ON Data'!I:I,'ON Data'!$D:$D,$A$4,'ON Data'!$E:$E,9),SUMIFS('ON Data'!I:I,'ON Data'!$E:$E,9))</f>
        <v>14200</v>
      </c>
      <c r="E19" s="266">
        <f xml:space="preserve">
IF($A$4&lt;=12,SUMIFS('ON Data'!J:J,'ON Data'!$D:$D,$A$4,'ON Data'!$E:$E,9),SUMIFS('ON Data'!J:J,'ON Data'!$E:$E,9))</f>
        <v>6553</v>
      </c>
      <c r="F19" s="266">
        <f xml:space="preserve">
IF($A$4&lt;=12,SUMIFS('ON Data'!L:L,'ON Data'!$D:$D,$A$4,'ON Data'!$E:$E,9),SUMIFS('ON Data'!L:L,'ON Data'!$E:$E,9))</f>
        <v>4300</v>
      </c>
      <c r="G19" s="266">
        <f xml:space="preserve">
IF($A$4&lt;=12,SUMIFS('ON Data'!Q:Q,'ON Data'!$D:$D,$A$4,'ON Data'!$E:$E,9),SUMIFS('ON Data'!Q:Q,'ON Data'!$E:$E,9))</f>
        <v>20078</v>
      </c>
      <c r="H19" s="266">
        <f xml:space="preserve">
IF($A$4&lt;=12,SUMIFS('ON Data'!R:R,'ON Data'!$D:$D,$A$4,'ON Data'!$E:$E,9),SUMIFS('ON Data'!R:R,'ON Data'!$E:$E,9))</f>
        <v>15050</v>
      </c>
      <c r="I19" s="266">
        <f xml:space="preserve">
IF($A$4&lt;=12,SUMIFS('ON Data'!S:S,'ON Data'!$D:$D,$A$4,'ON Data'!$E:$E,9),SUMIFS('ON Data'!S:S,'ON Data'!$E:$E,9))</f>
        <v>3130</v>
      </c>
      <c r="J19" s="266">
        <f xml:space="preserve">
IF($A$4&lt;=12,SUMIFS('ON Data'!W:W,'ON Data'!$D:$D,$A$4,'ON Data'!$E:$E,9),SUMIFS('ON Data'!W:W,'ON Data'!$E:$E,9))</f>
        <v>63292</v>
      </c>
      <c r="K19" s="266">
        <f xml:space="preserve">
IF($A$4&lt;=12,SUMIFS('ON Data'!AL:AL,'ON Data'!$D:$D,$A$4,'ON Data'!$E:$E,9),SUMIFS('ON Data'!AL:AL,'ON Data'!$E:$E,9))</f>
        <v>928</v>
      </c>
      <c r="L19" s="266">
        <f xml:space="preserve">
IF($A$4&lt;=12,SUMIFS('ON Data'!AO:AO,'ON Data'!$D:$D,$A$4,'ON Data'!$E:$E,9),SUMIFS('ON Data'!AO:AO,'ON Data'!$E:$E,9))</f>
        <v>0</v>
      </c>
      <c r="M19" s="266">
        <f xml:space="preserve">
IF($A$4&lt;=12,SUMIFS('ON Data'!AQ:AQ,'ON Data'!$D:$D,$A$4,'ON Data'!$E:$E,9),SUMIFS('ON Data'!AQ:AQ,'ON Data'!$E:$E,9))</f>
        <v>2500</v>
      </c>
      <c r="N19" s="266">
        <f xml:space="preserve">
IF($A$4&lt;=12,SUMIFS('ON Data'!AT:AT,'ON Data'!$D:$D,$A$4,'ON Data'!$E:$E,9),SUMIFS('ON Data'!AT:AT,'ON Data'!$E:$E,9))</f>
        <v>20520</v>
      </c>
      <c r="O19" s="312"/>
    </row>
    <row r="20" spans="1:46" ht="15" collapsed="1" thickBot="1" x14ac:dyDescent="0.35">
      <c r="A20" s="247" t="s">
        <v>73</v>
      </c>
      <c r="B20" s="337">
        <f xml:space="preserve">
IF($A$4&lt;=12,SUMIFS('ON Data'!F:F,'ON Data'!$D:$D,$A$4,'ON Data'!$E:$E,6),SUMIFS('ON Data'!F:F,'ON Data'!$E:$E,6))</f>
        <v>13730466</v>
      </c>
      <c r="C20" s="338">
        <f xml:space="preserve">
IF($A$4&lt;=12,SUMIFS('ON Data'!H:H,'ON Data'!$D:$D,$A$4,'ON Data'!$E:$E,6),SUMIFS('ON Data'!H:H,'ON Data'!$E:$E,6))</f>
        <v>261554</v>
      </c>
      <c r="D20" s="338">
        <f xml:space="preserve">
IF($A$4&lt;=12,SUMIFS('ON Data'!I:I,'ON Data'!$D:$D,$A$4,'ON Data'!$E:$E,6),SUMIFS('ON Data'!I:I,'ON Data'!$E:$E,6))</f>
        <v>775067</v>
      </c>
      <c r="E20" s="338">
        <f xml:space="preserve">
IF($A$4&lt;=12,SUMIFS('ON Data'!J:J,'ON Data'!$D:$D,$A$4,'ON Data'!$E:$E,6),SUMIFS('ON Data'!J:J,'ON Data'!$E:$E,6))</f>
        <v>285693</v>
      </c>
      <c r="F20" s="338">
        <f xml:space="preserve">
IF($A$4&lt;=12,SUMIFS('ON Data'!L:L,'ON Data'!$D:$D,$A$4,'ON Data'!$E:$E,6),SUMIFS('ON Data'!L:L,'ON Data'!$E:$E,6))</f>
        <v>2472028</v>
      </c>
      <c r="G20" s="338">
        <f xml:space="preserve">
IF($A$4&lt;=12,SUMIFS('ON Data'!Q:Q,'ON Data'!$D:$D,$A$4,'ON Data'!$E:$E,6),SUMIFS('ON Data'!Q:Q,'ON Data'!$E:$E,6))</f>
        <v>2073142</v>
      </c>
      <c r="H20" s="338">
        <f xml:space="preserve">
IF($A$4&lt;=12,SUMIFS('ON Data'!R:R,'ON Data'!$D:$D,$A$4,'ON Data'!$E:$E,6),SUMIFS('ON Data'!R:R,'ON Data'!$E:$E,6))</f>
        <v>1358198</v>
      </c>
      <c r="I20" s="338">
        <f xml:space="preserve">
IF($A$4&lt;=12,SUMIFS('ON Data'!S:S,'ON Data'!$D:$D,$A$4,'ON Data'!$E:$E,6),SUMIFS('ON Data'!S:S,'ON Data'!$E:$E,6))</f>
        <v>825111</v>
      </c>
      <c r="J20" s="338">
        <f xml:space="preserve">
IF($A$4&lt;=12,SUMIFS('ON Data'!W:W,'ON Data'!$D:$D,$A$4,'ON Data'!$E:$E,6),SUMIFS('ON Data'!W:W,'ON Data'!$E:$E,6))</f>
        <v>4036598</v>
      </c>
      <c r="K20" s="338">
        <f xml:space="preserve">
IF($A$4&lt;=12,SUMIFS('ON Data'!AL:AL,'ON Data'!$D:$D,$A$4,'ON Data'!$E:$E,6),SUMIFS('ON Data'!AL:AL,'ON Data'!$E:$E,6))</f>
        <v>668787</v>
      </c>
      <c r="L20" s="338">
        <f xml:space="preserve">
IF($A$4&lt;=12,SUMIFS('ON Data'!AO:AO,'ON Data'!$D:$D,$A$4,'ON Data'!$E:$E,6),SUMIFS('ON Data'!AO:AO,'ON Data'!$E:$E,6))</f>
        <v>83426</v>
      </c>
      <c r="M20" s="338">
        <f xml:space="preserve">
IF($A$4&lt;=12,SUMIFS('ON Data'!AQ:AQ,'ON Data'!$D:$D,$A$4,'ON Data'!$E:$E,6),SUMIFS('ON Data'!AQ:AQ,'ON Data'!$E:$E,6))</f>
        <v>142840</v>
      </c>
      <c r="N20" s="338">
        <f xml:space="preserve">
IF($A$4&lt;=12,SUMIFS('ON Data'!AT:AT,'ON Data'!$D:$D,$A$4,'ON Data'!$E:$E,6),SUMIFS('ON Data'!AT:AT,'ON Data'!$E:$E,6))</f>
        <v>748022</v>
      </c>
      <c r="O20" s="312"/>
    </row>
    <row r="21" spans="1:46" ht="15" hidden="1" outlineLevel="1" thickBot="1" x14ac:dyDescent="0.35">
      <c r="A21" s="240" t="s">
        <v>107</v>
      </c>
      <c r="B21" s="331">
        <f xml:space="preserve">
IF($A$4&lt;=12,SUMIFS('ON Data'!F:F,'ON Data'!$D:$D,$A$4,'ON Data'!$E:$E,12),SUMIFS('ON Data'!F:F,'ON Data'!$E:$E,12))</f>
        <v>0</v>
      </c>
      <c r="C21" s="317">
        <f xml:space="preserve">
IF($A$4&lt;=12,SUMIFS('ON Data'!H:H,'ON Data'!$D:$D,$A$4,'ON Data'!$E:$E,12),SUMIFS('ON Data'!H:H,'ON Data'!$E:$E,12))</f>
        <v>0</v>
      </c>
      <c r="D21" s="317"/>
      <c r="E21" s="317">
        <f xml:space="preserve">
IF($A$4&lt;=12,SUMIFS('ON Data'!J:J,'ON Data'!$D:$D,$A$4,'ON Data'!$E:$E,12),SUMIFS('ON Data'!J:J,'ON Data'!$E:$E,12))</f>
        <v>0</v>
      </c>
      <c r="F21" s="317">
        <f xml:space="preserve">
IF($A$4&lt;=12,SUMIFS('ON Data'!L:L,'ON Data'!$D:$D,$A$4,'ON Data'!$E:$E,12),SUMIFS('ON Data'!L:L,'ON Data'!$E:$E,12))</f>
        <v>0</v>
      </c>
      <c r="G21" s="317">
        <f xml:space="preserve">
IF($A$4&lt;=12,SUMIFS('ON Data'!Q:Q,'ON Data'!$D:$D,$A$4,'ON Data'!$E:$E,12),SUMIFS('ON Data'!Q:Q,'ON Data'!$E:$E,12))</f>
        <v>0</v>
      </c>
      <c r="H21" s="317">
        <f xml:space="preserve">
IF($A$4&lt;=12,SUMIFS('ON Data'!R:R,'ON Data'!$D:$D,$A$4,'ON Data'!$E:$E,12),SUMIFS('ON Data'!R:R,'ON Data'!$E:$E,12))</f>
        <v>0</v>
      </c>
      <c r="I21" s="317">
        <f xml:space="preserve">
IF($A$4&lt;=12,SUMIFS('ON Data'!S:S,'ON Data'!$D:$D,$A$4,'ON Data'!$E:$E,12),SUMIFS('ON Data'!S:S,'ON Data'!$E:$E,12))</f>
        <v>0</v>
      </c>
      <c r="J21" s="317">
        <f xml:space="preserve">
IF($A$4&lt;=12,SUMIFS('ON Data'!W:W,'ON Data'!$D:$D,$A$4,'ON Data'!$E:$E,12),SUMIFS('ON Data'!W:W,'ON Data'!$E:$E,12))</f>
        <v>0</v>
      </c>
      <c r="K21" s="317">
        <f xml:space="preserve">
IF($A$4&lt;=12,SUMIFS('ON Data'!AL:AL,'ON Data'!$D:$D,$A$4,'ON Data'!$E:$E,12),SUMIFS('ON Data'!AL:AL,'ON Data'!$E:$E,12))</f>
        <v>0</v>
      </c>
      <c r="L21" s="317">
        <f xml:space="preserve">
IF($A$4&lt;=12,SUMIFS('ON Data'!AO:AO,'ON Data'!$D:$D,$A$4,'ON Data'!$E:$E,12),SUMIFS('ON Data'!AO:AO,'ON Data'!$E:$E,12))</f>
        <v>0</v>
      </c>
      <c r="M21" s="317">
        <f xml:space="preserve">
IF($A$4&lt;=12,SUMIFS('ON Data'!AQ:AQ,'ON Data'!$D:$D,$A$4,'ON Data'!$E:$E,12),SUMIFS('ON Data'!AQ:AQ,'ON Data'!$E:$E,12))</f>
        <v>0</v>
      </c>
      <c r="N21" s="317"/>
      <c r="O21" s="312"/>
    </row>
    <row r="22" spans="1:46" ht="15" hidden="1" outlineLevel="1" thickBot="1" x14ac:dyDescent="0.35">
      <c r="A22" s="240" t="s">
        <v>75</v>
      </c>
      <c r="B22" s="332" t="str">
        <f xml:space="preserve">
IF(OR(B21="",B21=0),"",B20/B21)</f>
        <v/>
      </c>
      <c r="C22" s="303" t="str">
        <f t="shared" ref="C22:F22" si="1" xml:space="preserve">
IF(OR(C21="",C21=0),"",C20/C21)</f>
        <v/>
      </c>
      <c r="D22" s="303"/>
      <c r="E22" s="303" t="str">
        <f t="shared" si="1"/>
        <v/>
      </c>
      <c r="F22" s="303" t="str">
        <f t="shared" si="1"/>
        <v/>
      </c>
      <c r="G22" s="303" t="str">
        <f t="shared" ref="G22:M22" si="2" xml:space="preserve">
IF(OR(G21="",G21=0),"",G20/G21)</f>
        <v/>
      </c>
      <c r="H22" s="303" t="str">
        <f t="shared" si="2"/>
        <v/>
      </c>
      <c r="I22" s="303" t="str">
        <f t="shared" si="2"/>
        <v/>
      </c>
      <c r="J22" s="303" t="str">
        <f t="shared" si="2"/>
        <v/>
      </c>
      <c r="K22" s="303" t="str">
        <f t="shared" si="2"/>
        <v/>
      </c>
      <c r="L22" s="303" t="str">
        <f t="shared" si="2"/>
        <v/>
      </c>
      <c r="M22" s="303" t="str">
        <f t="shared" si="2"/>
        <v/>
      </c>
      <c r="N22" s="303"/>
      <c r="O22" s="312"/>
    </row>
    <row r="23" spans="1:46" ht="15" hidden="1" outlineLevel="1" thickBot="1" x14ac:dyDescent="0.35">
      <c r="A23" s="248" t="s">
        <v>68</v>
      </c>
      <c r="B23" s="333">
        <f xml:space="preserve">
IF(B21="","",B20-B21)</f>
        <v>13730466</v>
      </c>
      <c r="C23" s="262">
        <f t="shared" ref="C23:F23" si="3" xml:space="preserve">
IF(C21="","",C20-C21)</f>
        <v>261554</v>
      </c>
      <c r="D23" s="262"/>
      <c r="E23" s="262">
        <f t="shared" si="3"/>
        <v>285693</v>
      </c>
      <c r="F23" s="262">
        <f t="shared" si="3"/>
        <v>2472028</v>
      </c>
      <c r="G23" s="262">
        <f t="shared" ref="G23:M23" si="4" xml:space="preserve">
IF(G21="","",G20-G21)</f>
        <v>2073142</v>
      </c>
      <c r="H23" s="262">
        <f t="shared" si="4"/>
        <v>1358198</v>
      </c>
      <c r="I23" s="262">
        <f t="shared" si="4"/>
        <v>825111</v>
      </c>
      <c r="J23" s="262">
        <f t="shared" si="4"/>
        <v>4036598</v>
      </c>
      <c r="K23" s="262">
        <f t="shared" si="4"/>
        <v>668787</v>
      </c>
      <c r="L23" s="262">
        <f t="shared" si="4"/>
        <v>83426</v>
      </c>
      <c r="M23" s="262">
        <f t="shared" si="4"/>
        <v>142840</v>
      </c>
      <c r="N23" s="262"/>
      <c r="O23" s="312"/>
    </row>
    <row r="24" spans="1:46" x14ac:dyDescent="0.3">
      <c r="A24" s="242" t="s">
        <v>188</v>
      </c>
      <c r="B24" s="277" t="s">
        <v>3</v>
      </c>
      <c r="C24" s="328" t="s">
        <v>257</v>
      </c>
      <c r="D24" s="329" t="s">
        <v>258</v>
      </c>
      <c r="E24" s="329" t="s">
        <v>259</v>
      </c>
      <c r="F24" s="330" t="s">
        <v>199</v>
      </c>
      <c r="AT24" s="312"/>
    </row>
    <row r="25" spans="1:46" x14ac:dyDescent="0.3">
      <c r="A25" s="243" t="s">
        <v>73</v>
      </c>
      <c r="B25" s="259">
        <f xml:space="preserve">
SUM(C25:F25)</f>
        <v>36020</v>
      </c>
      <c r="C25" s="319">
        <f xml:space="preserve">
IF($A$4&lt;=12,SUMIFS('ON Data'!$G:$G,'ON Data'!$D:$D,$A$4,'ON Data'!$E:$E,10),SUMIFS('ON Data'!$G:$G,'ON Data'!$E:$E,10))</f>
        <v>3120</v>
      </c>
      <c r="D25" s="320">
        <f xml:space="preserve">
IF($A$4&lt;=12,SUMIFS('ON Data'!$J:$J,'ON Data'!$D:$D,$A$4,'ON Data'!$E:$E,10),SUMIFS('ON Data'!$J:$J,'ON Data'!$E:$E,10))</f>
        <v>29750</v>
      </c>
      <c r="E25" s="320">
        <f xml:space="preserve">
IF($A$4&lt;=12,SUMIFS('ON Data'!$H:$H,'ON Data'!$D:$D,$A$4,'ON Data'!$E:$E,10),SUMIFS('ON Data'!$H:$H,'ON Data'!$E:$E,10))</f>
        <v>3150</v>
      </c>
      <c r="F25" s="321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198</v>
      </c>
      <c r="B26" s="265">
        <f xml:space="preserve">
SUM(C26:F26)</f>
        <v>30464.103988112212</v>
      </c>
      <c r="C26" s="319">
        <f xml:space="preserve">
IF($A$4&lt;=12,SUMIFS('ON Data'!$G:$G,'ON Data'!$D:$D,$A$4,'ON Data'!$E:$E,11),SUMIFS('ON Data'!$G:$G,'ON Data'!$E:$E,11))</f>
        <v>10464.103988112211</v>
      </c>
      <c r="D26" s="320">
        <f xml:space="preserve">
IF($A$4&lt;=12,SUMIFS('ON Data'!$J:$J,'ON Data'!$D:$D,$A$4,'ON Data'!$E:$E,11),SUMIFS('ON Data'!$J:$J,'ON Data'!$E:$E,11))</f>
        <v>5000</v>
      </c>
      <c r="E26" s="320">
        <f xml:space="preserve">
IF($A$4&lt;=12,SUMIFS('ON Data'!$H:$H,'ON Data'!$D:$D,$A$4,'ON Data'!$E:$E,11),SUMIFS('ON Data'!$H:$H,'ON Data'!$E:$E,11))</f>
        <v>15000</v>
      </c>
      <c r="F26" s="321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1.1823751656722228</v>
      </c>
      <c r="C27" s="322">
        <f xml:space="preserve">
IF(C26=0,0,C25/C26)</f>
        <v>0.29816217456788363</v>
      </c>
      <c r="D27" s="323">
        <f t="shared" ref="D27:E27" si="5" xml:space="preserve">
IF(D26=0,0,D25/D26)</f>
        <v>5.95</v>
      </c>
      <c r="E27" s="323">
        <f t="shared" si="5"/>
        <v>0.21</v>
      </c>
      <c r="F27" s="324">
        <f xml:space="preserve">
IF(F26=0,0,F25/F26)</f>
        <v>0</v>
      </c>
    </row>
    <row r="28" spans="1:46" ht="15" thickBot="1" x14ac:dyDescent="0.35">
      <c r="A28" s="249" t="s">
        <v>197</v>
      </c>
      <c r="B28" s="265">
        <f xml:space="preserve">
SUM(C28:F28)</f>
        <v>-5555.8960118877876</v>
      </c>
      <c r="C28" s="325">
        <f xml:space="preserve">
C26-C25</f>
        <v>7344.1039881122106</v>
      </c>
      <c r="D28" s="326">
        <f t="shared" ref="D28:E28" si="6" xml:space="preserve">
D26-D25</f>
        <v>-24750</v>
      </c>
      <c r="E28" s="326">
        <f t="shared" si="6"/>
        <v>11850</v>
      </c>
      <c r="F28" s="327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253</v>
      </c>
    </row>
    <row r="34" spans="1:1" x14ac:dyDescent="0.3">
      <c r="A34" s="276" t="s">
        <v>254</v>
      </c>
    </row>
    <row r="35" spans="1:1" x14ac:dyDescent="0.3">
      <c r="A35" s="276" t="s">
        <v>255</v>
      </c>
    </row>
    <row r="36" spans="1:1" x14ac:dyDescent="0.3">
      <c r="A36" s="276" t="s">
        <v>256</v>
      </c>
    </row>
    <row r="37" spans="1:1" x14ac:dyDescent="0.3">
      <c r="A37" s="276" t="s">
        <v>200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N22">
    <cfRule type="cellIs" dxfId="8" priority="15" operator="greaterThan">
      <formula>1</formula>
    </cfRule>
  </conditionalFormatting>
  <conditionalFormatting sqref="B23:N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2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1291</v>
      </c>
    </row>
    <row r="2" spans="1:49" x14ac:dyDescent="0.3">
      <c r="A2" s="235" t="s">
        <v>260</v>
      </c>
    </row>
    <row r="3" spans="1:49" x14ac:dyDescent="0.3">
      <c r="A3" s="231" t="s">
        <v>163</v>
      </c>
      <c r="B3" s="254">
        <v>2017</v>
      </c>
      <c r="D3" s="232">
        <f>MAX(D5:D1048576)</f>
        <v>6</v>
      </c>
      <c r="F3" s="232">
        <f>SUMIF($E5:$E1048576,"&lt;10",F5:F1048576)</f>
        <v>13957423.050000001</v>
      </c>
      <c r="G3" s="232">
        <f t="shared" ref="G3:AW3" si="0">SUMIF($E5:$E1048576,"&lt;10",G5:G1048576)</f>
        <v>0</v>
      </c>
      <c r="H3" s="232">
        <f t="shared" si="0"/>
        <v>272382</v>
      </c>
      <c r="I3" s="232">
        <f t="shared" si="0"/>
        <v>794189</v>
      </c>
      <c r="J3" s="232">
        <f t="shared" si="0"/>
        <v>293567.59999999998</v>
      </c>
      <c r="K3" s="232">
        <f t="shared" si="0"/>
        <v>0</v>
      </c>
      <c r="L3" s="232">
        <f t="shared" si="0"/>
        <v>2481643.0999999996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2104773.3499999996</v>
      </c>
      <c r="R3" s="232">
        <f t="shared" si="0"/>
        <v>1379832</v>
      </c>
      <c r="S3" s="232">
        <f t="shared" si="0"/>
        <v>831721.25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4120948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673619</v>
      </c>
      <c r="AM3" s="232">
        <f t="shared" si="0"/>
        <v>0</v>
      </c>
      <c r="AN3" s="232">
        <f t="shared" si="0"/>
        <v>0</v>
      </c>
      <c r="AO3" s="232">
        <f t="shared" si="0"/>
        <v>84095.25</v>
      </c>
      <c r="AP3" s="232">
        <f t="shared" si="0"/>
        <v>0</v>
      </c>
      <c r="AQ3" s="232">
        <f t="shared" si="0"/>
        <v>146314.5</v>
      </c>
      <c r="AR3" s="232">
        <f t="shared" si="0"/>
        <v>0</v>
      </c>
      <c r="AS3" s="232">
        <f t="shared" si="0"/>
        <v>0</v>
      </c>
      <c r="AT3" s="232">
        <f t="shared" si="0"/>
        <v>774338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4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4">
        <v>2</v>
      </c>
      <c r="C5" s="231">
        <v>35</v>
      </c>
      <c r="D5" s="231">
        <v>1</v>
      </c>
      <c r="E5" s="231">
        <v>1</v>
      </c>
      <c r="F5" s="231">
        <v>71.55</v>
      </c>
      <c r="G5" s="231">
        <v>0</v>
      </c>
      <c r="H5" s="231">
        <v>3</v>
      </c>
      <c r="I5" s="231">
        <v>5</v>
      </c>
      <c r="J5" s="231">
        <v>1.3</v>
      </c>
      <c r="K5" s="231">
        <v>0</v>
      </c>
      <c r="L5" s="231">
        <v>5</v>
      </c>
      <c r="M5" s="231">
        <v>0</v>
      </c>
      <c r="N5" s="231">
        <v>0</v>
      </c>
      <c r="O5" s="231">
        <v>0</v>
      </c>
      <c r="P5" s="231">
        <v>0</v>
      </c>
      <c r="Q5" s="231">
        <v>11.5</v>
      </c>
      <c r="R5" s="231">
        <v>7</v>
      </c>
      <c r="S5" s="231">
        <v>4</v>
      </c>
      <c r="T5" s="231">
        <v>0</v>
      </c>
      <c r="U5" s="231">
        <v>0</v>
      </c>
      <c r="V5" s="231">
        <v>0</v>
      </c>
      <c r="W5" s="231">
        <v>21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4</v>
      </c>
      <c r="AM5" s="231">
        <v>0</v>
      </c>
      <c r="AN5" s="231">
        <v>0</v>
      </c>
      <c r="AO5" s="231">
        <v>1.75</v>
      </c>
      <c r="AP5" s="231">
        <v>0</v>
      </c>
      <c r="AQ5" s="231">
        <v>1</v>
      </c>
      <c r="AR5" s="231">
        <v>0</v>
      </c>
      <c r="AS5" s="231">
        <v>0</v>
      </c>
      <c r="AT5" s="231">
        <v>7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4">
        <v>3</v>
      </c>
      <c r="C6" s="231">
        <v>35</v>
      </c>
      <c r="D6" s="231">
        <v>1</v>
      </c>
      <c r="E6" s="231">
        <v>2</v>
      </c>
      <c r="F6" s="231">
        <v>11556.15</v>
      </c>
      <c r="G6" s="231">
        <v>0</v>
      </c>
      <c r="H6" s="231">
        <v>436</v>
      </c>
      <c r="I6" s="231">
        <v>796</v>
      </c>
      <c r="J6" s="231">
        <v>207</v>
      </c>
      <c r="K6" s="231">
        <v>0</v>
      </c>
      <c r="L6" s="231">
        <v>835</v>
      </c>
      <c r="M6" s="231">
        <v>0</v>
      </c>
      <c r="N6" s="231">
        <v>0</v>
      </c>
      <c r="O6" s="231">
        <v>0</v>
      </c>
      <c r="P6" s="231">
        <v>0</v>
      </c>
      <c r="Q6" s="231">
        <v>1901.9</v>
      </c>
      <c r="R6" s="231">
        <v>1183.25</v>
      </c>
      <c r="S6" s="231">
        <v>662.5</v>
      </c>
      <c r="T6" s="231">
        <v>0</v>
      </c>
      <c r="U6" s="231">
        <v>0</v>
      </c>
      <c r="V6" s="231">
        <v>0</v>
      </c>
      <c r="W6" s="231">
        <v>3288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696</v>
      </c>
      <c r="AM6" s="231">
        <v>0</v>
      </c>
      <c r="AN6" s="231">
        <v>0</v>
      </c>
      <c r="AO6" s="231">
        <v>298.5</v>
      </c>
      <c r="AP6" s="231">
        <v>0</v>
      </c>
      <c r="AQ6" s="231">
        <v>175.5</v>
      </c>
      <c r="AR6" s="231">
        <v>0</v>
      </c>
      <c r="AS6" s="231">
        <v>0</v>
      </c>
      <c r="AT6" s="231">
        <v>1076.5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4">
        <v>4</v>
      </c>
      <c r="C7" s="231">
        <v>35</v>
      </c>
      <c r="D7" s="231">
        <v>1</v>
      </c>
      <c r="E7" s="231">
        <v>3</v>
      </c>
      <c r="F7" s="231">
        <v>12</v>
      </c>
      <c r="G7" s="231">
        <v>0</v>
      </c>
      <c r="H7" s="231">
        <v>0</v>
      </c>
      <c r="I7" s="231">
        <v>0</v>
      </c>
      <c r="J7" s="231">
        <v>12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4">
        <v>5</v>
      </c>
      <c r="C8" s="231">
        <v>35</v>
      </c>
      <c r="D8" s="231">
        <v>1</v>
      </c>
      <c r="E8" s="231">
        <v>4</v>
      </c>
      <c r="F8" s="231">
        <v>447.5</v>
      </c>
      <c r="G8" s="231">
        <v>0</v>
      </c>
      <c r="H8" s="231">
        <v>0</v>
      </c>
      <c r="I8" s="231">
        <v>20</v>
      </c>
      <c r="J8" s="231">
        <v>0</v>
      </c>
      <c r="K8" s="231">
        <v>0</v>
      </c>
      <c r="L8" s="231">
        <v>61</v>
      </c>
      <c r="M8" s="231">
        <v>0</v>
      </c>
      <c r="N8" s="231">
        <v>0</v>
      </c>
      <c r="O8" s="231">
        <v>0</v>
      </c>
      <c r="P8" s="231">
        <v>0</v>
      </c>
      <c r="Q8" s="231">
        <v>19</v>
      </c>
      <c r="R8" s="231">
        <v>13</v>
      </c>
      <c r="S8" s="231">
        <v>7</v>
      </c>
      <c r="T8" s="231">
        <v>0</v>
      </c>
      <c r="U8" s="231">
        <v>0</v>
      </c>
      <c r="V8" s="231">
        <v>0</v>
      </c>
      <c r="W8" s="231">
        <v>327.5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4">
        <v>6</v>
      </c>
      <c r="C9" s="231">
        <v>35</v>
      </c>
      <c r="D9" s="231">
        <v>1</v>
      </c>
      <c r="E9" s="231">
        <v>5</v>
      </c>
      <c r="F9" s="231">
        <v>10</v>
      </c>
      <c r="G9" s="231">
        <v>0</v>
      </c>
      <c r="H9" s="231">
        <v>0</v>
      </c>
      <c r="I9" s="231">
        <v>4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6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4">
        <v>7</v>
      </c>
      <c r="C10" s="231">
        <v>35</v>
      </c>
      <c r="D10" s="231">
        <v>1</v>
      </c>
      <c r="E10" s="231">
        <v>6</v>
      </c>
      <c r="F10" s="231">
        <v>2278868</v>
      </c>
      <c r="G10" s="231">
        <v>0</v>
      </c>
      <c r="H10" s="231">
        <v>38462</v>
      </c>
      <c r="I10" s="231">
        <v>122363</v>
      </c>
      <c r="J10" s="231">
        <v>46036</v>
      </c>
      <c r="K10" s="231">
        <v>0</v>
      </c>
      <c r="L10" s="231">
        <v>409064</v>
      </c>
      <c r="M10" s="231">
        <v>0</v>
      </c>
      <c r="N10" s="231">
        <v>0</v>
      </c>
      <c r="O10" s="231">
        <v>0</v>
      </c>
      <c r="P10" s="231">
        <v>0</v>
      </c>
      <c r="Q10" s="231">
        <v>320756</v>
      </c>
      <c r="R10" s="231">
        <v>226995</v>
      </c>
      <c r="S10" s="231">
        <v>148135</v>
      </c>
      <c r="T10" s="231">
        <v>0</v>
      </c>
      <c r="U10" s="231">
        <v>0</v>
      </c>
      <c r="V10" s="231">
        <v>0</v>
      </c>
      <c r="W10" s="231">
        <v>664144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111700</v>
      </c>
      <c r="AM10" s="231">
        <v>0</v>
      </c>
      <c r="AN10" s="231">
        <v>0</v>
      </c>
      <c r="AO10" s="231">
        <v>34596</v>
      </c>
      <c r="AP10" s="231">
        <v>0</v>
      </c>
      <c r="AQ10" s="231">
        <v>23110</v>
      </c>
      <c r="AR10" s="231">
        <v>0</v>
      </c>
      <c r="AS10" s="231">
        <v>0</v>
      </c>
      <c r="AT10" s="231">
        <v>133507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4">
        <v>8</v>
      </c>
      <c r="C11" s="231">
        <v>35</v>
      </c>
      <c r="D11" s="231">
        <v>1</v>
      </c>
      <c r="E11" s="231">
        <v>9</v>
      </c>
      <c r="F11" s="231">
        <v>2428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500</v>
      </c>
      <c r="T11" s="231">
        <v>0</v>
      </c>
      <c r="U11" s="231">
        <v>0</v>
      </c>
      <c r="V11" s="231">
        <v>0</v>
      </c>
      <c r="W11" s="231">
        <v>1000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928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4">
        <v>9</v>
      </c>
      <c r="C12" s="231">
        <v>35</v>
      </c>
      <c r="D12" s="231">
        <v>1</v>
      </c>
      <c r="E12" s="231">
        <v>10</v>
      </c>
      <c r="F12" s="231">
        <v>7450</v>
      </c>
      <c r="G12" s="231">
        <v>0</v>
      </c>
      <c r="H12" s="231">
        <v>0</v>
      </c>
      <c r="I12" s="231">
        <v>0</v>
      </c>
      <c r="J12" s="231">
        <v>7450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4">
        <v>10</v>
      </c>
      <c r="C13" s="231">
        <v>35</v>
      </c>
      <c r="D13" s="231">
        <v>1</v>
      </c>
      <c r="E13" s="231">
        <v>11</v>
      </c>
      <c r="F13" s="231">
        <v>5077.3506646853684</v>
      </c>
      <c r="G13" s="231">
        <v>1744.0173313520352</v>
      </c>
      <c r="H13" s="231">
        <v>2500</v>
      </c>
      <c r="I13" s="231">
        <v>0</v>
      </c>
      <c r="J13" s="231">
        <v>833.33333333333337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4">
        <v>11</v>
      </c>
      <c r="C14" s="231">
        <v>35</v>
      </c>
      <c r="D14" s="231">
        <v>2</v>
      </c>
      <c r="E14" s="231">
        <v>1</v>
      </c>
      <c r="F14" s="231">
        <v>70.55</v>
      </c>
      <c r="G14" s="231">
        <v>0</v>
      </c>
      <c r="H14" s="231">
        <v>3</v>
      </c>
      <c r="I14" s="231">
        <v>5</v>
      </c>
      <c r="J14" s="231">
        <v>1.3</v>
      </c>
      <c r="K14" s="231">
        <v>0</v>
      </c>
      <c r="L14" s="231">
        <v>5</v>
      </c>
      <c r="M14" s="231">
        <v>0</v>
      </c>
      <c r="N14" s="231">
        <v>0</v>
      </c>
      <c r="O14" s="231">
        <v>0</v>
      </c>
      <c r="P14" s="231">
        <v>0</v>
      </c>
      <c r="Q14" s="231">
        <v>11.5</v>
      </c>
      <c r="R14" s="231">
        <v>7</v>
      </c>
      <c r="S14" s="231">
        <v>4</v>
      </c>
      <c r="T14" s="231">
        <v>0</v>
      </c>
      <c r="U14" s="231">
        <v>0</v>
      </c>
      <c r="V14" s="231">
        <v>0</v>
      </c>
      <c r="W14" s="231">
        <v>21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4</v>
      </c>
      <c r="AM14" s="231">
        <v>0</v>
      </c>
      <c r="AN14" s="231">
        <v>0</v>
      </c>
      <c r="AO14" s="231">
        <v>1.75</v>
      </c>
      <c r="AP14" s="231">
        <v>0</v>
      </c>
      <c r="AQ14" s="231">
        <v>1</v>
      </c>
      <c r="AR14" s="231">
        <v>0</v>
      </c>
      <c r="AS14" s="231">
        <v>0</v>
      </c>
      <c r="AT14" s="231">
        <v>6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4">
        <v>12</v>
      </c>
      <c r="C15" s="231">
        <v>35</v>
      </c>
      <c r="D15" s="231">
        <v>2</v>
      </c>
      <c r="E15" s="231">
        <v>2</v>
      </c>
      <c r="F15" s="231">
        <v>9941.65</v>
      </c>
      <c r="G15" s="231">
        <v>0</v>
      </c>
      <c r="H15" s="231">
        <v>400</v>
      </c>
      <c r="I15" s="231">
        <v>728</v>
      </c>
      <c r="J15" s="231">
        <v>208.5</v>
      </c>
      <c r="K15" s="231">
        <v>0</v>
      </c>
      <c r="L15" s="231">
        <v>724</v>
      </c>
      <c r="M15" s="231">
        <v>0</v>
      </c>
      <c r="N15" s="231">
        <v>0</v>
      </c>
      <c r="O15" s="231">
        <v>0</v>
      </c>
      <c r="P15" s="231">
        <v>0</v>
      </c>
      <c r="Q15" s="231">
        <v>1657.4</v>
      </c>
      <c r="R15" s="231">
        <v>1053.5</v>
      </c>
      <c r="S15" s="231">
        <v>556.25</v>
      </c>
      <c r="T15" s="231">
        <v>0</v>
      </c>
      <c r="U15" s="231">
        <v>0</v>
      </c>
      <c r="V15" s="231">
        <v>0</v>
      </c>
      <c r="W15" s="231">
        <v>2724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592</v>
      </c>
      <c r="AM15" s="231">
        <v>0</v>
      </c>
      <c r="AN15" s="231">
        <v>0</v>
      </c>
      <c r="AO15" s="231">
        <v>234.5</v>
      </c>
      <c r="AP15" s="231">
        <v>0</v>
      </c>
      <c r="AQ15" s="231">
        <v>152</v>
      </c>
      <c r="AR15" s="231">
        <v>0</v>
      </c>
      <c r="AS15" s="231">
        <v>0</v>
      </c>
      <c r="AT15" s="231">
        <v>911.5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4">
        <v>2017</v>
      </c>
      <c r="C16" s="231">
        <v>35</v>
      </c>
      <c r="D16" s="231">
        <v>2</v>
      </c>
      <c r="E16" s="231">
        <v>4</v>
      </c>
      <c r="F16" s="231">
        <v>393.5</v>
      </c>
      <c r="G16" s="231">
        <v>0</v>
      </c>
      <c r="H16" s="231">
        <v>0</v>
      </c>
      <c r="I16" s="231">
        <v>20</v>
      </c>
      <c r="J16" s="231">
        <v>0</v>
      </c>
      <c r="K16" s="231">
        <v>0</v>
      </c>
      <c r="L16" s="231">
        <v>58</v>
      </c>
      <c r="M16" s="231">
        <v>0</v>
      </c>
      <c r="N16" s="231">
        <v>0</v>
      </c>
      <c r="O16" s="231">
        <v>0</v>
      </c>
      <c r="P16" s="231">
        <v>0</v>
      </c>
      <c r="Q16" s="231">
        <v>17</v>
      </c>
      <c r="R16" s="231">
        <v>14</v>
      </c>
      <c r="S16" s="231">
        <v>0</v>
      </c>
      <c r="T16" s="231">
        <v>0</v>
      </c>
      <c r="U16" s="231">
        <v>0</v>
      </c>
      <c r="V16" s="231">
        <v>0</v>
      </c>
      <c r="W16" s="231">
        <v>284.5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35</v>
      </c>
      <c r="D17" s="231">
        <v>2</v>
      </c>
      <c r="E17" s="231">
        <v>5</v>
      </c>
      <c r="F17" s="231">
        <v>5</v>
      </c>
      <c r="G17" s="231">
        <v>0</v>
      </c>
      <c r="H17" s="231">
        <v>0</v>
      </c>
      <c r="I17" s="231">
        <v>5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35</v>
      </c>
      <c r="D18" s="231">
        <v>2</v>
      </c>
      <c r="E18" s="231">
        <v>6</v>
      </c>
      <c r="F18" s="231">
        <v>2223340</v>
      </c>
      <c r="G18" s="231">
        <v>0</v>
      </c>
      <c r="H18" s="231">
        <v>41976</v>
      </c>
      <c r="I18" s="231">
        <v>127123</v>
      </c>
      <c r="J18" s="231">
        <v>46482</v>
      </c>
      <c r="K18" s="231">
        <v>0</v>
      </c>
      <c r="L18" s="231">
        <v>403865</v>
      </c>
      <c r="M18" s="231">
        <v>0</v>
      </c>
      <c r="N18" s="231">
        <v>0</v>
      </c>
      <c r="O18" s="231">
        <v>0</v>
      </c>
      <c r="P18" s="231">
        <v>0</v>
      </c>
      <c r="Q18" s="231">
        <v>312986</v>
      </c>
      <c r="R18" s="231">
        <v>229386</v>
      </c>
      <c r="S18" s="231">
        <v>145428</v>
      </c>
      <c r="T18" s="231">
        <v>0</v>
      </c>
      <c r="U18" s="231">
        <v>0</v>
      </c>
      <c r="V18" s="231">
        <v>0</v>
      </c>
      <c r="W18" s="231">
        <v>620400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110466</v>
      </c>
      <c r="AM18" s="231">
        <v>0</v>
      </c>
      <c r="AN18" s="231">
        <v>0</v>
      </c>
      <c r="AO18" s="231">
        <v>34610</v>
      </c>
      <c r="AP18" s="231">
        <v>0</v>
      </c>
      <c r="AQ18" s="231">
        <v>24109</v>
      </c>
      <c r="AR18" s="231">
        <v>0</v>
      </c>
      <c r="AS18" s="231">
        <v>0</v>
      </c>
      <c r="AT18" s="231">
        <v>126509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35</v>
      </c>
      <c r="D19" s="231">
        <v>2</v>
      </c>
      <c r="E19" s="231">
        <v>9</v>
      </c>
      <c r="F19" s="231">
        <v>27978</v>
      </c>
      <c r="G19" s="231">
        <v>0</v>
      </c>
      <c r="H19" s="231">
        <v>2500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2500</v>
      </c>
      <c r="R19" s="231">
        <v>3000</v>
      </c>
      <c r="S19" s="231">
        <v>0</v>
      </c>
      <c r="T19" s="231">
        <v>0</v>
      </c>
      <c r="U19" s="231">
        <v>0</v>
      </c>
      <c r="V19" s="231">
        <v>0</v>
      </c>
      <c r="W19" s="231">
        <v>10748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1000</v>
      </c>
      <c r="AR19" s="231">
        <v>0</v>
      </c>
      <c r="AS19" s="231">
        <v>0</v>
      </c>
      <c r="AT19" s="231">
        <v>8230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35</v>
      </c>
      <c r="D20" s="231">
        <v>2</v>
      </c>
      <c r="E20" s="231">
        <v>10</v>
      </c>
      <c r="F20" s="231">
        <v>3300</v>
      </c>
      <c r="G20" s="231">
        <v>0</v>
      </c>
      <c r="H20" s="231">
        <v>0</v>
      </c>
      <c r="I20" s="231">
        <v>0</v>
      </c>
      <c r="J20" s="231">
        <v>3300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35</v>
      </c>
      <c r="D21" s="231">
        <v>2</v>
      </c>
      <c r="E21" s="231">
        <v>11</v>
      </c>
      <c r="F21" s="231">
        <v>5077.3506646853684</v>
      </c>
      <c r="G21" s="231">
        <v>1744.0173313520352</v>
      </c>
      <c r="H21" s="231">
        <v>2500</v>
      </c>
      <c r="I21" s="231">
        <v>0</v>
      </c>
      <c r="J21" s="231">
        <v>833.33333333333337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35</v>
      </c>
      <c r="D22" s="231">
        <v>3</v>
      </c>
      <c r="E22" s="231">
        <v>1</v>
      </c>
      <c r="F22" s="231">
        <v>70.55</v>
      </c>
      <c r="G22" s="231">
        <v>0</v>
      </c>
      <c r="H22" s="231">
        <v>3</v>
      </c>
      <c r="I22" s="231">
        <v>5</v>
      </c>
      <c r="J22" s="231">
        <v>1.3</v>
      </c>
      <c r="K22" s="231">
        <v>0</v>
      </c>
      <c r="L22" s="231">
        <v>5</v>
      </c>
      <c r="M22" s="231">
        <v>0</v>
      </c>
      <c r="N22" s="231">
        <v>0</v>
      </c>
      <c r="O22" s="231">
        <v>0</v>
      </c>
      <c r="P22" s="231">
        <v>0</v>
      </c>
      <c r="Q22" s="231">
        <v>11.5</v>
      </c>
      <c r="R22" s="231">
        <v>7</v>
      </c>
      <c r="S22" s="231">
        <v>4</v>
      </c>
      <c r="T22" s="231">
        <v>0</v>
      </c>
      <c r="U22" s="231">
        <v>0</v>
      </c>
      <c r="V22" s="231">
        <v>0</v>
      </c>
      <c r="W22" s="231">
        <v>22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4</v>
      </c>
      <c r="AM22" s="231">
        <v>0</v>
      </c>
      <c r="AN22" s="231">
        <v>0</v>
      </c>
      <c r="AO22" s="231">
        <v>0.75</v>
      </c>
      <c r="AP22" s="231">
        <v>0</v>
      </c>
      <c r="AQ22" s="231">
        <v>1</v>
      </c>
      <c r="AR22" s="231">
        <v>0</v>
      </c>
      <c r="AS22" s="231">
        <v>0</v>
      </c>
      <c r="AT22" s="231">
        <v>6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35</v>
      </c>
      <c r="D23" s="231">
        <v>3</v>
      </c>
      <c r="E23" s="231">
        <v>2</v>
      </c>
      <c r="F23" s="231">
        <v>11656.9</v>
      </c>
      <c r="G23" s="231">
        <v>0</v>
      </c>
      <c r="H23" s="231">
        <v>516</v>
      </c>
      <c r="I23" s="231">
        <v>856.5</v>
      </c>
      <c r="J23" s="231">
        <v>231</v>
      </c>
      <c r="K23" s="231">
        <v>0</v>
      </c>
      <c r="L23" s="231">
        <v>845</v>
      </c>
      <c r="M23" s="231">
        <v>0</v>
      </c>
      <c r="N23" s="231">
        <v>0</v>
      </c>
      <c r="O23" s="231">
        <v>0</v>
      </c>
      <c r="P23" s="231">
        <v>0</v>
      </c>
      <c r="Q23" s="231">
        <v>1946.9</v>
      </c>
      <c r="R23" s="231">
        <v>1153</v>
      </c>
      <c r="S23" s="231">
        <v>721</v>
      </c>
      <c r="T23" s="231">
        <v>0</v>
      </c>
      <c r="U23" s="231">
        <v>0</v>
      </c>
      <c r="V23" s="231">
        <v>0</v>
      </c>
      <c r="W23" s="231">
        <v>3396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652</v>
      </c>
      <c r="AM23" s="231">
        <v>0</v>
      </c>
      <c r="AN23" s="231">
        <v>0</v>
      </c>
      <c r="AO23" s="231">
        <v>132</v>
      </c>
      <c r="AP23" s="231">
        <v>0</v>
      </c>
      <c r="AQ23" s="231">
        <v>157</v>
      </c>
      <c r="AR23" s="231">
        <v>0</v>
      </c>
      <c r="AS23" s="231">
        <v>0</v>
      </c>
      <c r="AT23" s="231">
        <v>1050.5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35</v>
      </c>
      <c r="D24" s="231">
        <v>3</v>
      </c>
      <c r="E24" s="231">
        <v>4</v>
      </c>
      <c r="F24" s="231">
        <v>406</v>
      </c>
      <c r="G24" s="231">
        <v>0</v>
      </c>
      <c r="H24" s="231">
        <v>0</v>
      </c>
      <c r="I24" s="231">
        <v>20</v>
      </c>
      <c r="J24" s="231">
        <v>0</v>
      </c>
      <c r="K24" s="231">
        <v>0</v>
      </c>
      <c r="L24" s="231">
        <v>56</v>
      </c>
      <c r="M24" s="231">
        <v>0</v>
      </c>
      <c r="N24" s="231">
        <v>0</v>
      </c>
      <c r="O24" s="231">
        <v>0</v>
      </c>
      <c r="P24" s="231">
        <v>0</v>
      </c>
      <c r="Q24" s="231">
        <v>19.5</v>
      </c>
      <c r="R24" s="231">
        <v>9.5</v>
      </c>
      <c r="S24" s="231">
        <v>9</v>
      </c>
      <c r="T24" s="231">
        <v>0</v>
      </c>
      <c r="U24" s="231">
        <v>0</v>
      </c>
      <c r="V24" s="231">
        <v>0</v>
      </c>
      <c r="W24" s="231">
        <v>292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  <c r="AP24" s="231">
        <v>0</v>
      </c>
      <c r="AQ24" s="231">
        <v>0</v>
      </c>
      <c r="AR24" s="231">
        <v>0</v>
      </c>
      <c r="AS24" s="231">
        <v>0</v>
      </c>
      <c r="AT24" s="231">
        <v>0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35</v>
      </c>
      <c r="D25" s="231">
        <v>3</v>
      </c>
      <c r="E25" s="231">
        <v>5</v>
      </c>
      <c r="F25" s="231">
        <v>28</v>
      </c>
      <c r="G25" s="231">
        <v>0</v>
      </c>
      <c r="H25" s="231">
        <v>0</v>
      </c>
      <c r="I25" s="231">
        <v>13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15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35</v>
      </c>
      <c r="D26" s="231">
        <v>3</v>
      </c>
      <c r="E26" s="231">
        <v>6</v>
      </c>
      <c r="F26" s="231">
        <v>2264054</v>
      </c>
      <c r="G26" s="231">
        <v>0</v>
      </c>
      <c r="H26" s="231">
        <v>47028</v>
      </c>
      <c r="I26" s="231">
        <v>130970</v>
      </c>
      <c r="J26" s="231">
        <v>43771</v>
      </c>
      <c r="K26" s="231">
        <v>0</v>
      </c>
      <c r="L26" s="231">
        <v>400279</v>
      </c>
      <c r="M26" s="231">
        <v>0</v>
      </c>
      <c r="N26" s="231">
        <v>0</v>
      </c>
      <c r="O26" s="231">
        <v>0</v>
      </c>
      <c r="P26" s="231">
        <v>0</v>
      </c>
      <c r="Q26" s="231">
        <v>332424</v>
      </c>
      <c r="R26" s="231">
        <v>228056</v>
      </c>
      <c r="S26" s="231">
        <v>150097</v>
      </c>
      <c r="T26" s="231">
        <v>0</v>
      </c>
      <c r="U26" s="231">
        <v>0</v>
      </c>
      <c r="V26" s="231">
        <v>0</v>
      </c>
      <c r="W26" s="231">
        <v>658635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112136</v>
      </c>
      <c r="AM26" s="231">
        <v>0</v>
      </c>
      <c r="AN26" s="231">
        <v>0</v>
      </c>
      <c r="AO26" s="231">
        <v>14220</v>
      </c>
      <c r="AP26" s="231">
        <v>0</v>
      </c>
      <c r="AQ26" s="231">
        <v>23633</v>
      </c>
      <c r="AR26" s="231">
        <v>0</v>
      </c>
      <c r="AS26" s="231">
        <v>0</v>
      </c>
      <c r="AT26" s="231">
        <v>122805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35</v>
      </c>
      <c r="D27" s="231">
        <v>3</v>
      </c>
      <c r="E27" s="231">
        <v>9</v>
      </c>
      <c r="F27" s="231">
        <v>36568</v>
      </c>
      <c r="G27" s="231">
        <v>0</v>
      </c>
      <c r="H27" s="231">
        <v>3300</v>
      </c>
      <c r="I27" s="231">
        <v>2700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3300</v>
      </c>
      <c r="R27" s="231">
        <v>4300</v>
      </c>
      <c r="S27" s="231">
        <v>2130</v>
      </c>
      <c r="T27" s="231">
        <v>0</v>
      </c>
      <c r="U27" s="231">
        <v>0</v>
      </c>
      <c r="V27" s="231">
        <v>0</v>
      </c>
      <c r="W27" s="231">
        <v>17248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3590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35</v>
      </c>
      <c r="D28" s="231">
        <v>3</v>
      </c>
      <c r="E28" s="231">
        <v>10</v>
      </c>
      <c r="F28" s="231">
        <v>6000</v>
      </c>
      <c r="G28" s="231">
        <v>0</v>
      </c>
      <c r="H28" s="231">
        <v>500</v>
      </c>
      <c r="I28" s="231">
        <v>0</v>
      </c>
      <c r="J28" s="231">
        <v>5500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  <c r="AP28" s="231">
        <v>0</v>
      </c>
      <c r="AQ28" s="231">
        <v>0</v>
      </c>
      <c r="AR28" s="231">
        <v>0</v>
      </c>
      <c r="AS28" s="231">
        <v>0</v>
      </c>
      <c r="AT28" s="231">
        <v>0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35</v>
      </c>
      <c r="D29" s="231">
        <v>3</v>
      </c>
      <c r="E29" s="231">
        <v>11</v>
      </c>
      <c r="F29" s="231">
        <v>5077.3506646853684</v>
      </c>
      <c r="G29" s="231">
        <v>1744.0173313520352</v>
      </c>
      <c r="H29" s="231">
        <v>2500</v>
      </c>
      <c r="I29" s="231">
        <v>0</v>
      </c>
      <c r="J29" s="231">
        <v>833.33333333333337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35</v>
      </c>
      <c r="D30" s="231">
        <v>4</v>
      </c>
      <c r="E30" s="231">
        <v>1</v>
      </c>
      <c r="F30" s="231">
        <v>71.25</v>
      </c>
      <c r="G30" s="231">
        <v>0</v>
      </c>
      <c r="H30" s="231">
        <v>3</v>
      </c>
      <c r="I30" s="231">
        <v>5</v>
      </c>
      <c r="J30" s="231">
        <v>1.3</v>
      </c>
      <c r="K30" s="231">
        <v>0</v>
      </c>
      <c r="L30" s="231">
        <v>5.7</v>
      </c>
      <c r="M30" s="231">
        <v>0</v>
      </c>
      <c r="N30" s="231">
        <v>0</v>
      </c>
      <c r="O30" s="231">
        <v>0</v>
      </c>
      <c r="P30" s="231">
        <v>0</v>
      </c>
      <c r="Q30" s="231">
        <v>12.25</v>
      </c>
      <c r="R30" s="231">
        <v>7</v>
      </c>
      <c r="S30" s="231">
        <v>4</v>
      </c>
      <c r="T30" s="231">
        <v>0</v>
      </c>
      <c r="U30" s="231">
        <v>0</v>
      </c>
      <c r="V30" s="231">
        <v>0</v>
      </c>
      <c r="W30" s="231">
        <v>22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4</v>
      </c>
      <c r="AM30" s="231">
        <v>0</v>
      </c>
      <c r="AN30" s="231">
        <v>0</v>
      </c>
      <c r="AO30" s="231">
        <v>0</v>
      </c>
      <c r="AP30" s="231">
        <v>0</v>
      </c>
      <c r="AQ30" s="231">
        <v>1</v>
      </c>
      <c r="AR30" s="231">
        <v>0</v>
      </c>
      <c r="AS30" s="231">
        <v>0</v>
      </c>
      <c r="AT30" s="231">
        <v>6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35</v>
      </c>
      <c r="D31" s="231">
        <v>4</v>
      </c>
      <c r="E31" s="231">
        <v>2</v>
      </c>
      <c r="F31" s="231">
        <v>10372.299999999999</v>
      </c>
      <c r="G31" s="231">
        <v>0</v>
      </c>
      <c r="H31" s="231">
        <v>448</v>
      </c>
      <c r="I31" s="231">
        <v>784</v>
      </c>
      <c r="J31" s="231">
        <v>194.5</v>
      </c>
      <c r="K31" s="231">
        <v>0</v>
      </c>
      <c r="L31" s="231">
        <v>824</v>
      </c>
      <c r="M31" s="231">
        <v>0</v>
      </c>
      <c r="N31" s="231">
        <v>0</v>
      </c>
      <c r="O31" s="231">
        <v>0</v>
      </c>
      <c r="P31" s="231">
        <v>0</v>
      </c>
      <c r="Q31" s="231">
        <v>1828.55</v>
      </c>
      <c r="R31" s="231">
        <v>1064.25</v>
      </c>
      <c r="S31" s="231">
        <v>528</v>
      </c>
      <c r="T31" s="231">
        <v>0</v>
      </c>
      <c r="U31" s="231">
        <v>0</v>
      </c>
      <c r="V31" s="231">
        <v>0</v>
      </c>
      <c r="W31" s="231">
        <v>3056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612</v>
      </c>
      <c r="AM31" s="231">
        <v>0</v>
      </c>
      <c r="AN31" s="231">
        <v>0</v>
      </c>
      <c r="AO31" s="231">
        <v>0</v>
      </c>
      <c r="AP31" s="231">
        <v>0</v>
      </c>
      <c r="AQ31" s="231">
        <v>152.5</v>
      </c>
      <c r="AR31" s="231">
        <v>0</v>
      </c>
      <c r="AS31" s="231">
        <v>0</v>
      </c>
      <c r="AT31" s="231">
        <v>880.5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35</v>
      </c>
      <c r="D32" s="231">
        <v>4</v>
      </c>
      <c r="E32" s="231">
        <v>4</v>
      </c>
      <c r="F32" s="231">
        <v>532.5</v>
      </c>
      <c r="G32" s="231">
        <v>0</v>
      </c>
      <c r="H32" s="231">
        <v>0</v>
      </c>
      <c r="I32" s="231">
        <v>20</v>
      </c>
      <c r="J32" s="231">
        <v>0</v>
      </c>
      <c r="K32" s="231">
        <v>0</v>
      </c>
      <c r="L32" s="231">
        <v>61</v>
      </c>
      <c r="M32" s="231">
        <v>0</v>
      </c>
      <c r="N32" s="231">
        <v>0</v>
      </c>
      <c r="O32" s="231">
        <v>0</v>
      </c>
      <c r="P32" s="231">
        <v>0</v>
      </c>
      <c r="Q32" s="231">
        <v>23.5</v>
      </c>
      <c r="R32" s="231">
        <v>20.5</v>
      </c>
      <c r="S32" s="231">
        <v>9.5</v>
      </c>
      <c r="T32" s="231">
        <v>0</v>
      </c>
      <c r="U32" s="231">
        <v>0</v>
      </c>
      <c r="V32" s="231">
        <v>0</v>
      </c>
      <c r="W32" s="231">
        <v>395.5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  <c r="AP32" s="231">
        <v>0</v>
      </c>
      <c r="AQ32" s="231">
        <v>2.5</v>
      </c>
      <c r="AR32" s="231">
        <v>0</v>
      </c>
      <c r="AS32" s="231">
        <v>0</v>
      </c>
      <c r="AT32" s="231">
        <v>0</v>
      </c>
      <c r="AU32" s="231">
        <v>0</v>
      </c>
      <c r="AV32" s="231">
        <v>0</v>
      </c>
      <c r="AW32" s="231">
        <v>0</v>
      </c>
    </row>
    <row r="33" spans="3:49" x14ac:dyDescent="0.3">
      <c r="C33" s="231">
        <v>35</v>
      </c>
      <c r="D33" s="231">
        <v>4</v>
      </c>
      <c r="E33" s="231">
        <v>5</v>
      </c>
      <c r="F33" s="231">
        <v>20</v>
      </c>
      <c r="G33" s="231">
        <v>0</v>
      </c>
      <c r="H33" s="231">
        <v>0</v>
      </c>
      <c r="I33" s="231">
        <v>10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10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35</v>
      </c>
      <c r="D34" s="231">
        <v>4</v>
      </c>
      <c r="E34" s="231">
        <v>6</v>
      </c>
      <c r="F34" s="231">
        <v>2324001</v>
      </c>
      <c r="G34" s="231">
        <v>0</v>
      </c>
      <c r="H34" s="231">
        <v>43522</v>
      </c>
      <c r="I34" s="231">
        <v>130289</v>
      </c>
      <c r="J34" s="231">
        <v>43388</v>
      </c>
      <c r="K34" s="231">
        <v>0</v>
      </c>
      <c r="L34" s="231">
        <v>428890</v>
      </c>
      <c r="M34" s="231">
        <v>0</v>
      </c>
      <c r="N34" s="231">
        <v>0</v>
      </c>
      <c r="O34" s="231">
        <v>0</v>
      </c>
      <c r="P34" s="231">
        <v>0</v>
      </c>
      <c r="Q34" s="231">
        <v>344476</v>
      </c>
      <c r="R34" s="231">
        <v>230474</v>
      </c>
      <c r="S34" s="231">
        <v>141143</v>
      </c>
      <c r="T34" s="231">
        <v>0</v>
      </c>
      <c r="U34" s="231">
        <v>0</v>
      </c>
      <c r="V34" s="231">
        <v>0</v>
      </c>
      <c r="W34" s="231">
        <v>703696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110647</v>
      </c>
      <c r="AM34" s="231">
        <v>0</v>
      </c>
      <c r="AN34" s="231">
        <v>0</v>
      </c>
      <c r="AO34" s="231">
        <v>0</v>
      </c>
      <c r="AP34" s="231">
        <v>0</v>
      </c>
      <c r="AQ34" s="231">
        <v>24249</v>
      </c>
      <c r="AR34" s="231">
        <v>0</v>
      </c>
      <c r="AS34" s="231">
        <v>0</v>
      </c>
      <c r="AT34" s="231">
        <v>123227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35</v>
      </c>
      <c r="D35" s="231">
        <v>4</v>
      </c>
      <c r="E35" s="231">
        <v>9</v>
      </c>
      <c r="F35" s="231">
        <v>25778</v>
      </c>
      <c r="G35" s="231">
        <v>0</v>
      </c>
      <c r="H35" s="231">
        <v>0</v>
      </c>
      <c r="I35" s="231">
        <v>2500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4030</v>
      </c>
      <c r="R35" s="231">
        <v>1500</v>
      </c>
      <c r="S35" s="231">
        <v>500</v>
      </c>
      <c r="T35" s="231">
        <v>0</v>
      </c>
      <c r="U35" s="231">
        <v>0</v>
      </c>
      <c r="V35" s="231">
        <v>0</v>
      </c>
      <c r="W35" s="231">
        <v>11748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500</v>
      </c>
      <c r="AR35" s="231">
        <v>0</v>
      </c>
      <c r="AS35" s="231">
        <v>0</v>
      </c>
      <c r="AT35" s="231">
        <v>5000</v>
      </c>
      <c r="AU35" s="231">
        <v>0</v>
      </c>
      <c r="AV35" s="231">
        <v>0</v>
      </c>
      <c r="AW35" s="231">
        <v>0</v>
      </c>
    </row>
    <row r="36" spans="3:49" x14ac:dyDescent="0.3">
      <c r="C36" s="231">
        <v>35</v>
      </c>
      <c r="D36" s="231">
        <v>4</v>
      </c>
      <c r="E36" s="231">
        <v>10</v>
      </c>
      <c r="F36" s="231">
        <v>1220</v>
      </c>
      <c r="G36" s="231">
        <v>920</v>
      </c>
      <c r="H36" s="231">
        <v>0</v>
      </c>
      <c r="I36" s="231">
        <v>0</v>
      </c>
      <c r="J36" s="231">
        <v>300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</row>
    <row r="37" spans="3:49" x14ac:dyDescent="0.3">
      <c r="C37" s="231">
        <v>35</v>
      </c>
      <c r="D37" s="231">
        <v>4</v>
      </c>
      <c r="E37" s="231">
        <v>11</v>
      </c>
      <c r="F37" s="231">
        <v>5077.3506646853684</v>
      </c>
      <c r="G37" s="231">
        <v>1744.0173313520352</v>
      </c>
      <c r="H37" s="231">
        <v>2500</v>
      </c>
      <c r="I37" s="231">
        <v>0</v>
      </c>
      <c r="J37" s="231">
        <v>833.33333333333337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  <c r="AO37" s="231">
        <v>0</v>
      </c>
      <c r="AP37" s="231">
        <v>0</v>
      </c>
      <c r="AQ37" s="231">
        <v>0</v>
      </c>
      <c r="AR37" s="231">
        <v>0</v>
      </c>
      <c r="AS37" s="231">
        <v>0</v>
      </c>
      <c r="AT37" s="231">
        <v>0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35</v>
      </c>
      <c r="D38" s="231">
        <v>5</v>
      </c>
      <c r="E38" s="231">
        <v>1</v>
      </c>
      <c r="F38" s="231">
        <v>71.25</v>
      </c>
      <c r="G38" s="231">
        <v>0</v>
      </c>
      <c r="H38" s="231">
        <v>3</v>
      </c>
      <c r="I38" s="231">
        <v>5</v>
      </c>
      <c r="J38" s="231">
        <v>1.3</v>
      </c>
      <c r="K38" s="231">
        <v>0</v>
      </c>
      <c r="L38" s="231">
        <v>5.7</v>
      </c>
      <c r="M38" s="231">
        <v>0</v>
      </c>
      <c r="N38" s="231">
        <v>0</v>
      </c>
      <c r="O38" s="231">
        <v>0</v>
      </c>
      <c r="P38" s="231">
        <v>0</v>
      </c>
      <c r="Q38" s="231">
        <v>13.25</v>
      </c>
      <c r="R38" s="231">
        <v>7</v>
      </c>
      <c r="S38" s="231">
        <v>3</v>
      </c>
      <c r="T38" s="231">
        <v>0</v>
      </c>
      <c r="U38" s="231">
        <v>0</v>
      </c>
      <c r="V38" s="231">
        <v>0</v>
      </c>
      <c r="W38" s="231">
        <v>22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4</v>
      </c>
      <c r="AM38" s="231">
        <v>0</v>
      </c>
      <c r="AN38" s="231">
        <v>0</v>
      </c>
      <c r="AO38" s="231">
        <v>0</v>
      </c>
      <c r="AP38" s="231">
        <v>0</v>
      </c>
      <c r="AQ38" s="231">
        <v>1</v>
      </c>
      <c r="AR38" s="231">
        <v>0</v>
      </c>
      <c r="AS38" s="231">
        <v>0</v>
      </c>
      <c r="AT38" s="231">
        <v>6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35</v>
      </c>
      <c r="D39" s="231">
        <v>5</v>
      </c>
      <c r="E39" s="231">
        <v>2</v>
      </c>
      <c r="F39" s="231">
        <v>11423.65</v>
      </c>
      <c r="G39" s="231">
        <v>0</v>
      </c>
      <c r="H39" s="231">
        <v>480</v>
      </c>
      <c r="I39" s="231">
        <v>899.5</v>
      </c>
      <c r="J39" s="231">
        <v>223.5</v>
      </c>
      <c r="K39" s="231">
        <v>0</v>
      </c>
      <c r="L39" s="231">
        <v>937.5</v>
      </c>
      <c r="M39" s="231">
        <v>0</v>
      </c>
      <c r="N39" s="231">
        <v>0</v>
      </c>
      <c r="O39" s="231">
        <v>0</v>
      </c>
      <c r="P39" s="231">
        <v>0</v>
      </c>
      <c r="Q39" s="231">
        <v>2091.65</v>
      </c>
      <c r="R39" s="231">
        <v>1086.5</v>
      </c>
      <c r="S39" s="231">
        <v>510.5</v>
      </c>
      <c r="T39" s="231">
        <v>0</v>
      </c>
      <c r="U39" s="231">
        <v>0</v>
      </c>
      <c r="V39" s="231">
        <v>0</v>
      </c>
      <c r="W39" s="231">
        <v>3416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724</v>
      </c>
      <c r="AM39" s="231">
        <v>0</v>
      </c>
      <c r="AN39" s="231">
        <v>0</v>
      </c>
      <c r="AO39" s="231">
        <v>0</v>
      </c>
      <c r="AP39" s="231">
        <v>0</v>
      </c>
      <c r="AQ39" s="231">
        <v>168</v>
      </c>
      <c r="AR39" s="231">
        <v>0</v>
      </c>
      <c r="AS39" s="231">
        <v>0</v>
      </c>
      <c r="AT39" s="231">
        <v>886.5</v>
      </c>
      <c r="AU39" s="231">
        <v>0</v>
      </c>
      <c r="AV39" s="231">
        <v>0</v>
      </c>
      <c r="AW39" s="231">
        <v>0</v>
      </c>
    </row>
    <row r="40" spans="3:49" x14ac:dyDescent="0.3">
      <c r="C40" s="231">
        <v>35</v>
      </c>
      <c r="D40" s="231">
        <v>5</v>
      </c>
      <c r="E40" s="231">
        <v>4</v>
      </c>
      <c r="F40" s="231">
        <v>462.5</v>
      </c>
      <c r="G40" s="231">
        <v>0</v>
      </c>
      <c r="H40" s="231">
        <v>0</v>
      </c>
      <c r="I40" s="231">
        <v>20</v>
      </c>
      <c r="J40" s="231">
        <v>0</v>
      </c>
      <c r="K40" s="231">
        <v>0</v>
      </c>
      <c r="L40" s="231">
        <v>59</v>
      </c>
      <c r="M40" s="231">
        <v>0</v>
      </c>
      <c r="N40" s="231">
        <v>0</v>
      </c>
      <c r="O40" s="231">
        <v>0</v>
      </c>
      <c r="P40" s="231">
        <v>0</v>
      </c>
      <c r="Q40" s="231">
        <v>26</v>
      </c>
      <c r="R40" s="231">
        <v>9.5</v>
      </c>
      <c r="S40" s="231">
        <v>4.5</v>
      </c>
      <c r="T40" s="231">
        <v>0</v>
      </c>
      <c r="U40" s="231">
        <v>0</v>
      </c>
      <c r="V40" s="231">
        <v>0</v>
      </c>
      <c r="W40" s="231">
        <v>343.5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35</v>
      </c>
      <c r="D41" s="231">
        <v>5</v>
      </c>
      <c r="E41" s="231">
        <v>5</v>
      </c>
      <c r="F41" s="231">
        <v>2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2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35</v>
      </c>
      <c r="D42" s="231">
        <v>5</v>
      </c>
      <c r="E42" s="231">
        <v>6</v>
      </c>
      <c r="F42" s="231">
        <v>2306702</v>
      </c>
      <c r="G42" s="231">
        <v>0</v>
      </c>
      <c r="H42" s="231">
        <v>44317</v>
      </c>
      <c r="I42" s="231">
        <v>129647</v>
      </c>
      <c r="J42" s="231">
        <v>43587</v>
      </c>
      <c r="K42" s="231">
        <v>0</v>
      </c>
      <c r="L42" s="231">
        <v>424917</v>
      </c>
      <c r="M42" s="231">
        <v>0</v>
      </c>
      <c r="N42" s="231">
        <v>0</v>
      </c>
      <c r="O42" s="231">
        <v>0</v>
      </c>
      <c r="P42" s="231">
        <v>0</v>
      </c>
      <c r="Q42" s="231">
        <v>380015</v>
      </c>
      <c r="R42" s="231">
        <v>215942</v>
      </c>
      <c r="S42" s="231">
        <v>119601</v>
      </c>
      <c r="T42" s="231">
        <v>0</v>
      </c>
      <c r="U42" s="231">
        <v>0</v>
      </c>
      <c r="V42" s="231">
        <v>0</v>
      </c>
      <c r="W42" s="231">
        <v>694753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110975</v>
      </c>
      <c r="AM42" s="231">
        <v>0</v>
      </c>
      <c r="AN42" s="231">
        <v>0</v>
      </c>
      <c r="AO42" s="231">
        <v>0</v>
      </c>
      <c r="AP42" s="231">
        <v>0</v>
      </c>
      <c r="AQ42" s="231">
        <v>23408</v>
      </c>
      <c r="AR42" s="231">
        <v>0</v>
      </c>
      <c r="AS42" s="231">
        <v>0</v>
      </c>
      <c r="AT42" s="231">
        <v>119540</v>
      </c>
      <c r="AU42" s="231">
        <v>0</v>
      </c>
      <c r="AV42" s="231">
        <v>0</v>
      </c>
      <c r="AW42" s="231">
        <v>0</v>
      </c>
    </row>
    <row r="43" spans="3:49" x14ac:dyDescent="0.3">
      <c r="C43" s="231">
        <v>35</v>
      </c>
      <c r="D43" s="231">
        <v>5</v>
      </c>
      <c r="E43" s="231">
        <v>9</v>
      </c>
      <c r="F43" s="231">
        <v>23998</v>
      </c>
      <c r="G43" s="231">
        <v>0</v>
      </c>
      <c r="H43" s="231">
        <v>0</v>
      </c>
      <c r="I43" s="231">
        <v>1000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6000</v>
      </c>
      <c r="R43" s="231">
        <v>3250</v>
      </c>
      <c r="S43" s="231">
        <v>0</v>
      </c>
      <c r="T43" s="231">
        <v>0</v>
      </c>
      <c r="U43" s="231">
        <v>0</v>
      </c>
      <c r="V43" s="231">
        <v>0</v>
      </c>
      <c r="W43" s="231">
        <v>12748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1000</v>
      </c>
      <c r="AU43" s="231">
        <v>0</v>
      </c>
      <c r="AV43" s="231">
        <v>0</v>
      </c>
      <c r="AW43" s="231">
        <v>0</v>
      </c>
    </row>
    <row r="44" spans="3:49" x14ac:dyDescent="0.3">
      <c r="C44" s="231">
        <v>35</v>
      </c>
      <c r="D44" s="231">
        <v>5</v>
      </c>
      <c r="E44" s="231">
        <v>10</v>
      </c>
      <c r="F44" s="231">
        <v>18050</v>
      </c>
      <c r="G44" s="231">
        <v>2200</v>
      </c>
      <c r="H44" s="231">
        <v>2650</v>
      </c>
      <c r="I44" s="231">
        <v>0</v>
      </c>
      <c r="J44" s="231">
        <v>13200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  <c r="AO44" s="231">
        <v>0</v>
      </c>
      <c r="AP44" s="231">
        <v>0</v>
      </c>
      <c r="AQ44" s="231">
        <v>0</v>
      </c>
      <c r="AR44" s="231">
        <v>0</v>
      </c>
      <c r="AS44" s="231">
        <v>0</v>
      </c>
      <c r="AT44" s="231">
        <v>0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35</v>
      </c>
      <c r="D45" s="231">
        <v>5</v>
      </c>
      <c r="E45" s="231">
        <v>11</v>
      </c>
      <c r="F45" s="231">
        <v>5077.3506646853684</v>
      </c>
      <c r="G45" s="231">
        <v>1744.0173313520352</v>
      </c>
      <c r="H45" s="231">
        <v>2500</v>
      </c>
      <c r="I45" s="231">
        <v>0</v>
      </c>
      <c r="J45" s="231">
        <v>833.33333333333337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  <row r="46" spans="3:49" x14ac:dyDescent="0.3">
      <c r="C46" s="231">
        <v>35</v>
      </c>
      <c r="D46" s="231">
        <v>6</v>
      </c>
      <c r="E46" s="231">
        <v>1</v>
      </c>
      <c r="F46" s="231">
        <v>71.8</v>
      </c>
      <c r="G46" s="231">
        <v>0</v>
      </c>
      <c r="H46" s="231">
        <v>3</v>
      </c>
      <c r="I46" s="231">
        <v>5</v>
      </c>
      <c r="J46" s="231">
        <v>1.6</v>
      </c>
      <c r="K46" s="231">
        <v>0</v>
      </c>
      <c r="L46" s="231">
        <v>5.7</v>
      </c>
      <c r="M46" s="231">
        <v>0</v>
      </c>
      <c r="N46" s="231">
        <v>0</v>
      </c>
      <c r="O46" s="231">
        <v>0</v>
      </c>
      <c r="P46" s="231">
        <v>0</v>
      </c>
      <c r="Q46" s="231">
        <v>13.5</v>
      </c>
      <c r="R46" s="231">
        <v>7</v>
      </c>
      <c r="S46" s="231">
        <v>3</v>
      </c>
      <c r="T46" s="231">
        <v>0</v>
      </c>
      <c r="U46" s="231">
        <v>0</v>
      </c>
      <c r="V46" s="231">
        <v>0</v>
      </c>
      <c r="W46" s="231">
        <v>22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4</v>
      </c>
      <c r="AM46" s="231">
        <v>0</v>
      </c>
      <c r="AN46" s="231">
        <v>0</v>
      </c>
      <c r="AO46" s="231">
        <v>0</v>
      </c>
      <c r="AP46" s="231">
        <v>0</v>
      </c>
      <c r="AQ46" s="231">
        <v>1</v>
      </c>
      <c r="AR46" s="231">
        <v>0</v>
      </c>
      <c r="AS46" s="231">
        <v>0</v>
      </c>
      <c r="AT46" s="231">
        <v>6</v>
      </c>
      <c r="AU46" s="231">
        <v>0</v>
      </c>
      <c r="AV46" s="231">
        <v>0</v>
      </c>
      <c r="AW46" s="231">
        <v>0</v>
      </c>
    </row>
    <row r="47" spans="3:49" x14ac:dyDescent="0.3">
      <c r="C47" s="231">
        <v>35</v>
      </c>
      <c r="D47" s="231">
        <v>6</v>
      </c>
      <c r="E47" s="231">
        <v>2</v>
      </c>
      <c r="F47" s="231">
        <v>10259.450000000001</v>
      </c>
      <c r="G47" s="231">
        <v>0</v>
      </c>
      <c r="H47" s="231">
        <v>480</v>
      </c>
      <c r="I47" s="231">
        <v>696</v>
      </c>
      <c r="J47" s="231">
        <v>237</v>
      </c>
      <c r="K47" s="231">
        <v>0</v>
      </c>
      <c r="L47" s="231">
        <v>764.5</v>
      </c>
      <c r="M47" s="231">
        <v>0</v>
      </c>
      <c r="N47" s="231">
        <v>0</v>
      </c>
      <c r="O47" s="231">
        <v>0</v>
      </c>
      <c r="P47" s="231">
        <v>0</v>
      </c>
      <c r="Q47" s="231">
        <v>1933.95</v>
      </c>
      <c r="R47" s="231">
        <v>920.5</v>
      </c>
      <c r="S47" s="231">
        <v>441</v>
      </c>
      <c r="T47" s="231">
        <v>0</v>
      </c>
      <c r="U47" s="231">
        <v>0</v>
      </c>
      <c r="V47" s="231">
        <v>0</v>
      </c>
      <c r="W47" s="231">
        <v>3068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604</v>
      </c>
      <c r="AM47" s="231">
        <v>0</v>
      </c>
      <c r="AN47" s="231">
        <v>0</v>
      </c>
      <c r="AO47" s="231">
        <v>0</v>
      </c>
      <c r="AP47" s="231">
        <v>0</v>
      </c>
      <c r="AQ47" s="231">
        <v>161</v>
      </c>
      <c r="AR47" s="231">
        <v>0</v>
      </c>
      <c r="AS47" s="231">
        <v>0</v>
      </c>
      <c r="AT47" s="231">
        <v>953.5</v>
      </c>
      <c r="AU47" s="231">
        <v>0</v>
      </c>
      <c r="AV47" s="231">
        <v>0</v>
      </c>
      <c r="AW47" s="231">
        <v>0</v>
      </c>
    </row>
    <row r="48" spans="3:49" x14ac:dyDescent="0.3">
      <c r="C48" s="231">
        <v>35</v>
      </c>
      <c r="D48" s="231">
        <v>6</v>
      </c>
      <c r="E48" s="231">
        <v>4</v>
      </c>
      <c r="F48" s="231">
        <v>390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58</v>
      </c>
      <c r="M48" s="231">
        <v>0</v>
      </c>
      <c r="N48" s="231">
        <v>0</v>
      </c>
      <c r="O48" s="231">
        <v>0</v>
      </c>
      <c r="P48" s="231">
        <v>0</v>
      </c>
      <c r="Q48" s="231">
        <v>14.5</v>
      </c>
      <c r="R48" s="231">
        <v>14.5</v>
      </c>
      <c r="S48" s="231">
        <v>9</v>
      </c>
      <c r="T48" s="231">
        <v>0</v>
      </c>
      <c r="U48" s="231">
        <v>0</v>
      </c>
      <c r="V48" s="231">
        <v>0</v>
      </c>
      <c r="W48" s="231">
        <v>294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</row>
    <row r="49" spans="3:49" x14ac:dyDescent="0.3">
      <c r="C49" s="231">
        <v>35</v>
      </c>
      <c r="D49" s="231">
        <v>6</v>
      </c>
      <c r="E49" s="231">
        <v>5</v>
      </c>
      <c r="F49" s="231">
        <v>10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10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</v>
      </c>
    </row>
    <row r="50" spans="3:49" x14ac:dyDescent="0.3">
      <c r="C50" s="231">
        <v>35</v>
      </c>
      <c r="D50" s="231">
        <v>6</v>
      </c>
      <c r="E50" s="231">
        <v>6</v>
      </c>
      <c r="F50" s="231">
        <v>2333501</v>
      </c>
      <c r="G50" s="231">
        <v>0</v>
      </c>
      <c r="H50" s="231">
        <v>46249</v>
      </c>
      <c r="I50" s="231">
        <v>134675</v>
      </c>
      <c r="J50" s="231">
        <v>62429</v>
      </c>
      <c r="K50" s="231">
        <v>0</v>
      </c>
      <c r="L50" s="231">
        <v>405013</v>
      </c>
      <c r="M50" s="231">
        <v>0</v>
      </c>
      <c r="N50" s="231">
        <v>0</v>
      </c>
      <c r="O50" s="231">
        <v>0</v>
      </c>
      <c r="P50" s="231">
        <v>0</v>
      </c>
      <c r="Q50" s="231">
        <v>382485</v>
      </c>
      <c r="R50" s="231">
        <v>227345</v>
      </c>
      <c r="S50" s="231">
        <v>120707</v>
      </c>
      <c r="T50" s="231">
        <v>0</v>
      </c>
      <c r="U50" s="231">
        <v>0</v>
      </c>
      <c r="V50" s="231">
        <v>0</v>
      </c>
      <c r="W50" s="231">
        <v>694970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112863</v>
      </c>
      <c r="AM50" s="231">
        <v>0</v>
      </c>
      <c r="AN50" s="231">
        <v>0</v>
      </c>
      <c r="AO50" s="231">
        <v>0</v>
      </c>
      <c r="AP50" s="231">
        <v>0</v>
      </c>
      <c r="AQ50" s="231">
        <v>24331</v>
      </c>
      <c r="AR50" s="231">
        <v>0</v>
      </c>
      <c r="AS50" s="231">
        <v>0</v>
      </c>
      <c r="AT50" s="231">
        <v>122434</v>
      </c>
      <c r="AU50" s="231">
        <v>0</v>
      </c>
      <c r="AV50" s="231">
        <v>0</v>
      </c>
      <c r="AW50" s="231">
        <v>0</v>
      </c>
    </row>
    <row r="51" spans="3:49" x14ac:dyDescent="0.3">
      <c r="C51" s="231">
        <v>35</v>
      </c>
      <c r="D51" s="231">
        <v>6</v>
      </c>
      <c r="E51" s="231">
        <v>9</v>
      </c>
      <c r="F51" s="231">
        <v>41851</v>
      </c>
      <c r="G51" s="231">
        <v>0</v>
      </c>
      <c r="H51" s="231">
        <v>2250</v>
      </c>
      <c r="I51" s="231">
        <v>8000</v>
      </c>
      <c r="J51" s="231">
        <v>6553</v>
      </c>
      <c r="K51" s="231">
        <v>0</v>
      </c>
      <c r="L51" s="231">
        <v>4300</v>
      </c>
      <c r="M51" s="231">
        <v>0</v>
      </c>
      <c r="N51" s="231">
        <v>0</v>
      </c>
      <c r="O51" s="231">
        <v>0</v>
      </c>
      <c r="P51" s="231">
        <v>0</v>
      </c>
      <c r="Q51" s="231">
        <v>4248</v>
      </c>
      <c r="R51" s="231">
        <v>3000</v>
      </c>
      <c r="S51" s="231">
        <v>0</v>
      </c>
      <c r="T51" s="231">
        <v>0</v>
      </c>
      <c r="U51" s="231">
        <v>0</v>
      </c>
      <c r="V51" s="231">
        <v>0</v>
      </c>
      <c r="W51" s="231">
        <v>9800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1000</v>
      </c>
      <c r="AR51" s="231">
        <v>0</v>
      </c>
      <c r="AS51" s="231">
        <v>0</v>
      </c>
      <c r="AT51" s="231">
        <v>2700</v>
      </c>
      <c r="AU51" s="231">
        <v>0</v>
      </c>
      <c r="AV51" s="231">
        <v>0</v>
      </c>
      <c r="AW51" s="231">
        <v>0</v>
      </c>
    </row>
    <row r="52" spans="3:49" x14ac:dyDescent="0.3">
      <c r="C52" s="231">
        <v>35</v>
      </c>
      <c r="D52" s="231">
        <v>6</v>
      </c>
      <c r="E52" s="231">
        <v>11</v>
      </c>
      <c r="F52" s="231">
        <v>5077.3506646853684</v>
      </c>
      <c r="G52" s="231">
        <v>1744.0173313520352</v>
      </c>
      <c r="H52" s="231">
        <v>2500</v>
      </c>
      <c r="I52" s="231">
        <v>0</v>
      </c>
      <c r="J52" s="231">
        <v>833.33333333333337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6" t="s">
        <v>1296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</row>
    <row r="2" spans="1:28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8230841.3299999991</v>
      </c>
      <c r="C3" s="222">
        <f t="shared" ref="C3:Z3" si="0">SUBTOTAL(9,C6:C1048576)</f>
        <v>9</v>
      </c>
      <c r="D3" s="222"/>
      <c r="E3" s="222">
        <f>SUBTOTAL(9,E6:E1048576)/4</f>
        <v>9363836.9899999984</v>
      </c>
      <c r="F3" s="222"/>
      <c r="G3" s="222">
        <f t="shared" si="0"/>
        <v>9</v>
      </c>
      <c r="H3" s="222">
        <f>SUBTOTAL(9,H6:H1048576)/4</f>
        <v>7554425.6600000001</v>
      </c>
      <c r="I3" s="225">
        <f>IF(B3&lt;&gt;0,H3/B3,"")</f>
        <v>0.91781937679510595</v>
      </c>
      <c r="J3" s="223">
        <f>IF(E3&lt;&gt;0,H3/E3,"")</f>
        <v>0.80676603704951955</v>
      </c>
      <c r="K3" s="224">
        <f t="shared" si="0"/>
        <v>425256</v>
      </c>
      <c r="L3" s="224"/>
      <c r="M3" s="222">
        <f t="shared" si="0"/>
        <v>2.6355140186915889</v>
      </c>
      <c r="N3" s="222">
        <f t="shared" si="0"/>
        <v>322712</v>
      </c>
      <c r="O3" s="222"/>
      <c r="P3" s="222">
        <f t="shared" si="0"/>
        <v>2</v>
      </c>
      <c r="Q3" s="222">
        <f t="shared" si="0"/>
        <v>250783.2</v>
      </c>
      <c r="R3" s="225">
        <f>IF(K3&lt;&gt;0,Q3/K3,"")</f>
        <v>0.58972289632597774</v>
      </c>
      <c r="S3" s="225">
        <f>IF(N3&lt;&gt;0,Q3/N3,"")</f>
        <v>0.77711148020526044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7" t="s">
        <v>221</v>
      </c>
      <c r="B4" s="418" t="s">
        <v>99</v>
      </c>
      <c r="C4" s="419"/>
      <c r="D4" s="420"/>
      <c r="E4" s="419"/>
      <c r="F4" s="420"/>
      <c r="G4" s="419"/>
      <c r="H4" s="419"/>
      <c r="I4" s="420"/>
      <c r="J4" s="421"/>
      <c r="K4" s="418" t="s">
        <v>100</v>
      </c>
      <c r="L4" s="420"/>
      <c r="M4" s="419"/>
      <c r="N4" s="419"/>
      <c r="O4" s="420"/>
      <c r="P4" s="419"/>
      <c r="Q4" s="419"/>
      <c r="R4" s="420"/>
      <c r="S4" s="421"/>
      <c r="T4" s="418" t="s">
        <v>101</v>
      </c>
      <c r="U4" s="420"/>
      <c r="V4" s="419"/>
      <c r="W4" s="419"/>
      <c r="X4" s="420"/>
      <c r="Y4" s="419"/>
      <c r="Z4" s="419"/>
      <c r="AA4" s="420"/>
      <c r="AB4" s="421"/>
    </row>
    <row r="5" spans="1:28" ht="14.4" customHeight="1" thickBot="1" x14ac:dyDescent="0.35">
      <c r="A5" s="590"/>
      <c r="B5" s="591">
        <v>2015</v>
      </c>
      <c r="C5" s="592"/>
      <c r="D5" s="592"/>
      <c r="E5" s="592">
        <v>2016</v>
      </c>
      <c r="F5" s="592"/>
      <c r="G5" s="592"/>
      <c r="H5" s="592">
        <v>2017</v>
      </c>
      <c r="I5" s="593" t="s">
        <v>247</v>
      </c>
      <c r="J5" s="594" t="s">
        <v>2</v>
      </c>
      <c r="K5" s="591">
        <v>2015</v>
      </c>
      <c r="L5" s="592"/>
      <c r="M5" s="592"/>
      <c r="N5" s="592">
        <v>2016</v>
      </c>
      <c r="O5" s="592"/>
      <c r="P5" s="592"/>
      <c r="Q5" s="592">
        <v>2017</v>
      </c>
      <c r="R5" s="593" t="s">
        <v>247</v>
      </c>
      <c r="S5" s="594" t="s">
        <v>2</v>
      </c>
      <c r="T5" s="591">
        <v>2015</v>
      </c>
      <c r="U5" s="592"/>
      <c r="V5" s="592"/>
      <c r="W5" s="592">
        <v>2016</v>
      </c>
      <c r="X5" s="592"/>
      <c r="Y5" s="592"/>
      <c r="Z5" s="592">
        <v>2017</v>
      </c>
      <c r="AA5" s="593" t="s">
        <v>247</v>
      </c>
      <c r="AB5" s="594" t="s">
        <v>2</v>
      </c>
    </row>
    <row r="6" spans="1:28" ht="14.4" customHeight="1" x14ac:dyDescent="0.3">
      <c r="A6" s="595" t="s">
        <v>1292</v>
      </c>
      <c r="B6" s="596">
        <v>548561.33000000007</v>
      </c>
      <c r="C6" s="597">
        <v>1</v>
      </c>
      <c r="D6" s="597">
        <v>1.0069133161448494</v>
      </c>
      <c r="E6" s="596">
        <v>544794.99</v>
      </c>
      <c r="F6" s="597">
        <v>0.99313414964922864</v>
      </c>
      <c r="G6" s="597">
        <v>1</v>
      </c>
      <c r="H6" s="596">
        <v>514253.66</v>
      </c>
      <c r="I6" s="597">
        <v>0.93745882525113444</v>
      </c>
      <c r="J6" s="597">
        <v>0.94393977448287469</v>
      </c>
      <c r="K6" s="596"/>
      <c r="L6" s="597"/>
      <c r="M6" s="597"/>
      <c r="N6" s="596"/>
      <c r="O6" s="597"/>
      <c r="P6" s="597"/>
      <c r="Q6" s="596"/>
      <c r="R6" s="597"/>
      <c r="S6" s="597"/>
      <c r="T6" s="596"/>
      <c r="U6" s="597"/>
      <c r="V6" s="597"/>
      <c r="W6" s="596"/>
      <c r="X6" s="597"/>
      <c r="Y6" s="597"/>
      <c r="Z6" s="596"/>
      <c r="AA6" s="597"/>
      <c r="AB6" s="598"/>
    </row>
    <row r="7" spans="1:28" ht="14.4" customHeight="1" x14ac:dyDescent="0.3">
      <c r="A7" s="609" t="s">
        <v>1293</v>
      </c>
      <c r="B7" s="599">
        <v>548561.33000000007</v>
      </c>
      <c r="C7" s="600">
        <v>1</v>
      </c>
      <c r="D7" s="600">
        <v>1.0069133161448494</v>
      </c>
      <c r="E7" s="599">
        <v>544794.99</v>
      </c>
      <c r="F7" s="600">
        <v>0.99313414964922864</v>
      </c>
      <c r="G7" s="600">
        <v>1</v>
      </c>
      <c r="H7" s="599">
        <v>514253.66</v>
      </c>
      <c r="I7" s="600">
        <v>0.93745882525113444</v>
      </c>
      <c r="J7" s="600">
        <v>0.94393977448287469</v>
      </c>
      <c r="K7" s="599"/>
      <c r="L7" s="600"/>
      <c r="M7" s="600"/>
      <c r="N7" s="599"/>
      <c r="O7" s="600"/>
      <c r="P7" s="600"/>
      <c r="Q7" s="599"/>
      <c r="R7" s="600"/>
      <c r="S7" s="600"/>
      <c r="T7" s="599"/>
      <c r="U7" s="600"/>
      <c r="V7" s="600"/>
      <c r="W7" s="599"/>
      <c r="X7" s="600"/>
      <c r="Y7" s="600"/>
      <c r="Z7" s="599"/>
      <c r="AA7" s="600"/>
      <c r="AB7" s="601"/>
    </row>
    <row r="8" spans="1:28" ht="14.4" customHeight="1" x14ac:dyDescent="0.3">
      <c r="A8" s="602" t="s">
        <v>1294</v>
      </c>
      <c r="B8" s="603">
        <v>7682280</v>
      </c>
      <c r="C8" s="604">
        <v>1</v>
      </c>
      <c r="D8" s="604">
        <v>0.87110141895230797</v>
      </c>
      <c r="E8" s="603">
        <v>8819042</v>
      </c>
      <c r="F8" s="604">
        <v>1.1479719562421573</v>
      </c>
      <c r="G8" s="604">
        <v>1</v>
      </c>
      <c r="H8" s="603">
        <v>7040172</v>
      </c>
      <c r="I8" s="604">
        <v>0.91641700120276792</v>
      </c>
      <c r="J8" s="604">
        <v>0.79829215009975008</v>
      </c>
      <c r="K8" s="603">
        <v>212628</v>
      </c>
      <c r="L8" s="604">
        <v>1</v>
      </c>
      <c r="M8" s="604">
        <v>1.3177570093457944</v>
      </c>
      <c r="N8" s="603">
        <v>161356</v>
      </c>
      <c r="O8" s="604">
        <v>0.75886524822695034</v>
      </c>
      <c r="P8" s="604">
        <v>1</v>
      </c>
      <c r="Q8" s="603">
        <v>125391.6</v>
      </c>
      <c r="R8" s="604">
        <v>0.58972289632597774</v>
      </c>
      <c r="S8" s="604">
        <v>0.77711148020526044</v>
      </c>
      <c r="T8" s="603"/>
      <c r="U8" s="604"/>
      <c r="V8" s="604"/>
      <c r="W8" s="603"/>
      <c r="X8" s="604"/>
      <c r="Y8" s="604"/>
      <c r="Z8" s="603"/>
      <c r="AA8" s="604"/>
      <c r="AB8" s="605"/>
    </row>
    <row r="9" spans="1:28" ht="14.4" customHeight="1" thickBot="1" x14ac:dyDescent="0.35">
      <c r="A9" s="610" t="s">
        <v>1295</v>
      </c>
      <c r="B9" s="606">
        <v>7682280</v>
      </c>
      <c r="C9" s="607">
        <v>1</v>
      </c>
      <c r="D9" s="607">
        <v>0.87110141895230797</v>
      </c>
      <c r="E9" s="606">
        <v>8819042</v>
      </c>
      <c r="F9" s="607">
        <v>1.1479719562421573</v>
      </c>
      <c r="G9" s="607">
        <v>1</v>
      </c>
      <c r="H9" s="606">
        <v>7040172</v>
      </c>
      <c r="I9" s="607">
        <v>0.91641700120276792</v>
      </c>
      <c r="J9" s="607">
        <v>0.79829215009975008</v>
      </c>
      <c r="K9" s="606">
        <v>212628</v>
      </c>
      <c r="L9" s="607">
        <v>1</v>
      </c>
      <c r="M9" s="607">
        <v>1.3177570093457944</v>
      </c>
      <c r="N9" s="606">
        <v>161356</v>
      </c>
      <c r="O9" s="607">
        <v>0.75886524822695034</v>
      </c>
      <c r="P9" s="607">
        <v>1</v>
      </c>
      <c r="Q9" s="606">
        <v>125391.6</v>
      </c>
      <c r="R9" s="607">
        <v>0.58972289632597774</v>
      </c>
      <c r="S9" s="607">
        <v>0.77711148020526044</v>
      </c>
      <c r="T9" s="606"/>
      <c r="U9" s="607"/>
      <c r="V9" s="607"/>
      <c r="W9" s="606"/>
      <c r="X9" s="607"/>
      <c r="Y9" s="607"/>
      <c r="Z9" s="606"/>
      <c r="AA9" s="607"/>
      <c r="AB9" s="608"/>
    </row>
    <row r="10" spans="1:28" ht="14.4" customHeight="1" thickBot="1" x14ac:dyDescent="0.35"/>
    <row r="11" spans="1:28" ht="14.4" customHeight="1" x14ac:dyDescent="0.3">
      <c r="A11" s="595" t="s">
        <v>1297</v>
      </c>
      <c r="B11" s="596">
        <v>548561.32999999996</v>
      </c>
      <c r="C11" s="597">
        <v>1</v>
      </c>
      <c r="D11" s="597">
        <v>1.0069133161448491</v>
      </c>
      <c r="E11" s="596">
        <v>544794.99</v>
      </c>
      <c r="F11" s="597">
        <v>0.99313414964922886</v>
      </c>
      <c r="G11" s="597">
        <v>1</v>
      </c>
      <c r="H11" s="596">
        <v>514253.66</v>
      </c>
      <c r="I11" s="597">
        <v>0.93745882525113466</v>
      </c>
      <c r="J11" s="598">
        <v>0.94393977448287469</v>
      </c>
    </row>
    <row r="12" spans="1:28" ht="14.4" customHeight="1" x14ac:dyDescent="0.3">
      <c r="A12" s="609" t="s">
        <v>1298</v>
      </c>
      <c r="B12" s="599">
        <v>9737.33</v>
      </c>
      <c r="C12" s="600">
        <v>1</v>
      </c>
      <c r="D12" s="600">
        <v>0.87715791370146834</v>
      </c>
      <c r="E12" s="599">
        <v>11101</v>
      </c>
      <c r="F12" s="600">
        <v>1.1400455771756735</v>
      </c>
      <c r="G12" s="600">
        <v>1</v>
      </c>
      <c r="H12" s="599">
        <v>7096</v>
      </c>
      <c r="I12" s="600">
        <v>0.72874186250234918</v>
      </c>
      <c r="J12" s="601">
        <v>0.63922169173948296</v>
      </c>
    </row>
    <row r="13" spans="1:28" ht="14.4" customHeight="1" x14ac:dyDescent="0.3">
      <c r="A13" s="609" t="s">
        <v>1299</v>
      </c>
      <c r="B13" s="599">
        <v>538824</v>
      </c>
      <c r="C13" s="600">
        <v>1</v>
      </c>
      <c r="D13" s="600">
        <v>1.0096122686335667</v>
      </c>
      <c r="E13" s="599">
        <v>533693.99</v>
      </c>
      <c r="F13" s="600">
        <v>0.99047924739803717</v>
      </c>
      <c r="G13" s="600">
        <v>1</v>
      </c>
      <c r="H13" s="599">
        <v>507157.66</v>
      </c>
      <c r="I13" s="600">
        <v>0.94123064303000603</v>
      </c>
      <c r="J13" s="601">
        <v>0.95027800481695512</v>
      </c>
    </row>
    <row r="14" spans="1:28" ht="14.4" customHeight="1" x14ac:dyDescent="0.3">
      <c r="A14" s="602" t="s">
        <v>529</v>
      </c>
      <c r="B14" s="603">
        <v>7682280</v>
      </c>
      <c r="C14" s="604">
        <v>1</v>
      </c>
      <c r="D14" s="604">
        <v>0.87110141895230797</v>
      </c>
      <c r="E14" s="603">
        <v>8819042</v>
      </c>
      <c r="F14" s="604">
        <v>1.1479719562421573</v>
      </c>
      <c r="G14" s="604">
        <v>1</v>
      </c>
      <c r="H14" s="603">
        <v>6839208</v>
      </c>
      <c r="I14" s="604">
        <v>0.89025757978100251</v>
      </c>
      <c r="J14" s="605">
        <v>0.77550464098027883</v>
      </c>
    </row>
    <row r="15" spans="1:28" ht="14.4" customHeight="1" x14ac:dyDescent="0.3">
      <c r="A15" s="609" t="s">
        <v>1298</v>
      </c>
      <c r="B15" s="599">
        <v>7682280</v>
      </c>
      <c r="C15" s="600">
        <v>1</v>
      </c>
      <c r="D15" s="600">
        <v>0.87110141895230797</v>
      </c>
      <c r="E15" s="599">
        <v>8819042</v>
      </c>
      <c r="F15" s="600">
        <v>1.1479719562421573</v>
      </c>
      <c r="G15" s="600">
        <v>1</v>
      </c>
      <c r="H15" s="599">
        <v>6839208</v>
      </c>
      <c r="I15" s="600">
        <v>0.89025757978100251</v>
      </c>
      <c r="J15" s="601">
        <v>0.77550464098027883</v>
      </c>
    </row>
    <row r="16" spans="1:28" ht="14.4" customHeight="1" x14ac:dyDescent="0.3">
      <c r="A16" s="602" t="s">
        <v>534</v>
      </c>
      <c r="B16" s="603"/>
      <c r="C16" s="604"/>
      <c r="D16" s="604"/>
      <c r="E16" s="603"/>
      <c r="F16" s="604"/>
      <c r="G16" s="604"/>
      <c r="H16" s="603">
        <v>200964</v>
      </c>
      <c r="I16" s="604"/>
      <c r="J16" s="605"/>
    </row>
    <row r="17" spans="1:10" ht="14.4" customHeight="1" thickBot="1" x14ac:dyDescent="0.35">
      <c r="A17" s="610" t="s">
        <v>1298</v>
      </c>
      <c r="B17" s="606"/>
      <c r="C17" s="607"/>
      <c r="D17" s="607"/>
      <c r="E17" s="606"/>
      <c r="F17" s="607"/>
      <c r="G17" s="607"/>
      <c r="H17" s="606">
        <v>200964</v>
      </c>
      <c r="I17" s="607"/>
      <c r="J17" s="608"/>
    </row>
    <row r="18" spans="1:10" ht="14.4" customHeight="1" x14ac:dyDescent="0.3">
      <c r="A18" s="516" t="s">
        <v>585</v>
      </c>
    </row>
    <row r="19" spans="1:10" ht="14.4" customHeight="1" x14ac:dyDescent="0.3">
      <c r="A19" s="517" t="s">
        <v>586</v>
      </c>
    </row>
    <row r="20" spans="1:10" ht="14.4" customHeight="1" x14ac:dyDescent="0.3">
      <c r="A20" s="516" t="s">
        <v>1300</v>
      </c>
    </row>
    <row r="21" spans="1:10" ht="14.4" customHeight="1" x14ac:dyDescent="0.3">
      <c r="A21" s="516" t="s">
        <v>1301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6" t="s">
        <v>1305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34342</v>
      </c>
      <c r="C3" s="301">
        <f t="shared" si="0"/>
        <v>38302</v>
      </c>
      <c r="D3" s="315">
        <f t="shared" si="0"/>
        <v>28578</v>
      </c>
      <c r="E3" s="224">
        <f t="shared" si="0"/>
        <v>8230841.3300000001</v>
      </c>
      <c r="F3" s="222">
        <f t="shared" si="0"/>
        <v>9363836.9900000002</v>
      </c>
      <c r="G3" s="302">
        <f t="shared" si="0"/>
        <v>7554425.6600000001</v>
      </c>
    </row>
    <row r="4" spans="1:7" ht="14.4" customHeight="1" x14ac:dyDescent="0.3">
      <c r="A4" s="417" t="s">
        <v>135</v>
      </c>
      <c r="B4" s="422" t="s">
        <v>219</v>
      </c>
      <c r="C4" s="420"/>
      <c r="D4" s="423"/>
      <c r="E4" s="422" t="s">
        <v>99</v>
      </c>
      <c r="F4" s="420"/>
      <c r="G4" s="423"/>
    </row>
    <row r="5" spans="1:7" ht="14.4" customHeight="1" thickBot="1" x14ac:dyDescent="0.35">
      <c r="A5" s="590"/>
      <c r="B5" s="591">
        <v>2015</v>
      </c>
      <c r="C5" s="592">
        <v>2016</v>
      </c>
      <c r="D5" s="611">
        <v>2017</v>
      </c>
      <c r="E5" s="591">
        <v>2015</v>
      </c>
      <c r="F5" s="592">
        <v>2016</v>
      </c>
      <c r="G5" s="611">
        <v>2017</v>
      </c>
    </row>
    <row r="6" spans="1:7" ht="14.4" customHeight="1" x14ac:dyDescent="0.3">
      <c r="A6" s="578" t="s">
        <v>1298</v>
      </c>
      <c r="B6" s="116">
        <v>34164</v>
      </c>
      <c r="C6" s="116">
        <v>38137</v>
      </c>
      <c r="D6" s="116">
        <v>28413</v>
      </c>
      <c r="E6" s="612">
        <v>7692017.3300000001</v>
      </c>
      <c r="F6" s="612">
        <v>8830143</v>
      </c>
      <c r="G6" s="613">
        <v>7047268</v>
      </c>
    </row>
    <row r="7" spans="1:7" ht="14.4" customHeight="1" x14ac:dyDescent="0.3">
      <c r="A7" s="579" t="s">
        <v>588</v>
      </c>
      <c r="B7" s="567">
        <v>6</v>
      </c>
      <c r="C7" s="567">
        <v>13</v>
      </c>
      <c r="D7" s="567">
        <v>20</v>
      </c>
      <c r="E7" s="614">
        <v>210</v>
      </c>
      <c r="F7" s="614">
        <v>54923.33</v>
      </c>
      <c r="G7" s="615">
        <v>127768.66</v>
      </c>
    </row>
    <row r="8" spans="1:7" ht="14.4" customHeight="1" x14ac:dyDescent="0.3">
      <c r="A8" s="579" t="s">
        <v>589</v>
      </c>
      <c r="B8" s="567">
        <v>18</v>
      </c>
      <c r="C8" s="567">
        <v>14</v>
      </c>
      <c r="D8" s="567">
        <v>11</v>
      </c>
      <c r="E8" s="614">
        <v>45921</v>
      </c>
      <c r="F8" s="614">
        <v>9565.33</v>
      </c>
      <c r="G8" s="615">
        <v>407</v>
      </c>
    </row>
    <row r="9" spans="1:7" ht="14.4" customHeight="1" x14ac:dyDescent="0.3">
      <c r="A9" s="579" t="s">
        <v>1302</v>
      </c>
      <c r="B9" s="567">
        <v>2</v>
      </c>
      <c r="C9" s="567"/>
      <c r="D9" s="567"/>
      <c r="E9" s="614">
        <v>70</v>
      </c>
      <c r="F9" s="614"/>
      <c r="G9" s="615"/>
    </row>
    <row r="10" spans="1:7" ht="14.4" customHeight="1" x14ac:dyDescent="0.3">
      <c r="A10" s="579" t="s">
        <v>590</v>
      </c>
      <c r="B10" s="567">
        <v>7</v>
      </c>
      <c r="C10" s="567">
        <v>6</v>
      </c>
      <c r="D10" s="567">
        <v>5</v>
      </c>
      <c r="E10" s="614">
        <v>245</v>
      </c>
      <c r="F10" s="614">
        <v>222</v>
      </c>
      <c r="G10" s="615">
        <v>185</v>
      </c>
    </row>
    <row r="11" spans="1:7" ht="14.4" customHeight="1" x14ac:dyDescent="0.3">
      <c r="A11" s="579" t="s">
        <v>591</v>
      </c>
      <c r="B11" s="567">
        <v>10</v>
      </c>
      <c r="C11" s="567">
        <v>14</v>
      </c>
      <c r="D11" s="567">
        <v>29</v>
      </c>
      <c r="E11" s="614">
        <v>350</v>
      </c>
      <c r="F11" s="614">
        <v>518</v>
      </c>
      <c r="G11" s="615">
        <v>1073</v>
      </c>
    </row>
    <row r="12" spans="1:7" ht="14.4" customHeight="1" x14ac:dyDescent="0.3">
      <c r="A12" s="579" t="s">
        <v>1303</v>
      </c>
      <c r="B12" s="567">
        <v>14</v>
      </c>
      <c r="C12" s="567">
        <v>5</v>
      </c>
      <c r="D12" s="567"/>
      <c r="E12" s="614">
        <v>490</v>
      </c>
      <c r="F12" s="614">
        <v>185</v>
      </c>
      <c r="G12" s="615"/>
    </row>
    <row r="13" spans="1:7" ht="14.4" customHeight="1" x14ac:dyDescent="0.3">
      <c r="A13" s="579" t="s">
        <v>592</v>
      </c>
      <c r="B13" s="567">
        <v>107</v>
      </c>
      <c r="C13" s="567">
        <v>103</v>
      </c>
      <c r="D13" s="567">
        <v>80</v>
      </c>
      <c r="E13" s="614">
        <v>436654</v>
      </c>
      <c r="F13" s="614">
        <v>431393</v>
      </c>
      <c r="G13" s="615">
        <v>294460.34000000003</v>
      </c>
    </row>
    <row r="14" spans="1:7" ht="14.4" customHeight="1" x14ac:dyDescent="0.3">
      <c r="A14" s="579" t="s">
        <v>593</v>
      </c>
      <c r="B14" s="567"/>
      <c r="C14" s="567">
        <v>1</v>
      </c>
      <c r="D14" s="567">
        <v>1</v>
      </c>
      <c r="E14" s="614"/>
      <c r="F14" s="614">
        <v>37</v>
      </c>
      <c r="G14" s="615">
        <v>37</v>
      </c>
    </row>
    <row r="15" spans="1:7" ht="14.4" customHeight="1" thickBot="1" x14ac:dyDescent="0.35">
      <c r="A15" s="618" t="s">
        <v>1304</v>
      </c>
      <c r="B15" s="569">
        <v>14</v>
      </c>
      <c r="C15" s="569">
        <v>9</v>
      </c>
      <c r="D15" s="569">
        <v>19</v>
      </c>
      <c r="E15" s="616">
        <v>54884</v>
      </c>
      <c r="F15" s="616">
        <v>36850.33</v>
      </c>
      <c r="G15" s="617">
        <v>83226.66</v>
      </c>
    </row>
    <row r="16" spans="1:7" ht="14.4" customHeight="1" x14ac:dyDescent="0.3">
      <c r="A16" s="516" t="s">
        <v>585</v>
      </c>
    </row>
    <row r="17" spans="1:1" ht="14.4" customHeight="1" x14ac:dyDescent="0.3">
      <c r="A17" s="517" t="s">
        <v>586</v>
      </c>
    </row>
    <row r="18" spans="1:1" ht="14.4" customHeight="1" x14ac:dyDescent="0.3">
      <c r="A18" s="516" t="s">
        <v>1300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3" t="s">
        <v>1388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14.4" customHeight="1" thickBot="1" x14ac:dyDescent="0.35">
      <c r="A2" s="235" t="s">
        <v>260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34624</v>
      </c>
      <c r="H3" s="103">
        <f t="shared" si="0"/>
        <v>8443469.3300000001</v>
      </c>
      <c r="I3" s="74"/>
      <c r="J3" s="74"/>
      <c r="K3" s="103">
        <f t="shared" si="0"/>
        <v>38516</v>
      </c>
      <c r="L3" s="103">
        <f t="shared" si="0"/>
        <v>9525192.9900000002</v>
      </c>
      <c r="M3" s="74"/>
      <c r="N3" s="74"/>
      <c r="O3" s="103">
        <f t="shared" si="0"/>
        <v>28698</v>
      </c>
      <c r="P3" s="103">
        <f t="shared" si="0"/>
        <v>7679817.2599999998</v>
      </c>
      <c r="Q3" s="75">
        <f>IF(L3=0,0,P3/L3)</f>
        <v>0.80626369125146724</v>
      </c>
      <c r="R3" s="104">
        <f>IF(O3=0,0,P3/O3)</f>
        <v>267.60810021604294</v>
      </c>
    </row>
    <row r="4" spans="1:18" ht="14.4" customHeight="1" x14ac:dyDescent="0.3">
      <c r="A4" s="424" t="s">
        <v>248</v>
      </c>
      <c r="B4" s="424" t="s">
        <v>95</v>
      </c>
      <c r="C4" s="432" t="s">
        <v>0</v>
      </c>
      <c r="D4" s="426" t="s">
        <v>96</v>
      </c>
      <c r="E4" s="431" t="s">
        <v>71</v>
      </c>
      <c r="F4" s="427" t="s">
        <v>70</v>
      </c>
      <c r="G4" s="428">
        <v>2015</v>
      </c>
      <c r="H4" s="429"/>
      <c r="I4" s="101"/>
      <c r="J4" s="101"/>
      <c r="K4" s="428">
        <v>2016</v>
      </c>
      <c r="L4" s="429"/>
      <c r="M4" s="101"/>
      <c r="N4" s="101"/>
      <c r="O4" s="428">
        <v>2017</v>
      </c>
      <c r="P4" s="429"/>
      <c r="Q4" s="430" t="s">
        <v>2</v>
      </c>
      <c r="R4" s="425" t="s">
        <v>98</v>
      </c>
    </row>
    <row r="5" spans="1:18" ht="14.4" customHeight="1" thickBot="1" x14ac:dyDescent="0.35">
      <c r="A5" s="619"/>
      <c r="B5" s="619"/>
      <c r="C5" s="620"/>
      <c r="D5" s="621"/>
      <c r="E5" s="622"/>
      <c r="F5" s="623"/>
      <c r="G5" s="624" t="s">
        <v>72</v>
      </c>
      <c r="H5" s="625" t="s">
        <v>14</v>
      </c>
      <c r="I5" s="626"/>
      <c r="J5" s="626"/>
      <c r="K5" s="624" t="s">
        <v>72</v>
      </c>
      <c r="L5" s="625" t="s">
        <v>14</v>
      </c>
      <c r="M5" s="626"/>
      <c r="N5" s="626"/>
      <c r="O5" s="624" t="s">
        <v>72</v>
      </c>
      <c r="P5" s="625" t="s">
        <v>14</v>
      </c>
      <c r="Q5" s="627"/>
      <c r="R5" s="628"/>
    </row>
    <row r="6" spans="1:18" ht="14.4" customHeight="1" x14ac:dyDescent="0.3">
      <c r="A6" s="539" t="s">
        <v>1306</v>
      </c>
      <c r="B6" s="540" t="s">
        <v>1307</v>
      </c>
      <c r="C6" s="540" t="s">
        <v>1297</v>
      </c>
      <c r="D6" s="540" t="s">
        <v>1308</v>
      </c>
      <c r="E6" s="540" t="s">
        <v>1309</v>
      </c>
      <c r="F6" s="540" t="s">
        <v>1310</v>
      </c>
      <c r="G6" s="116">
        <v>94</v>
      </c>
      <c r="H6" s="116">
        <v>3290</v>
      </c>
      <c r="I6" s="540">
        <v>1.2523791397030835</v>
      </c>
      <c r="J6" s="540">
        <v>35</v>
      </c>
      <c r="K6" s="116">
        <v>71</v>
      </c>
      <c r="L6" s="116">
        <v>2627</v>
      </c>
      <c r="M6" s="540">
        <v>1</v>
      </c>
      <c r="N6" s="540">
        <v>37</v>
      </c>
      <c r="O6" s="116">
        <v>70</v>
      </c>
      <c r="P6" s="116">
        <v>2590</v>
      </c>
      <c r="Q6" s="545">
        <v>0.9859154929577465</v>
      </c>
      <c r="R6" s="566">
        <v>37</v>
      </c>
    </row>
    <row r="7" spans="1:18" ht="14.4" customHeight="1" x14ac:dyDescent="0.3">
      <c r="A7" s="546" t="s">
        <v>1306</v>
      </c>
      <c r="B7" s="547" t="s">
        <v>1307</v>
      </c>
      <c r="C7" s="547" t="s">
        <v>1297</v>
      </c>
      <c r="D7" s="547" t="s">
        <v>1308</v>
      </c>
      <c r="E7" s="547" t="s">
        <v>1311</v>
      </c>
      <c r="F7" s="547" t="s">
        <v>1312</v>
      </c>
      <c r="G7" s="567">
        <v>22</v>
      </c>
      <c r="H7" s="567">
        <v>333.33</v>
      </c>
      <c r="I7" s="547">
        <v>0.5555592593209886</v>
      </c>
      <c r="J7" s="547">
        <v>15.151363636363635</v>
      </c>
      <c r="K7" s="567">
        <v>18</v>
      </c>
      <c r="L7" s="567">
        <v>599.99</v>
      </c>
      <c r="M7" s="547">
        <v>1</v>
      </c>
      <c r="N7" s="547">
        <v>33.332777777777778</v>
      </c>
      <c r="O7" s="567">
        <v>20</v>
      </c>
      <c r="P7" s="567">
        <v>666.66</v>
      </c>
      <c r="Q7" s="552">
        <v>1.1111185186419772</v>
      </c>
      <c r="R7" s="568">
        <v>33.332999999999998</v>
      </c>
    </row>
    <row r="8" spans="1:18" ht="14.4" customHeight="1" x14ac:dyDescent="0.3">
      <c r="A8" s="546" t="s">
        <v>1306</v>
      </c>
      <c r="B8" s="547" t="s">
        <v>1307</v>
      </c>
      <c r="C8" s="547" t="s">
        <v>1297</v>
      </c>
      <c r="D8" s="547" t="s">
        <v>1308</v>
      </c>
      <c r="E8" s="547" t="s">
        <v>1313</v>
      </c>
      <c r="F8" s="547" t="s">
        <v>1314</v>
      </c>
      <c r="G8" s="567">
        <v>89</v>
      </c>
      <c r="H8" s="567">
        <v>3204</v>
      </c>
      <c r="I8" s="547">
        <v>0.84072421936499608</v>
      </c>
      <c r="J8" s="547">
        <v>36</v>
      </c>
      <c r="K8" s="567">
        <v>103</v>
      </c>
      <c r="L8" s="567">
        <v>3811</v>
      </c>
      <c r="M8" s="547">
        <v>1</v>
      </c>
      <c r="N8" s="547">
        <v>37</v>
      </c>
      <c r="O8" s="567">
        <v>58</v>
      </c>
      <c r="P8" s="567">
        <v>2146</v>
      </c>
      <c r="Q8" s="552">
        <v>0.56310679611650483</v>
      </c>
      <c r="R8" s="568">
        <v>37</v>
      </c>
    </row>
    <row r="9" spans="1:18" ht="14.4" customHeight="1" x14ac:dyDescent="0.3">
      <c r="A9" s="546" t="s">
        <v>1306</v>
      </c>
      <c r="B9" s="547" t="s">
        <v>1307</v>
      </c>
      <c r="C9" s="547" t="s">
        <v>1297</v>
      </c>
      <c r="D9" s="547" t="s">
        <v>1308</v>
      </c>
      <c r="E9" s="547" t="s">
        <v>1315</v>
      </c>
      <c r="F9" s="547" t="s">
        <v>1316</v>
      </c>
      <c r="G9" s="567">
        <v>140</v>
      </c>
      <c r="H9" s="567">
        <v>6300</v>
      </c>
      <c r="I9" s="547">
        <v>0.86419753086419748</v>
      </c>
      <c r="J9" s="547">
        <v>45</v>
      </c>
      <c r="K9" s="567">
        <v>162</v>
      </c>
      <c r="L9" s="567">
        <v>7290</v>
      </c>
      <c r="M9" s="547">
        <v>1</v>
      </c>
      <c r="N9" s="547">
        <v>45</v>
      </c>
      <c r="O9" s="567">
        <v>110</v>
      </c>
      <c r="P9" s="567">
        <v>4950</v>
      </c>
      <c r="Q9" s="552">
        <v>0.67901234567901236</v>
      </c>
      <c r="R9" s="568">
        <v>45</v>
      </c>
    </row>
    <row r="10" spans="1:18" ht="14.4" customHeight="1" x14ac:dyDescent="0.3">
      <c r="A10" s="546" t="s">
        <v>1306</v>
      </c>
      <c r="B10" s="547" t="s">
        <v>1307</v>
      </c>
      <c r="C10" s="547" t="s">
        <v>1297</v>
      </c>
      <c r="D10" s="547" t="s">
        <v>1308</v>
      </c>
      <c r="E10" s="547" t="s">
        <v>1317</v>
      </c>
      <c r="F10" s="547" t="s">
        <v>1318</v>
      </c>
      <c r="G10" s="567">
        <v>59</v>
      </c>
      <c r="H10" s="567">
        <v>531472</v>
      </c>
      <c r="I10" s="547">
        <v>1.0082867897037397</v>
      </c>
      <c r="J10" s="547">
        <v>9008</v>
      </c>
      <c r="K10" s="567">
        <v>58</v>
      </c>
      <c r="L10" s="567">
        <v>527104</v>
      </c>
      <c r="M10" s="547">
        <v>1</v>
      </c>
      <c r="N10" s="547">
        <v>9088</v>
      </c>
      <c r="O10" s="567">
        <v>55</v>
      </c>
      <c r="P10" s="567">
        <v>500005</v>
      </c>
      <c r="Q10" s="552">
        <v>0.94858889327343365</v>
      </c>
      <c r="R10" s="568">
        <v>9091</v>
      </c>
    </row>
    <row r="11" spans="1:18" ht="14.4" customHeight="1" x14ac:dyDescent="0.3">
      <c r="A11" s="546" t="s">
        <v>1306</v>
      </c>
      <c r="B11" s="547" t="s">
        <v>1307</v>
      </c>
      <c r="C11" s="547" t="s">
        <v>1297</v>
      </c>
      <c r="D11" s="547" t="s">
        <v>1308</v>
      </c>
      <c r="E11" s="547" t="s">
        <v>1319</v>
      </c>
      <c r="F11" s="547" t="s">
        <v>1320</v>
      </c>
      <c r="G11" s="567">
        <v>2</v>
      </c>
      <c r="H11" s="567">
        <v>662</v>
      </c>
      <c r="I11" s="547">
        <v>1.8700564971751412</v>
      </c>
      <c r="J11" s="547">
        <v>331</v>
      </c>
      <c r="K11" s="567">
        <v>1</v>
      </c>
      <c r="L11" s="567">
        <v>354</v>
      </c>
      <c r="M11" s="547">
        <v>1</v>
      </c>
      <c r="N11" s="547">
        <v>354</v>
      </c>
      <c r="O11" s="567">
        <v>2</v>
      </c>
      <c r="P11" s="567">
        <v>710</v>
      </c>
      <c r="Q11" s="552">
        <v>2.0056497175141241</v>
      </c>
      <c r="R11" s="568">
        <v>355</v>
      </c>
    </row>
    <row r="12" spans="1:18" ht="14.4" customHeight="1" x14ac:dyDescent="0.3">
      <c r="A12" s="546" t="s">
        <v>1306</v>
      </c>
      <c r="B12" s="547" t="s">
        <v>1307</v>
      </c>
      <c r="C12" s="547" t="s">
        <v>1297</v>
      </c>
      <c r="D12" s="547" t="s">
        <v>1308</v>
      </c>
      <c r="E12" s="547" t="s">
        <v>1321</v>
      </c>
      <c r="F12" s="547" t="s">
        <v>1322</v>
      </c>
      <c r="G12" s="567">
        <v>20</v>
      </c>
      <c r="H12" s="567">
        <v>3300</v>
      </c>
      <c r="I12" s="547">
        <v>1.0967098703888336</v>
      </c>
      <c r="J12" s="547">
        <v>165</v>
      </c>
      <c r="K12" s="567">
        <v>17</v>
      </c>
      <c r="L12" s="567">
        <v>3009</v>
      </c>
      <c r="M12" s="547">
        <v>1</v>
      </c>
      <c r="N12" s="547">
        <v>177</v>
      </c>
      <c r="O12" s="567">
        <v>18</v>
      </c>
      <c r="P12" s="567">
        <v>3186</v>
      </c>
      <c r="Q12" s="552">
        <v>1.0588235294117647</v>
      </c>
      <c r="R12" s="568">
        <v>177</v>
      </c>
    </row>
    <row r="13" spans="1:18" ht="14.4" customHeight="1" x14ac:dyDescent="0.3">
      <c r="A13" s="546" t="s">
        <v>1323</v>
      </c>
      <c r="B13" s="547" t="s">
        <v>1324</v>
      </c>
      <c r="C13" s="547" t="s">
        <v>529</v>
      </c>
      <c r="D13" s="547" t="s">
        <v>1325</v>
      </c>
      <c r="E13" s="547" t="s">
        <v>1326</v>
      </c>
      <c r="F13" s="547" t="s">
        <v>1327</v>
      </c>
      <c r="G13" s="567">
        <v>282</v>
      </c>
      <c r="H13" s="567">
        <v>212628</v>
      </c>
      <c r="I13" s="547">
        <v>1.3177570093457944</v>
      </c>
      <c r="J13" s="547">
        <v>754</v>
      </c>
      <c r="K13" s="567">
        <v>214</v>
      </c>
      <c r="L13" s="567">
        <v>161356</v>
      </c>
      <c r="M13" s="547">
        <v>1</v>
      </c>
      <c r="N13" s="547">
        <v>754</v>
      </c>
      <c r="O13" s="567"/>
      <c r="P13" s="567"/>
      <c r="Q13" s="552"/>
      <c r="R13" s="568"/>
    </row>
    <row r="14" spans="1:18" ht="14.4" customHeight="1" x14ac:dyDescent="0.3">
      <c r="A14" s="546" t="s">
        <v>1323</v>
      </c>
      <c r="B14" s="547" t="s">
        <v>1324</v>
      </c>
      <c r="C14" s="547" t="s">
        <v>529</v>
      </c>
      <c r="D14" s="547" t="s">
        <v>1308</v>
      </c>
      <c r="E14" s="547" t="s">
        <v>1328</v>
      </c>
      <c r="F14" s="547" t="s">
        <v>1329</v>
      </c>
      <c r="G14" s="567">
        <v>1224</v>
      </c>
      <c r="H14" s="567">
        <v>252144</v>
      </c>
      <c r="I14" s="547">
        <v>0.54740964757833588</v>
      </c>
      <c r="J14" s="547">
        <v>206</v>
      </c>
      <c r="K14" s="567">
        <v>2183</v>
      </c>
      <c r="L14" s="567">
        <v>460613</v>
      </c>
      <c r="M14" s="547">
        <v>1</v>
      </c>
      <c r="N14" s="547">
        <v>211</v>
      </c>
      <c r="O14" s="567">
        <v>1202</v>
      </c>
      <c r="P14" s="567">
        <v>253622</v>
      </c>
      <c r="Q14" s="552">
        <v>0.55061841502519471</v>
      </c>
      <c r="R14" s="568">
        <v>211</v>
      </c>
    </row>
    <row r="15" spans="1:18" ht="14.4" customHeight="1" x14ac:dyDescent="0.3">
      <c r="A15" s="546" t="s">
        <v>1323</v>
      </c>
      <c r="B15" s="547" t="s">
        <v>1324</v>
      </c>
      <c r="C15" s="547" t="s">
        <v>529</v>
      </c>
      <c r="D15" s="547" t="s">
        <v>1308</v>
      </c>
      <c r="E15" s="547" t="s">
        <v>1330</v>
      </c>
      <c r="F15" s="547" t="s">
        <v>1329</v>
      </c>
      <c r="G15" s="567">
        <v>171</v>
      </c>
      <c r="H15" s="567">
        <v>14535</v>
      </c>
      <c r="I15" s="547">
        <v>1.0312899106002553</v>
      </c>
      <c r="J15" s="547">
        <v>85</v>
      </c>
      <c r="K15" s="567">
        <v>162</v>
      </c>
      <c r="L15" s="567">
        <v>14094</v>
      </c>
      <c r="M15" s="547">
        <v>1</v>
      </c>
      <c r="N15" s="547">
        <v>87</v>
      </c>
      <c r="O15" s="567">
        <v>160</v>
      </c>
      <c r="P15" s="567">
        <v>13920</v>
      </c>
      <c r="Q15" s="552">
        <v>0.98765432098765427</v>
      </c>
      <c r="R15" s="568">
        <v>87</v>
      </c>
    </row>
    <row r="16" spans="1:18" ht="14.4" customHeight="1" x14ac:dyDescent="0.3">
      <c r="A16" s="546" t="s">
        <v>1323</v>
      </c>
      <c r="B16" s="547" t="s">
        <v>1324</v>
      </c>
      <c r="C16" s="547" t="s">
        <v>529</v>
      </c>
      <c r="D16" s="547" t="s">
        <v>1308</v>
      </c>
      <c r="E16" s="547" t="s">
        <v>1331</v>
      </c>
      <c r="F16" s="547" t="s">
        <v>1332</v>
      </c>
      <c r="G16" s="567">
        <v>8673</v>
      </c>
      <c r="H16" s="567">
        <v>2558535</v>
      </c>
      <c r="I16" s="547">
        <v>0.8529971178193444</v>
      </c>
      <c r="J16" s="547">
        <v>295</v>
      </c>
      <c r="K16" s="567">
        <v>9965</v>
      </c>
      <c r="L16" s="567">
        <v>2999465</v>
      </c>
      <c r="M16" s="547">
        <v>1</v>
      </c>
      <c r="N16" s="547">
        <v>301</v>
      </c>
      <c r="O16" s="567">
        <v>7672</v>
      </c>
      <c r="P16" s="567">
        <v>2309272</v>
      </c>
      <c r="Q16" s="552">
        <v>0.76989463120923229</v>
      </c>
      <c r="R16" s="568">
        <v>301</v>
      </c>
    </row>
    <row r="17" spans="1:18" ht="14.4" customHeight="1" x14ac:dyDescent="0.3">
      <c r="A17" s="546" t="s">
        <v>1323</v>
      </c>
      <c r="B17" s="547" t="s">
        <v>1324</v>
      </c>
      <c r="C17" s="547" t="s">
        <v>529</v>
      </c>
      <c r="D17" s="547" t="s">
        <v>1308</v>
      </c>
      <c r="E17" s="547" t="s">
        <v>1333</v>
      </c>
      <c r="F17" s="547" t="s">
        <v>1334</v>
      </c>
      <c r="G17" s="567">
        <v>141</v>
      </c>
      <c r="H17" s="567">
        <v>13395</v>
      </c>
      <c r="I17" s="547">
        <v>0.65681082671373936</v>
      </c>
      <c r="J17" s="547">
        <v>95</v>
      </c>
      <c r="K17" s="567">
        <v>206</v>
      </c>
      <c r="L17" s="567">
        <v>20394</v>
      </c>
      <c r="M17" s="547">
        <v>1</v>
      </c>
      <c r="N17" s="547">
        <v>99</v>
      </c>
      <c r="O17" s="567">
        <v>222</v>
      </c>
      <c r="P17" s="567">
        <v>21978</v>
      </c>
      <c r="Q17" s="552">
        <v>1.0776699029126213</v>
      </c>
      <c r="R17" s="568">
        <v>99</v>
      </c>
    </row>
    <row r="18" spans="1:18" ht="14.4" customHeight="1" x14ac:dyDescent="0.3">
      <c r="A18" s="546" t="s">
        <v>1323</v>
      </c>
      <c r="B18" s="547" t="s">
        <v>1324</v>
      </c>
      <c r="C18" s="547" t="s">
        <v>529</v>
      </c>
      <c r="D18" s="547" t="s">
        <v>1308</v>
      </c>
      <c r="E18" s="547" t="s">
        <v>1335</v>
      </c>
      <c r="F18" s="547" t="s">
        <v>1336</v>
      </c>
      <c r="G18" s="567">
        <v>11</v>
      </c>
      <c r="H18" s="567">
        <v>2464</v>
      </c>
      <c r="I18" s="547">
        <v>1.3333333333333333</v>
      </c>
      <c r="J18" s="547">
        <v>224</v>
      </c>
      <c r="K18" s="567">
        <v>8</v>
      </c>
      <c r="L18" s="567">
        <v>1848</v>
      </c>
      <c r="M18" s="547">
        <v>1</v>
      </c>
      <c r="N18" s="547">
        <v>231</v>
      </c>
      <c r="O18" s="567">
        <v>13</v>
      </c>
      <c r="P18" s="567">
        <v>3016</v>
      </c>
      <c r="Q18" s="552">
        <v>1.6320346320346319</v>
      </c>
      <c r="R18" s="568">
        <v>232</v>
      </c>
    </row>
    <row r="19" spans="1:18" ht="14.4" customHeight="1" x14ac:dyDescent="0.3">
      <c r="A19" s="546" t="s">
        <v>1323</v>
      </c>
      <c r="B19" s="547" t="s">
        <v>1324</v>
      </c>
      <c r="C19" s="547" t="s">
        <v>529</v>
      </c>
      <c r="D19" s="547" t="s">
        <v>1308</v>
      </c>
      <c r="E19" s="547" t="s">
        <v>1337</v>
      </c>
      <c r="F19" s="547" t="s">
        <v>1338</v>
      </c>
      <c r="G19" s="567">
        <v>1638</v>
      </c>
      <c r="H19" s="567">
        <v>221130</v>
      </c>
      <c r="I19" s="547">
        <v>0.97410234836504284</v>
      </c>
      <c r="J19" s="547">
        <v>135</v>
      </c>
      <c r="K19" s="567">
        <v>1657</v>
      </c>
      <c r="L19" s="567">
        <v>227009</v>
      </c>
      <c r="M19" s="547">
        <v>1</v>
      </c>
      <c r="N19" s="547">
        <v>137</v>
      </c>
      <c r="O19" s="567">
        <v>1362</v>
      </c>
      <c r="P19" s="567">
        <v>186594</v>
      </c>
      <c r="Q19" s="552">
        <v>0.82196741098370552</v>
      </c>
      <c r="R19" s="568">
        <v>137</v>
      </c>
    </row>
    <row r="20" spans="1:18" ht="14.4" customHeight="1" x14ac:dyDescent="0.3">
      <c r="A20" s="546" t="s">
        <v>1323</v>
      </c>
      <c r="B20" s="547" t="s">
        <v>1324</v>
      </c>
      <c r="C20" s="547" t="s">
        <v>529</v>
      </c>
      <c r="D20" s="547" t="s">
        <v>1308</v>
      </c>
      <c r="E20" s="547" t="s">
        <v>1339</v>
      </c>
      <c r="F20" s="547" t="s">
        <v>1338</v>
      </c>
      <c r="G20" s="567">
        <v>145</v>
      </c>
      <c r="H20" s="567">
        <v>25810</v>
      </c>
      <c r="I20" s="547">
        <v>1.0002712862845407</v>
      </c>
      <c r="J20" s="547">
        <v>178</v>
      </c>
      <c r="K20" s="567">
        <v>141</v>
      </c>
      <c r="L20" s="567">
        <v>25803</v>
      </c>
      <c r="M20" s="547">
        <v>1</v>
      </c>
      <c r="N20" s="547">
        <v>183</v>
      </c>
      <c r="O20" s="567">
        <v>159</v>
      </c>
      <c r="P20" s="567">
        <v>29097</v>
      </c>
      <c r="Q20" s="552">
        <v>1.1276595744680851</v>
      </c>
      <c r="R20" s="568">
        <v>183</v>
      </c>
    </row>
    <row r="21" spans="1:18" ht="14.4" customHeight="1" x14ac:dyDescent="0.3">
      <c r="A21" s="546" t="s">
        <v>1323</v>
      </c>
      <c r="B21" s="547" t="s">
        <v>1324</v>
      </c>
      <c r="C21" s="547" t="s">
        <v>529</v>
      </c>
      <c r="D21" s="547" t="s">
        <v>1308</v>
      </c>
      <c r="E21" s="547" t="s">
        <v>1340</v>
      </c>
      <c r="F21" s="547" t="s">
        <v>1341</v>
      </c>
      <c r="G21" s="567">
        <v>33</v>
      </c>
      <c r="H21" s="567">
        <v>20460</v>
      </c>
      <c r="I21" s="547">
        <v>0.56173297092496499</v>
      </c>
      <c r="J21" s="547">
        <v>620</v>
      </c>
      <c r="K21" s="567">
        <v>57</v>
      </c>
      <c r="L21" s="567">
        <v>36423</v>
      </c>
      <c r="M21" s="547">
        <v>1</v>
      </c>
      <c r="N21" s="547">
        <v>639</v>
      </c>
      <c r="O21" s="567">
        <v>56</v>
      </c>
      <c r="P21" s="567">
        <v>35784</v>
      </c>
      <c r="Q21" s="552">
        <v>0.98245614035087714</v>
      </c>
      <c r="R21" s="568">
        <v>639</v>
      </c>
    </row>
    <row r="22" spans="1:18" ht="14.4" customHeight="1" x14ac:dyDescent="0.3">
      <c r="A22" s="546" t="s">
        <v>1323</v>
      </c>
      <c r="B22" s="547" t="s">
        <v>1324</v>
      </c>
      <c r="C22" s="547" t="s">
        <v>529</v>
      </c>
      <c r="D22" s="547" t="s">
        <v>1308</v>
      </c>
      <c r="E22" s="547" t="s">
        <v>1342</v>
      </c>
      <c r="F22" s="547" t="s">
        <v>1343</v>
      </c>
      <c r="G22" s="567">
        <v>69</v>
      </c>
      <c r="H22" s="567">
        <v>40917</v>
      </c>
      <c r="I22" s="547">
        <v>0.92188626532083628</v>
      </c>
      <c r="J22" s="547">
        <v>593</v>
      </c>
      <c r="K22" s="567">
        <v>73</v>
      </c>
      <c r="L22" s="567">
        <v>44384</v>
      </c>
      <c r="M22" s="547">
        <v>1</v>
      </c>
      <c r="N22" s="547">
        <v>608</v>
      </c>
      <c r="O22" s="567">
        <v>80</v>
      </c>
      <c r="P22" s="567">
        <v>48640</v>
      </c>
      <c r="Q22" s="552">
        <v>1.095890410958904</v>
      </c>
      <c r="R22" s="568">
        <v>608</v>
      </c>
    </row>
    <row r="23" spans="1:18" ht="14.4" customHeight="1" x14ac:dyDescent="0.3">
      <c r="A23" s="546" t="s">
        <v>1323</v>
      </c>
      <c r="B23" s="547" t="s">
        <v>1324</v>
      </c>
      <c r="C23" s="547" t="s">
        <v>529</v>
      </c>
      <c r="D23" s="547" t="s">
        <v>1308</v>
      </c>
      <c r="E23" s="547" t="s">
        <v>1344</v>
      </c>
      <c r="F23" s="547" t="s">
        <v>1345</v>
      </c>
      <c r="G23" s="567">
        <v>652</v>
      </c>
      <c r="H23" s="567">
        <v>104972</v>
      </c>
      <c r="I23" s="547">
        <v>0.7584682080924855</v>
      </c>
      <c r="J23" s="547">
        <v>161</v>
      </c>
      <c r="K23" s="567">
        <v>800</v>
      </c>
      <c r="L23" s="567">
        <v>138400</v>
      </c>
      <c r="M23" s="547">
        <v>1</v>
      </c>
      <c r="N23" s="547">
        <v>173</v>
      </c>
      <c r="O23" s="567">
        <v>696</v>
      </c>
      <c r="P23" s="567">
        <v>120408</v>
      </c>
      <c r="Q23" s="552">
        <v>0.87</v>
      </c>
      <c r="R23" s="568">
        <v>173</v>
      </c>
    </row>
    <row r="24" spans="1:18" ht="14.4" customHeight="1" x14ac:dyDescent="0.3">
      <c r="A24" s="546" t="s">
        <v>1323</v>
      </c>
      <c r="B24" s="547" t="s">
        <v>1324</v>
      </c>
      <c r="C24" s="547" t="s">
        <v>529</v>
      </c>
      <c r="D24" s="547" t="s">
        <v>1308</v>
      </c>
      <c r="E24" s="547" t="s">
        <v>1346</v>
      </c>
      <c r="F24" s="547" t="s">
        <v>1347</v>
      </c>
      <c r="G24" s="567">
        <v>1458</v>
      </c>
      <c r="H24" s="567">
        <v>558414</v>
      </c>
      <c r="I24" s="547">
        <v>1.013381968641115</v>
      </c>
      <c r="J24" s="547">
        <v>383</v>
      </c>
      <c r="K24" s="567">
        <v>1435</v>
      </c>
      <c r="L24" s="567">
        <v>551040</v>
      </c>
      <c r="M24" s="547">
        <v>1</v>
      </c>
      <c r="N24" s="547">
        <v>384</v>
      </c>
      <c r="O24" s="567">
        <v>969</v>
      </c>
      <c r="P24" s="567">
        <v>336243</v>
      </c>
      <c r="Q24" s="552">
        <v>0.6101970818815331</v>
      </c>
      <c r="R24" s="568">
        <v>347</v>
      </c>
    </row>
    <row r="25" spans="1:18" ht="14.4" customHeight="1" x14ac:dyDescent="0.3">
      <c r="A25" s="546" t="s">
        <v>1323</v>
      </c>
      <c r="B25" s="547" t="s">
        <v>1324</v>
      </c>
      <c r="C25" s="547" t="s">
        <v>529</v>
      </c>
      <c r="D25" s="547" t="s">
        <v>1308</v>
      </c>
      <c r="E25" s="547" t="s">
        <v>1348</v>
      </c>
      <c r="F25" s="547" t="s">
        <v>1349</v>
      </c>
      <c r="G25" s="567">
        <v>4668</v>
      </c>
      <c r="H25" s="567">
        <v>74688</v>
      </c>
      <c r="I25" s="547">
        <v>0.91605749889613897</v>
      </c>
      <c r="J25" s="547">
        <v>16</v>
      </c>
      <c r="K25" s="567">
        <v>4796</v>
      </c>
      <c r="L25" s="567">
        <v>81532</v>
      </c>
      <c r="M25" s="547">
        <v>1</v>
      </c>
      <c r="N25" s="547">
        <v>17</v>
      </c>
      <c r="O25" s="567">
        <v>2237</v>
      </c>
      <c r="P25" s="567">
        <v>38029</v>
      </c>
      <c r="Q25" s="552">
        <v>0.46643035863219351</v>
      </c>
      <c r="R25" s="568">
        <v>17</v>
      </c>
    </row>
    <row r="26" spans="1:18" ht="14.4" customHeight="1" x14ac:dyDescent="0.3">
      <c r="A26" s="546" t="s">
        <v>1323</v>
      </c>
      <c r="B26" s="547" t="s">
        <v>1324</v>
      </c>
      <c r="C26" s="547" t="s">
        <v>529</v>
      </c>
      <c r="D26" s="547" t="s">
        <v>1308</v>
      </c>
      <c r="E26" s="547" t="s">
        <v>1350</v>
      </c>
      <c r="F26" s="547" t="s">
        <v>1351</v>
      </c>
      <c r="G26" s="567">
        <v>659</v>
      </c>
      <c r="H26" s="567">
        <v>175294</v>
      </c>
      <c r="I26" s="547">
        <v>0.6338623535069734</v>
      </c>
      <c r="J26" s="547">
        <v>266</v>
      </c>
      <c r="K26" s="567">
        <v>1013</v>
      </c>
      <c r="L26" s="567">
        <v>276549</v>
      </c>
      <c r="M26" s="547">
        <v>1</v>
      </c>
      <c r="N26" s="547">
        <v>273</v>
      </c>
      <c r="O26" s="567">
        <v>4</v>
      </c>
      <c r="P26" s="567">
        <v>1096</v>
      </c>
      <c r="Q26" s="552">
        <v>3.9631313076525319E-3</v>
      </c>
      <c r="R26" s="568">
        <v>274</v>
      </c>
    </row>
    <row r="27" spans="1:18" ht="14.4" customHeight="1" x14ac:dyDescent="0.3">
      <c r="A27" s="546" t="s">
        <v>1323</v>
      </c>
      <c r="B27" s="547" t="s">
        <v>1324</v>
      </c>
      <c r="C27" s="547" t="s">
        <v>529</v>
      </c>
      <c r="D27" s="547" t="s">
        <v>1308</v>
      </c>
      <c r="E27" s="547" t="s">
        <v>1352</v>
      </c>
      <c r="F27" s="547" t="s">
        <v>1353</v>
      </c>
      <c r="G27" s="567">
        <v>693</v>
      </c>
      <c r="H27" s="567">
        <v>97713</v>
      </c>
      <c r="I27" s="547">
        <v>0.64978254797909274</v>
      </c>
      <c r="J27" s="547">
        <v>141</v>
      </c>
      <c r="K27" s="567">
        <v>1059</v>
      </c>
      <c r="L27" s="567">
        <v>150378</v>
      </c>
      <c r="M27" s="547">
        <v>1</v>
      </c>
      <c r="N27" s="547">
        <v>142</v>
      </c>
      <c r="O27" s="567">
        <v>715</v>
      </c>
      <c r="P27" s="567">
        <v>101530</v>
      </c>
      <c r="Q27" s="552">
        <v>0.67516525023607177</v>
      </c>
      <c r="R27" s="568">
        <v>142</v>
      </c>
    </row>
    <row r="28" spans="1:18" ht="14.4" customHeight="1" x14ac:dyDescent="0.3">
      <c r="A28" s="546" t="s">
        <v>1323</v>
      </c>
      <c r="B28" s="547" t="s">
        <v>1324</v>
      </c>
      <c r="C28" s="547" t="s">
        <v>529</v>
      </c>
      <c r="D28" s="547" t="s">
        <v>1308</v>
      </c>
      <c r="E28" s="547" t="s">
        <v>1354</v>
      </c>
      <c r="F28" s="547" t="s">
        <v>1353</v>
      </c>
      <c r="G28" s="567">
        <v>1637</v>
      </c>
      <c r="H28" s="567">
        <v>127686</v>
      </c>
      <c r="I28" s="547">
        <v>0.99272286234081264</v>
      </c>
      <c r="J28" s="547">
        <v>78</v>
      </c>
      <c r="K28" s="567">
        <v>1649</v>
      </c>
      <c r="L28" s="567">
        <v>128622</v>
      </c>
      <c r="M28" s="547">
        <v>1</v>
      </c>
      <c r="N28" s="547">
        <v>78</v>
      </c>
      <c r="O28" s="567">
        <v>1361</v>
      </c>
      <c r="P28" s="567">
        <v>106158</v>
      </c>
      <c r="Q28" s="552">
        <v>0.82534869617950268</v>
      </c>
      <c r="R28" s="568">
        <v>78</v>
      </c>
    </row>
    <row r="29" spans="1:18" ht="14.4" customHeight="1" x14ac:dyDescent="0.3">
      <c r="A29" s="546" t="s">
        <v>1323</v>
      </c>
      <c r="B29" s="547" t="s">
        <v>1324</v>
      </c>
      <c r="C29" s="547" t="s">
        <v>529</v>
      </c>
      <c r="D29" s="547" t="s">
        <v>1308</v>
      </c>
      <c r="E29" s="547" t="s">
        <v>1355</v>
      </c>
      <c r="F29" s="547" t="s">
        <v>1356</v>
      </c>
      <c r="G29" s="567">
        <v>695</v>
      </c>
      <c r="H29" s="567">
        <v>213365</v>
      </c>
      <c r="I29" s="547">
        <v>0.64369907109908375</v>
      </c>
      <c r="J29" s="547">
        <v>307</v>
      </c>
      <c r="K29" s="567">
        <v>1059</v>
      </c>
      <c r="L29" s="567">
        <v>331467</v>
      </c>
      <c r="M29" s="547">
        <v>1</v>
      </c>
      <c r="N29" s="547">
        <v>313</v>
      </c>
      <c r="O29" s="567">
        <v>715</v>
      </c>
      <c r="P29" s="567">
        <v>224510</v>
      </c>
      <c r="Q29" s="552">
        <v>0.67732232771286438</v>
      </c>
      <c r="R29" s="568">
        <v>314</v>
      </c>
    </row>
    <row r="30" spans="1:18" ht="14.4" customHeight="1" x14ac:dyDescent="0.3">
      <c r="A30" s="546" t="s">
        <v>1323</v>
      </c>
      <c r="B30" s="547" t="s">
        <v>1324</v>
      </c>
      <c r="C30" s="547" t="s">
        <v>529</v>
      </c>
      <c r="D30" s="547" t="s">
        <v>1308</v>
      </c>
      <c r="E30" s="547" t="s">
        <v>1357</v>
      </c>
      <c r="F30" s="547" t="s">
        <v>1358</v>
      </c>
      <c r="G30" s="567">
        <v>1835</v>
      </c>
      <c r="H30" s="567">
        <v>893645</v>
      </c>
      <c r="I30" s="547">
        <v>1.0958945266896234</v>
      </c>
      <c r="J30" s="547">
        <v>487</v>
      </c>
      <c r="K30" s="567">
        <v>1671</v>
      </c>
      <c r="L30" s="567">
        <v>815448</v>
      </c>
      <c r="M30" s="547">
        <v>1</v>
      </c>
      <c r="N30" s="547">
        <v>488</v>
      </c>
      <c r="O30" s="567">
        <v>1195</v>
      </c>
      <c r="P30" s="567">
        <v>391960</v>
      </c>
      <c r="Q30" s="552">
        <v>0.48066829521931503</v>
      </c>
      <c r="R30" s="568">
        <v>328</v>
      </c>
    </row>
    <row r="31" spans="1:18" ht="14.4" customHeight="1" x14ac:dyDescent="0.3">
      <c r="A31" s="546" t="s">
        <v>1323</v>
      </c>
      <c r="B31" s="547" t="s">
        <v>1324</v>
      </c>
      <c r="C31" s="547" t="s">
        <v>529</v>
      </c>
      <c r="D31" s="547" t="s">
        <v>1308</v>
      </c>
      <c r="E31" s="547" t="s">
        <v>1359</v>
      </c>
      <c r="F31" s="547" t="s">
        <v>1360</v>
      </c>
      <c r="G31" s="567">
        <v>1475</v>
      </c>
      <c r="H31" s="567">
        <v>237475</v>
      </c>
      <c r="I31" s="547">
        <v>1.001995763748829</v>
      </c>
      <c r="J31" s="547">
        <v>161</v>
      </c>
      <c r="K31" s="567">
        <v>1454</v>
      </c>
      <c r="L31" s="567">
        <v>237002</v>
      </c>
      <c r="M31" s="547">
        <v>1</v>
      </c>
      <c r="N31" s="547">
        <v>163</v>
      </c>
      <c r="O31" s="567">
        <v>2028</v>
      </c>
      <c r="P31" s="567">
        <v>330564</v>
      </c>
      <c r="Q31" s="552">
        <v>1.3947730398899587</v>
      </c>
      <c r="R31" s="568">
        <v>163</v>
      </c>
    </row>
    <row r="32" spans="1:18" ht="14.4" customHeight="1" x14ac:dyDescent="0.3">
      <c r="A32" s="546" t="s">
        <v>1323</v>
      </c>
      <c r="B32" s="547" t="s">
        <v>1324</v>
      </c>
      <c r="C32" s="547" t="s">
        <v>529</v>
      </c>
      <c r="D32" s="547" t="s">
        <v>1308</v>
      </c>
      <c r="E32" s="547" t="s">
        <v>1361</v>
      </c>
      <c r="F32" s="547" t="s">
        <v>1362</v>
      </c>
      <c r="G32" s="567">
        <v>1772</v>
      </c>
      <c r="H32" s="567">
        <v>416420</v>
      </c>
      <c r="I32" s="547">
        <v>1.0668026151292194</v>
      </c>
      <c r="J32" s="547">
        <v>235</v>
      </c>
      <c r="K32" s="567">
        <v>1654</v>
      </c>
      <c r="L32" s="567">
        <v>390344</v>
      </c>
      <c r="M32" s="547">
        <v>1</v>
      </c>
      <c r="N32" s="547">
        <v>236</v>
      </c>
      <c r="O32" s="567">
        <v>1160</v>
      </c>
      <c r="P32" s="567">
        <v>261000</v>
      </c>
      <c r="Q32" s="552">
        <v>0.66864099358514539</v>
      </c>
      <c r="R32" s="568">
        <v>225</v>
      </c>
    </row>
    <row r="33" spans="1:18" ht="14.4" customHeight="1" x14ac:dyDescent="0.3">
      <c r="A33" s="546" t="s">
        <v>1323</v>
      </c>
      <c r="B33" s="547" t="s">
        <v>1324</v>
      </c>
      <c r="C33" s="547" t="s">
        <v>529</v>
      </c>
      <c r="D33" s="547" t="s">
        <v>1308</v>
      </c>
      <c r="E33" s="547" t="s">
        <v>1363</v>
      </c>
      <c r="F33" s="547" t="s">
        <v>1329</v>
      </c>
      <c r="G33" s="567">
        <v>1605</v>
      </c>
      <c r="H33" s="567">
        <v>113955</v>
      </c>
      <c r="I33" s="547">
        <v>0.72601299694189603</v>
      </c>
      <c r="J33" s="547">
        <v>71</v>
      </c>
      <c r="K33" s="567">
        <v>2180</v>
      </c>
      <c r="L33" s="567">
        <v>156960</v>
      </c>
      <c r="M33" s="547">
        <v>1</v>
      </c>
      <c r="N33" s="547">
        <v>72</v>
      </c>
      <c r="O33" s="567">
        <v>1673</v>
      </c>
      <c r="P33" s="567">
        <v>120456</v>
      </c>
      <c r="Q33" s="552">
        <v>0.76743119266055049</v>
      </c>
      <c r="R33" s="568">
        <v>72</v>
      </c>
    </row>
    <row r="34" spans="1:18" ht="14.4" customHeight="1" x14ac:dyDescent="0.3">
      <c r="A34" s="546" t="s">
        <v>1323</v>
      </c>
      <c r="B34" s="547" t="s">
        <v>1324</v>
      </c>
      <c r="C34" s="547" t="s">
        <v>529</v>
      </c>
      <c r="D34" s="547" t="s">
        <v>1308</v>
      </c>
      <c r="E34" s="547" t="s">
        <v>1364</v>
      </c>
      <c r="F34" s="547" t="s">
        <v>1365</v>
      </c>
      <c r="G34" s="567">
        <v>531</v>
      </c>
      <c r="H34" s="567">
        <v>38763</v>
      </c>
      <c r="I34" s="547">
        <v>1.4714166413604617</v>
      </c>
      <c r="J34" s="547">
        <v>73</v>
      </c>
      <c r="K34" s="567">
        <v>356</v>
      </c>
      <c r="L34" s="567">
        <v>26344</v>
      </c>
      <c r="M34" s="547">
        <v>1</v>
      </c>
      <c r="N34" s="547">
        <v>74</v>
      </c>
      <c r="O34" s="567">
        <v>298</v>
      </c>
      <c r="P34" s="567">
        <v>15496</v>
      </c>
      <c r="Q34" s="552">
        <v>0.58821743091406009</v>
      </c>
      <c r="R34" s="568">
        <v>52</v>
      </c>
    </row>
    <row r="35" spans="1:18" ht="14.4" customHeight="1" x14ac:dyDescent="0.3">
      <c r="A35" s="546" t="s">
        <v>1323</v>
      </c>
      <c r="B35" s="547" t="s">
        <v>1324</v>
      </c>
      <c r="C35" s="547" t="s">
        <v>529</v>
      </c>
      <c r="D35" s="547" t="s">
        <v>1308</v>
      </c>
      <c r="E35" s="547" t="s">
        <v>1366</v>
      </c>
      <c r="F35" s="547" t="s">
        <v>1367</v>
      </c>
      <c r="G35" s="567">
        <v>2614</v>
      </c>
      <c r="H35" s="567">
        <v>742376</v>
      </c>
      <c r="I35" s="547">
        <v>1.0100147616035047</v>
      </c>
      <c r="J35" s="547">
        <v>284</v>
      </c>
      <c r="K35" s="567">
        <v>2579</v>
      </c>
      <c r="L35" s="567">
        <v>735015</v>
      </c>
      <c r="M35" s="547">
        <v>1</v>
      </c>
      <c r="N35" s="547">
        <v>285</v>
      </c>
      <c r="O35" s="567">
        <v>2012</v>
      </c>
      <c r="P35" s="567">
        <v>965760</v>
      </c>
      <c r="Q35" s="552">
        <v>1.3139323687271689</v>
      </c>
      <c r="R35" s="568">
        <v>480</v>
      </c>
    </row>
    <row r="36" spans="1:18" ht="14.4" customHeight="1" x14ac:dyDescent="0.3">
      <c r="A36" s="546" t="s">
        <v>1323</v>
      </c>
      <c r="B36" s="547" t="s">
        <v>1324</v>
      </c>
      <c r="C36" s="547" t="s">
        <v>529</v>
      </c>
      <c r="D36" s="547" t="s">
        <v>1308</v>
      </c>
      <c r="E36" s="547" t="s">
        <v>1368</v>
      </c>
      <c r="F36" s="547" t="s">
        <v>1369</v>
      </c>
      <c r="G36" s="567">
        <v>168</v>
      </c>
      <c r="H36" s="567">
        <v>36960</v>
      </c>
      <c r="I36" s="547">
        <v>0.98413036532112041</v>
      </c>
      <c r="J36" s="547">
        <v>220</v>
      </c>
      <c r="K36" s="567">
        <v>164</v>
      </c>
      <c r="L36" s="567">
        <v>37556</v>
      </c>
      <c r="M36" s="547">
        <v>1</v>
      </c>
      <c r="N36" s="547">
        <v>229</v>
      </c>
      <c r="O36" s="567">
        <v>29</v>
      </c>
      <c r="P36" s="567">
        <v>6670</v>
      </c>
      <c r="Q36" s="552">
        <v>0.17760144850356802</v>
      </c>
      <c r="R36" s="568">
        <v>230</v>
      </c>
    </row>
    <row r="37" spans="1:18" ht="14.4" customHeight="1" x14ac:dyDescent="0.3">
      <c r="A37" s="546" t="s">
        <v>1323</v>
      </c>
      <c r="B37" s="547" t="s">
        <v>1324</v>
      </c>
      <c r="C37" s="547" t="s">
        <v>529</v>
      </c>
      <c r="D37" s="547" t="s">
        <v>1308</v>
      </c>
      <c r="E37" s="547" t="s">
        <v>1370</v>
      </c>
      <c r="F37" s="547" t="s">
        <v>1371</v>
      </c>
      <c r="G37" s="567">
        <v>483</v>
      </c>
      <c r="H37" s="567">
        <v>577185</v>
      </c>
      <c r="I37" s="547">
        <v>0.74124183065291849</v>
      </c>
      <c r="J37" s="547">
        <v>1195</v>
      </c>
      <c r="K37" s="567">
        <v>643</v>
      </c>
      <c r="L37" s="567">
        <v>778673</v>
      </c>
      <c r="M37" s="547">
        <v>1</v>
      </c>
      <c r="N37" s="547">
        <v>1211</v>
      </c>
      <c r="O37" s="567">
        <v>656</v>
      </c>
      <c r="P37" s="567">
        <v>794416</v>
      </c>
      <c r="Q37" s="552">
        <v>1.0202177293934682</v>
      </c>
      <c r="R37" s="568">
        <v>1211</v>
      </c>
    </row>
    <row r="38" spans="1:18" ht="14.4" customHeight="1" x14ac:dyDescent="0.3">
      <c r="A38" s="546" t="s">
        <v>1323</v>
      </c>
      <c r="B38" s="547" t="s">
        <v>1324</v>
      </c>
      <c r="C38" s="547" t="s">
        <v>529</v>
      </c>
      <c r="D38" s="547" t="s">
        <v>1308</v>
      </c>
      <c r="E38" s="547" t="s">
        <v>1372</v>
      </c>
      <c r="F38" s="547" t="s">
        <v>1373</v>
      </c>
      <c r="G38" s="567">
        <v>500</v>
      </c>
      <c r="H38" s="567">
        <v>55000</v>
      </c>
      <c r="I38" s="547">
        <v>0.81085065605189444</v>
      </c>
      <c r="J38" s="547">
        <v>110</v>
      </c>
      <c r="K38" s="567">
        <v>595</v>
      </c>
      <c r="L38" s="567">
        <v>67830</v>
      </c>
      <c r="M38" s="547">
        <v>1</v>
      </c>
      <c r="N38" s="547">
        <v>114</v>
      </c>
      <c r="O38" s="567">
        <v>564</v>
      </c>
      <c r="P38" s="567">
        <v>64296</v>
      </c>
      <c r="Q38" s="552">
        <v>0.94789915966386551</v>
      </c>
      <c r="R38" s="568">
        <v>114</v>
      </c>
    </row>
    <row r="39" spans="1:18" ht="14.4" customHeight="1" x14ac:dyDescent="0.3">
      <c r="A39" s="546" t="s">
        <v>1323</v>
      </c>
      <c r="B39" s="547" t="s">
        <v>1324</v>
      </c>
      <c r="C39" s="547" t="s">
        <v>529</v>
      </c>
      <c r="D39" s="547" t="s">
        <v>1308</v>
      </c>
      <c r="E39" s="547" t="s">
        <v>1374</v>
      </c>
      <c r="F39" s="547" t="s">
        <v>1375</v>
      </c>
      <c r="G39" s="567">
        <v>25</v>
      </c>
      <c r="H39" s="567">
        <v>8075</v>
      </c>
      <c r="I39" s="547">
        <v>1.0608250131371519</v>
      </c>
      <c r="J39" s="547">
        <v>323</v>
      </c>
      <c r="K39" s="567">
        <v>22</v>
      </c>
      <c r="L39" s="567">
        <v>7612</v>
      </c>
      <c r="M39" s="547">
        <v>1</v>
      </c>
      <c r="N39" s="547">
        <v>346</v>
      </c>
      <c r="O39" s="567">
        <v>5</v>
      </c>
      <c r="P39" s="567">
        <v>1735</v>
      </c>
      <c r="Q39" s="552">
        <v>0.22792958486600104</v>
      </c>
      <c r="R39" s="568">
        <v>347</v>
      </c>
    </row>
    <row r="40" spans="1:18" ht="14.4" customHeight="1" x14ac:dyDescent="0.3">
      <c r="A40" s="546" t="s">
        <v>1323</v>
      </c>
      <c r="B40" s="547" t="s">
        <v>1324</v>
      </c>
      <c r="C40" s="547" t="s">
        <v>529</v>
      </c>
      <c r="D40" s="547" t="s">
        <v>1308</v>
      </c>
      <c r="E40" s="547" t="s">
        <v>1376</v>
      </c>
      <c r="F40" s="547" t="s">
        <v>1377</v>
      </c>
      <c r="G40" s="567">
        <v>282</v>
      </c>
      <c r="H40" s="567">
        <v>16074</v>
      </c>
      <c r="I40" s="547">
        <v>1.2730872802154285</v>
      </c>
      <c r="J40" s="547">
        <v>57</v>
      </c>
      <c r="K40" s="567">
        <v>214</v>
      </c>
      <c r="L40" s="567">
        <v>12626</v>
      </c>
      <c r="M40" s="547">
        <v>1</v>
      </c>
      <c r="N40" s="547">
        <v>59</v>
      </c>
      <c r="O40" s="567"/>
      <c r="P40" s="567"/>
      <c r="Q40" s="552"/>
      <c r="R40" s="568"/>
    </row>
    <row r="41" spans="1:18" ht="14.4" customHeight="1" x14ac:dyDescent="0.3">
      <c r="A41" s="546" t="s">
        <v>1323</v>
      </c>
      <c r="B41" s="547" t="s">
        <v>1324</v>
      </c>
      <c r="C41" s="547" t="s">
        <v>529</v>
      </c>
      <c r="D41" s="547" t="s">
        <v>1308</v>
      </c>
      <c r="E41" s="547" t="s">
        <v>1378</v>
      </c>
      <c r="F41" s="547" t="s">
        <v>1379</v>
      </c>
      <c r="G41" s="567">
        <v>7</v>
      </c>
      <c r="H41" s="567">
        <v>1022</v>
      </c>
      <c r="I41" s="547">
        <v>2.2711111111111113</v>
      </c>
      <c r="J41" s="547">
        <v>146</v>
      </c>
      <c r="K41" s="567">
        <v>3</v>
      </c>
      <c r="L41" s="567">
        <v>450</v>
      </c>
      <c r="M41" s="547">
        <v>1</v>
      </c>
      <c r="N41" s="547">
        <v>150</v>
      </c>
      <c r="O41" s="567">
        <v>11</v>
      </c>
      <c r="P41" s="567">
        <v>1650</v>
      </c>
      <c r="Q41" s="552">
        <v>3.6666666666666665</v>
      </c>
      <c r="R41" s="568">
        <v>150</v>
      </c>
    </row>
    <row r="42" spans="1:18" ht="14.4" customHeight="1" x14ac:dyDescent="0.3">
      <c r="A42" s="546" t="s">
        <v>1323</v>
      </c>
      <c r="B42" s="547" t="s">
        <v>1324</v>
      </c>
      <c r="C42" s="547" t="s">
        <v>529</v>
      </c>
      <c r="D42" s="547" t="s">
        <v>1308</v>
      </c>
      <c r="E42" s="547" t="s">
        <v>1380</v>
      </c>
      <c r="F42" s="547" t="s">
        <v>1381</v>
      </c>
      <c r="G42" s="567">
        <v>38</v>
      </c>
      <c r="H42" s="567">
        <v>39254</v>
      </c>
      <c r="I42" s="547">
        <v>0.70947802197802201</v>
      </c>
      <c r="J42" s="547">
        <v>1033</v>
      </c>
      <c r="K42" s="567">
        <v>52</v>
      </c>
      <c r="L42" s="567">
        <v>55328</v>
      </c>
      <c r="M42" s="547">
        <v>1</v>
      </c>
      <c r="N42" s="547">
        <v>1064</v>
      </c>
      <c r="O42" s="567">
        <v>44</v>
      </c>
      <c r="P42" s="567">
        <v>46860</v>
      </c>
      <c r="Q42" s="552">
        <v>0.84694910352805086</v>
      </c>
      <c r="R42" s="568">
        <v>1065</v>
      </c>
    </row>
    <row r="43" spans="1:18" ht="14.4" customHeight="1" x14ac:dyDescent="0.3">
      <c r="A43" s="546" t="s">
        <v>1323</v>
      </c>
      <c r="B43" s="547" t="s">
        <v>1324</v>
      </c>
      <c r="C43" s="547" t="s">
        <v>529</v>
      </c>
      <c r="D43" s="547" t="s">
        <v>1308</v>
      </c>
      <c r="E43" s="547" t="s">
        <v>1382</v>
      </c>
      <c r="F43" s="547" t="s">
        <v>1383</v>
      </c>
      <c r="G43" s="567">
        <v>13</v>
      </c>
      <c r="H43" s="567">
        <v>3822</v>
      </c>
      <c r="I43" s="547">
        <v>0.84651162790697676</v>
      </c>
      <c r="J43" s="547">
        <v>294</v>
      </c>
      <c r="K43" s="567">
        <v>15</v>
      </c>
      <c r="L43" s="567">
        <v>4515</v>
      </c>
      <c r="M43" s="547">
        <v>1</v>
      </c>
      <c r="N43" s="547">
        <v>301</v>
      </c>
      <c r="O43" s="567">
        <v>23</v>
      </c>
      <c r="P43" s="567">
        <v>6946</v>
      </c>
      <c r="Q43" s="552">
        <v>1.5384274640088593</v>
      </c>
      <c r="R43" s="568">
        <v>302</v>
      </c>
    </row>
    <row r="44" spans="1:18" ht="14.4" customHeight="1" x14ac:dyDescent="0.3">
      <c r="A44" s="546" t="s">
        <v>1323</v>
      </c>
      <c r="B44" s="547" t="s">
        <v>1324</v>
      </c>
      <c r="C44" s="547" t="s">
        <v>529</v>
      </c>
      <c r="D44" s="547" t="s">
        <v>1308</v>
      </c>
      <c r="E44" s="547" t="s">
        <v>1384</v>
      </c>
      <c r="F44" s="547" t="s">
        <v>1385</v>
      </c>
      <c r="G44" s="567"/>
      <c r="H44" s="567"/>
      <c r="I44" s="547"/>
      <c r="J44" s="547"/>
      <c r="K44" s="567">
        <v>1</v>
      </c>
      <c r="L44" s="567">
        <v>812</v>
      </c>
      <c r="M44" s="547">
        <v>1</v>
      </c>
      <c r="N44" s="547">
        <v>812</v>
      </c>
      <c r="O44" s="567"/>
      <c r="P44" s="567"/>
      <c r="Q44" s="552"/>
      <c r="R44" s="568"/>
    </row>
    <row r="45" spans="1:18" ht="14.4" customHeight="1" x14ac:dyDescent="0.3">
      <c r="A45" s="546" t="s">
        <v>1323</v>
      </c>
      <c r="B45" s="547" t="s">
        <v>1324</v>
      </c>
      <c r="C45" s="547" t="s">
        <v>529</v>
      </c>
      <c r="D45" s="547" t="s">
        <v>1308</v>
      </c>
      <c r="E45" s="547" t="s">
        <v>1386</v>
      </c>
      <c r="F45" s="547" t="s">
        <v>1387</v>
      </c>
      <c r="G45" s="567">
        <v>1</v>
      </c>
      <c r="H45" s="567">
        <v>732</v>
      </c>
      <c r="I45" s="547">
        <v>0.16245006657789615</v>
      </c>
      <c r="J45" s="547">
        <v>732</v>
      </c>
      <c r="K45" s="567">
        <v>6</v>
      </c>
      <c r="L45" s="567">
        <v>4506</v>
      </c>
      <c r="M45" s="547">
        <v>1</v>
      </c>
      <c r="N45" s="547">
        <v>751</v>
      </c>
      <c r="O45" s="567">
        <v>2</v>
      </c>
      <c r="P45" s="567">
        <v>1502</v>
      </c>
      <c r="Q45" s="552">
        <v>0.33333333333333331</v>
      </c>
      <c r="R45" s="568">
        <v>751</v>
      </c>
    </row>
    <row r="46" spans="1:18" ht="14.4" customHeight="1" x14ac:dyDescent="0.3">
      <c r="A46" s="546" t="s">
        <v>1323</v>
      </c>
      <c r="B46" s="547" t="s">
        <v>1324</v>
      </c>
      <c r="C46" s="547" t="s">
        <v>534</v>
      </c>
      <c r="D46" s="547" t="s">
        <v>1325</v>
      </c>
      <c r="E46" s="547" t="s">
        <v>1326</v>
      </c>
      <c r="F46" s="547" t="s">
        <v>1327</v>
      </c>
      <c r="G46" s="567"/>
      <c r="H46" s="567"/>
      <c r="I46" s="547"/>
      <c r="J46" s="547"/>
      <c r="K46" s="567"/>
      <c r="L46" s="567"/>
      <c r="M46" s="547"/>
      <c r="N46" s="547"/>
      <c r="O46" s="567">
        <v>120</v>
      </c>
      <c r="P46" s="567">
        <v>125391.6</v>
      </c>
      <c r="Q46" s="552"/>
      <c r="R46" s="568">
        <v>1044.93</v>
      </c>
    </row>
    <row r="47" spans="1:18" ht="14.4" customHeight="1" x14ac:dyDescent="0.3">
      <c r="A47" s="546" t="s">
        <v>1323</v>
      </c>
      <c r="B47" s="547" t="s">
        <v>1324</v>
      </c>
      <c r="C47" s="547" t="s">
        <v>534</v>
      </c>
      <c r="D47" s="547" t="s">
        <v>1308</v>
      </c>
      <c r="E47" s="547" t="s">
        <v>1346</v>
      </c>
      <c r="F47" s="547" t="s">
        <v>1347</v>
      </c>
      <c r="G47" s="567"/>
      <c r="H47" s="567"/>
      <c r="I47" s="547"/>
      <c r="J47" s="547"/>
      <c r="K47" s="567"/>
      <c r="L47" s="567"/>
      <c r="M47" s="547"/>
      <c r="N47" s="547"/>
      <c r="O47" s="567">
        <v>133</v>
      </c>
      <c r="P47" s="567">
        <v>46151</v>
      </c>
      <c r="Q47" s="552"/>
      <c r="R47" s="568">
        <v>347</v>
      </c>
    </row>
    <row r="48" spans="1:18" ht="14.4" customHeight="1" x14ac:dyDescent="0.3">
      <c r="A48" s="546" t="s">
        <v>1323</v>
      </c>
      <c r="B48" s="547" t="s">
        <v>1324</v>
      </c>
      <c r="C48" s="547" t="s">
        <v>534</v>
      </c>
      <c r="D48" s="547" t="s">
        <v>1308</v>
      </c>
      <c r="E48" s="547" t="s">
        <v>1348</v>
      </c>
      <c r="F48" s="547" t="s">
        <v>1349</v>
      </c>
      <c r="G48" s="567"/>
      <c r="H48" s="567"/>
      <c r="I48" s="547"/>
      <c r="J48" s="547"/>
      <c r="K48" s="567"/>
      <c r="L48" s="567"/>
      <c r="M48" s="547"/>
      <c r="N48" s="547"/>
      <c r="O48" s="567">
        <v>133</v>
      </c>
      <c r="P48" s="567">
        <v>2261</v>
      </c>
      <c r="Q48" s="552"/>
      <c r="R48" s="568">
        <v>17</v>
      </c>
    </row>
    <row r="49" spans="1:18" ht="14.4" customHeight="1" x14ac:dyDescent="0.3">
      <c r="A49" s="546" t="s">
        <v>1323</v>
      </c>
      <c r="B49" s="547" t="s">
        <v>1324</v>
      </c>
      <c r="C49" s="547" t="s">
        <v>534</v>
      </c>
      <c r="D49" s="547" t="s">
        <v>1308</v>
      </c>
      <c r="E49" s="547" t="s">
        <v>1357</v>
      </c>
      <c r="F49" s="547" t="s">
        <v>1358</v>
      </c>
      <c r="G49" s="567"/>
      <c r="H49" s="567"/>
      <c r="I49" s="547"/>
      <c r="J49" s="547"/>
      <c r="K49" s="567"/>
      <c r="L49" s="567"/>
      <c r="M49" s="547"/>
      <c r="N49" s="547"/>
      <c r="O49" s="567">
        <v>133</v>
      </c>
      <c r="P49" s="567">
        <v>43624</v>
      </c>
      <c r="Q49" s="552"/>
      <c r="R49" s="568">
        <v>328</v>
      </c>
    </row>
    <row r="50" spans="1:18" ht="14.4" customHeight="1" x14ac:dyDescent="0.3">
      <c r="A50" s="546" t="s">
        <v>1323</v>
      </c>
      <c r="B50" s="547" t="s">
        <v>1324</v>
      </c>
      <c r="C50" s="547" t="s">
        <v>534</v>
      </c>
      <c r="D50" s="547" t="s">
        <v>1308</v>
      </c>
      <c r="E50" s="547" t="s">
        <v>1361</v>
      </c>
      <c r="F50" s="547" t="s">
        <v>1362</v>
      </c>
      <c r="G50" s="567"/>
      <c r="H50" s="567"/>
      <c r="I50" s="547"/>
      <c r="J50" s="547"/>
      <c r="K50" s="567"/>
      <c r="L50" s="567"/>
      <c r="M50" s="547"/>
      <c r="N50" s="547"/>
      <c r="O50" s="567">
        <v>133</v>
      </c>
      <c r="P50" s="567">
        <v>29925</v>
      </c>
      <c r="Q50" s="552"/>
      <c r="R50" s="568">
        <v>225</v>
      </c>
    </row>
    <row r="51" spans="1:18" ht="14.4" customHeight="1" x14ac:dyDescent="0.3">
      <c r="A51" s="546" t="s">
        <v>1323</v>
      </c>
      <c r="B51" s="547" t="s">
        <v>1324</v>
      </c>
      <c r="C51" s="547" t="s">
        <v>534</v>
      </c>
      <c r="D51" s="547" t="s">
        <v>1308</v>
      </c>
      <c r="E51" s="547" t="s">
        <v>1366</v>
      </c>
      <c r="F51" s="547" t="s">
        <v>1367</v>
      </c>
      <c r="G51" s="567"/>
      <c r="H51" s="567"/>
      <c r="I51" s="547"/>
      <c r="J51" s="547"/>
      <c r="K51" s="567"/>
      <c r="L51" s="567"/>
      <c r="M51" s="547"/>
      <c r="N51" s="547"/>
      <c r="O51" s="567">
        <v>133</v>
      </c>
      <c r="P51" s="567">
        <v>63840</v>
      </c>
      <c r="Q51" s="552"/>
      <c r="R51" s="568">
        <v>480</v>
      </c>
    </row>
    <row r="52" spans="1:18" ht="14.4" customHeight="1" thickBot="1" x14ac:dyDescent="0.35">
      <c r="A52" s="554" t="s">
        <v>1323</v>
      </c>
      <c r="B52" s="555" t="s">
        <v>1324</v>
      </c>
      <c r="C52" s="555" t="s">
        <v>534</v>
      </c>
      <c r="D52" s="555" t="s">
        <v>1308</v>
      </c>
      <c r="E52" s="555" t="s">
        <v>1376</v>
      </c>
      <c r="F52" s="555" t="s">
        <v>1377</v>
      </c>
      <c r="G52" s="569"/>
      <c r="H52" s="569"/>
      <c r="I52" s="555"/>
      <c r="J52" s="555"/>
      <c r="K52" s="569"/>
      <c r="L52" s="569"/>
      <c r="M52" s="555"/>
      <c r="N52" s="555"/>
      <c r="O52" s="569">
        <v>257</v>
      </c>
      <c r="P52" s="569">
        <v>15163</v>
      </c>
      <c r="Q52" s="560"/>
      <c r="R52" s="57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3" t="s">
        <v>1389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19" ht="14.4" customHeight="1" thickBot="1" x14ac:dyDescent="0.35">
      <c r="A2" s="235" t="s">
        <v>260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34624</v>
      </c>
      <c r="I3" s="103">
        <f t="shared" si="0"/>
        <v>8443469.3300000001</v>
      </c>
      <c r="J3" s="74"/>
      <c r="K3" s="74"/>
      <c r="L3" s="103">
        <f t="shared" si="0"/>
        <v>38516</v>
      </c>
      <c r="M3" s="103">
        <f t="shared" si="0"/>
        <v>9525192.9900000002</v>
      </c>
      <c r="N3" s="74"/>
      <c r="O3" s="74"/>
      <c r="P3" s="103">
        <f t="shared" si="0"/>
        <v>28698</v>
      </c>
      <c r="Q3" s="103">
        <f t="shared" si="0"/>
        <v>7679817.2599999998</v>
      </c>
      <c r="R3" s="75">
        <f>IF(M3=0,0,Q3/M3)</f>
        <v>0.80626369125146724</v>
      </c>
      <c r="S3" s="104">
        <f>IF(P3=0,0,Q3/P3)</f>
        <v>267.60810021604294</v>
      </c>
    </row>
    <row r="4" spans="1:19" ht="14.4" customHeight="1" x14ac:dyDescent="0.3">
      <c r="A4" s="424" t="s">
        <v>248</v>
      </c>
      <c r="B4" s="424" t="s">
        <v>95</v>
      </c>
      <c r="C4" s="432" t="s">
        <v>0</v>
      </c>
      <c r="D4" s="308" t="s">
        <v>135</v>
      </c>
      <c r="E4" s="426" t="s">
        <v>96</v>
      </c>
      <c r="F4" s="431" t="s">
        <v>71</v>
      </c>
      <c r="G4" s="427" t="s">
        <v>70</v>
      </c>
      <c r="H4" s="428">
        <v>2015</v>
      </c>
      <c r="I4" s="429"/>
      <c r="J4" s="101"/>
      <c r="K4" s="101"/>
      <c r="L4" s="428">
        <v>2016</v>
      </c>
      <c r="M4" s="429"/>
      <c r="N4" s="101"/>
      <c r="O4" s="101"/>
      <c r="P4" s="428">
        <v>2017</v>
      </c>
      <c r="Q4" s="429"/>
      <c r="R4" s="430" t="s">
        <v>2</v>
      </c>
      <c r="S4" s="425" t="s">
        <v>98</v>
      </c>
    </row>
    <row r="5" spans="1:19" ht="14.4" customHeight="1" thickBot="1" x14ac:dyDescent="0.35">
      <c r="A5" s="619"/>
      <c r="B5" s="619"/>
      <c r="C5" s="620"/>
      <c r="D5" s="629"/>
      <c r="E5" s="621"/>
      <c r="F5" s="622"/>
      <c r="G5" s="623"/>
      <c r="H5" s="624" t="s">
        <v>72</v>
      </c>
      <c r="I5" s="625" t="s">
        <v>14</v>
      </c>
      <c r="J5" s="626"/>
      <c r="K5" s="626"/>
      <c r="L5" s="624" t="s">
        <v>72</v>
      </c>
      <c r="M5" s="625" t="s">
        <v>14</v>
      </c>
      <c r="N5" s="626"/>
      <c r="O5" s="626"/>
      <c r="P5" s="624" t="s">
        <v>72</v>
      </c>
      <c r="Q5" s="625" t="s">
        <v>14</v>
      </c>
      <c r="R5" s="627"/>
      <c r="S5" s="628"/>
    </row>
    <row r="6" spans="1:19" ht="14.4" customHeight="1" x14ac:dyDescent="0.3">
      <c r="A6" s="539" t="s">
        <v>1306</v>
      </c>
      <c r="B6" s="540" t="s">
        <v>1307</v>
      </c>
      <c r="C6" s="540" t="s">
        <v>1297</v>
      </c>
      <c r="D6" s="540" t="s">
        <v>1298</v>
      </c>
      <c r="E6" s="540" t="s">
        <v>1308</v>
      </c>
      <c r="F6" s="540" t="s">
        <v>1311</v>
      </c>
      <c r="G6" s="540" t="s">
        <v>1312</v>
      </c>
      <c r="H6" s="116">
        <v>19</v>
      </c>
      <c r="I6" s="116">
        <v>233.32999999999998</v>
      </c>
      <c r="J6" s="540"/>
      <c r="K6" s="540">
        <v>12.280526315789473</v>
      </c>
      <c r="L6" s="116"/>
      <c r="M6" s="116"/>
      <c r="N6" s="540"/>
      <c r="O6" s="540"/>
      <c r="P6" s="116"/>
      <c r="Q6" s="116"/>
      <c r="R6" s="545"/>
      <c r="S6" s="566"/>
    </row>
    <row r="7" spans="1:19" ht="14.4" customHeight="1" x14ac:dyDescent="0.3">
      <c r="A7" s="546" t="s">
        <v>1306</v>
      </c>
      <c r="B7" s="547" t="s">
        <v>1307</v>
      </c>
      <c r="C7" s="547" t="s">
        <v>1297</v>
      </c>
      <c r="D7" s="547" t="s">
        <v>1298</v>
      </c>
      <c r="E7" s="547" t="s">
        <v>1308</v>
      </c>
      <c r="F7" s="547" t="s">
        <v>1313</v>
      </c>
      <c r="G7" s="547" t="s">
        <v>1314</v>
      </c>
      <c r="H7" s="567">
        <v>89</v>
      </c>
      <c r="I7" s="567">
        <v>3204</v>
      </c>
      <c r="J7" s="547">
        <v>0.84072421936499608</v>
      </c>
      <c r="K7" s="547">
        <v>36</v>
      </c>
      <c r="L7" s="567">
        <v>103</v>
      </c>
      <c r="M7" s="567">
        <v>3811</v>
      </c>
      <c r="N7" s="547">
        <v>1</v>
      </c>
      <c r="O7" s="547">
        <v>37</v>
      </c>
      <c r="P7" s="567">
        <v>58</v>
      </c>
      <c r="Q7" s="567">
        <v>2146</v>
      </c>
      <c r="R7" s="552">
        <v>0.56310679611650483</v>
      </c>
      <c r="S7" s="568">
        <v>37</v>
      </c>
    </row>
    <row r="8" spans="1:19" ht="14.4" customHeight="1" x14ac:dyDescent="0.3">
      <c r="A8" s="546" t="s">
        <v>1306</v>
      </c>
      <c r="B8" s="547" t="s">
        <v>1307</v>
      </c>
      <c r="C8" s="547" t="s">
        <v>1297</v>
      </c>
      <c r="D8" s="547" t="s">
        <v>1298</v>
      </c>
      <c r="E8" s="547" t="s">
        <v>1308</v>
      </c>
      <c r="F8" s="547" t="s">
        <v>1315</v>
      </c>
      <c r="G8" s="547" t="s">
        <v>1316</v>
      </c>
      <c r="H8" s="567">
        <v>140</v>
      </c>
      <c r="I8" s="567">
        <v>6300</v>
      </c>
      <c r="J8" s="547">
        <v>0.86419753086419748</v>
      </c>
      <c r="K8" s="547">
        <v>45</v>
      </c>
      <c r="L8" s="567">
        <v>162</v>
      </c>
      <c r="M8" s="567">
        <v>7290</v>
      </c>
      <c r="N8" s="547">
        <v>1</v>
      </c>
      <c r="O8" s="547">
        <v>45</v>
      </c>
      <c r="P8" s="567">
        <v>110</v>
      </c>
      <c r="Q8" s="567">
        <v>4950</v>
      </c>
      <c r="R8" s="552">
        <v>0.67901234567901236</v>
      </c>
      <c r="S8" s="568">
        <v>45</v>
      </c>
    </row>
    <row r="9" spans="1:19" ht="14.4" customHeight="1" x14ac:dyDescent="0.3">
      <c r="A9" s="546" t="s">
        <v>1306</v>
      </c>
      <c r="B9" s="547" t="s">
        <v>1307</v>
      </c>
      <c r="C9" s="547" t="s">
        <v>1297</v>
      </c>
      <c r="D9" s="547" t="s">
        <v>588</v>
      </c>
      <c r="E9" s="547" t="s">
        <v>1308</v>
      </c>
      <c r="F9" s="547" t="s">
        <v>1309</v>
      </c>
      <c r="G9" s="547" t="s">
        <v>1310</v>
      </c>
      <c r="H9" s="567">
        <v>6</v>
      </c>
      <c r="I9" s="567">
        <v>210</v>
      </c>
      <c r="J9" s="547">
        <v>1.1351351351351351</v>
      </c>
      <c r="K9" s="547">
        <v>35</v>
      </c>
      <c r="L9" s="567">
        <v>5</v>
      </c>
      <c r="M9" s="567">
        <v>185</v>
      </c>
      <c r="N9" s="547">
        <v>1</v>
      </c>
      <c r="O9" s="547">
        <v>37</v>
      </c>
      <c r="P9" s="567">
        <v>2</v>
      </c>
      <c r="Q9" s="567">
        <v>74</v>
      </c>
      <c r="R9" s="552">
        <v>0.4</v>
      </c>
      <c r="S9" s="568">
        <v>37</v>
      </c>
    </row>
    <row r="10" spans="1:19" ht="14.4" customHeight="1" x14ac:dyDescent="0.3">
      <c r="A10" s="546" t="s">
        <v>1306</v>
      </c>
      <c r="B10" s="547" t="s">
        <v>1307</v>
      </c>
      <c r="C10" s="547" t="s">
        <v>1297</v>
      </c>
      <c r="D10" s="547" t="s">
        <v>588</v>
      </c>
      <c r="E10" s="547" t="s">
        <v>1308</v>
      </c>
      <c r="F10" s="547" t="s">
        <v>1311</v>
      </c>
      <c r="G10" s="547" t="s">
        <v>1312</v>
      </c>
      <c r="H10" s="567"/>
      <c r="I10" s="567"/>
      <c r="J10" s="547"/>
      <c r="K10" s="547"/>
      <c r="L10" s="567">
        <v>1</v>
      </c>
      <c r="M10" s="567">
        <v>33.33</v>
      </c>
      <c r="N10" s="547">
        <v>1</v>
      </c>
      <c r="O10" s="547">
        <v>33.33</v>
      </c>
      <c r="P10" s="567">
        <v>2</v>
      </c>
      <c r="Q10" s="567">
        <v>66.66</v>
      </c>
      <c r="R10" s="552">
        <v>2</v>
      </c>
      <c r="S10" s="568">
        <v>33.33</v>
      </c>
    </row>
    <row r="11" spans="1:19" ht="14.4" customHeight="1" x14ac:dyDescent="0.3">
      <c r="A11" s="546" t="s">
        <v>1306</v>
      </c>
      <c r="B11" s="547" t="s">
        <v>1307</v>
      </c>
      <c r="C11" s="547" t="s">
        <v>1297</v>
      </c>
      <c r="D11" s="547" t="s">
        <v>588</v>
      </c>
      <c r="E11" s="547" t="s">
        <v>1308</v>
      </c>
      <c r="F11" s="547" t="s">
        <v>1317</v>
      </c>
      <c r="G11" s="547" t="s">
        <v>1318</v>
      </c>
      <c r="H11" s="567"/>
      <c r="I11" s="567"/>
      <c r="J11" s="547"/>
      <c r="K11" s="547"/>
      <c r="L11" s="567">
        <v>6</v>
      </c>
      <c r="M11" s="567">
        <v>54528</v>
      </c>
      <c r="N11" s="547">
        <v>1</v>
      </c>
      <c r="O11" s="547">
        <v>9088</v>
      </c>
      <c r="P11" s="567">
        <v>14</v>
      </c>
      <c r="Q11" s="567">
        <v>127274</v>
      </c>
      <c r="R11" s="552">
        <v>2.3341035798122065</v>
      </c>
      <c r="S11" s="568">
        <v>9091</v>
      </c>
    </row>
    <row r="12" spans="1:19" ht="14.4" customHeight="1" x14ac:dyDescent="0.3">
      <c r="A12" s="546" t="s">
        <v>1306</v>
      </c>
      <c r="B12" s="547" t="s">
        <v>1307</v>
      </c>
      <c r="C12" s="547" t="s">
        <v>1297</v>
      </c>
      <c r="D12" s="547" t="s">
        <v>588</v>
      </c>
      <c r="E12" s="547" t="s">
        <v>1308</v>
      </c>
      <c r="F12" s="547" t="s">
        <v>1321</v>
      </c>
      <c r="G12" s="547" t="s">
        <v>1322</v>
      </c>
      <c r="H12" s="567"/>
      <c r="I12" s="567"/>
      <c r="J12" s="547"/>
      <c r="K12" s="547"/>
      <c r="L12" s="567">
        <v>1</v>
      </c>
      <c r="M12" s="567">
        <v>177</v>
      </c>
      <c r="N12" s="547">
        <v>1</v>
      </c>
      <c r="O12" s="547">
        <v>177</v>
      </c>
      <c r="P12" s="567">
        <v>2</v>
      </c>
      <c r="Q12" s="567">
        <v>354</v>
      </c>
      <c r="R12" s="552">
        <v>2</v>
      </c>
      <c r="S12" s="568">
        <v>177</v>
      </c>
    </row>
    <row r="13" spans="1:19" ht="14.4" customHeight="1" x14ac:dyDescent="0.3">
      <c r="A13" s="546" t="s">
        <v>1306</v>
      </c>
      <c r="B13" s="547" t="s">
        <v>1307</v>
      </c>
      <c r="C13" s="547" t="s">
        <v>1297</v>
      </c>
      <c r="D13" s="547" t="s">
        <v>589</v>
      </c>
      <c r="E13" s="547" t="s">
        <v>1308</v>
      </c>
      <c r="F13" s="547" t="s">
        <v>1309</v>
      </c>
      <c r="G13" s="547" t="s">
        <v>1310</v>
      </c>
      <c r="H13" s="567">
        <v>11</v>
      </c>
      <c r="I13" s="567">
        <v>385</v>
      </c>
      <c r="J13" s="547">
        <v>0.86711711711711714</v>
      </c>
      <c r="K13" s="547">
        <v>35</v>
      </c>
      <c r="L13" s="567">
        <v>12</v>
      </c>
      <c r="M13" s="567">
        <v>444</v>
      </c>
      <c r="N13" s="547">
        <v>1</v>
      </c>
      <c r="O13" s="547">
        <v>37</v>
      </c>
      <c r="P13" s="567">
        <v>11</v>
      </c>
      <c r="Q13" s="567">
        <v>407</v>
      </c>
      <c r="R13" s="552">
        <v>0.91666666666666663</v>
      </c>
      <c r="S13" s="568">
        <v>37</v>
      </c>
    </row>
    <row r="14" spans="1:19" ht="14.4" customHeight="1" x14ac:dyDescent="0.3">
      <c r="A14" s="546" t="s">
        <v>1306</v>
      </c>
      <c r="B14" s="547" t="s">
        <v>1307</v>
      </c>
      <c r="C14" s="547" t="s">
        <v>1297</v>
      </c>
      <c r="D14" s="547" t="s">
        <v>589</v>
      </c>
      <c r="E14" s="547" t="s">
        <v>1308</v>
      </c>
      <c r="F14" s="547" t="s">
        <v>1311</v>
      </c>
      <c r="G14" s="547" t="s">
        <v>1312</v>
      </c>
      <c r="H14" s="567"/>
      <c r="I14" s="567"/>
      <c r="J14" s="547"/>
      <c r="K14" s="547"/>
      <c r="L14" s="567">
        <v>1</v>
      </c>
      <c r="M14" s="567">
        <v>33.33</v>
      </c>
      <c r="N14" s="547">
        <v>1</v>
      </c>
      <c r="O14" s="547">
        <v>33.33</v>
      </c>
      <c r="P14" s="567"/>
      <c r="Q14" s="567"/>
      <c r="R14" s="552"/>
      <c r="S14" s="568"/>
    </row>
    <row r="15" spans="1:19" ht="14.4" customHeight="1" x14ac:dyDescent="0.3">
      <c r="A15" s="546" t="s">
        <v>1306</v>
      </c>
      <c r="B15" s="547" t="s">
        <v>1307</v>
      </c>
      <c r="C15" s="547" t="s">
        <v>1297</v>
      </c>
      <c r="D15" s="547" t="s">
        <v>589</v>
      </c>
      <c r="E15" s="547" t="s">
        <v>1308</v>
      </c>
      <c r="F15" s="547" t="s">
        <v>1317</v>
      </c>
      <c r="G15" s="547" t="s">
        <v>1318</v>
      </c>
      <c r="H15" s="567">
        <v>5</v>
      </c>
      <c r="I15" s="567">
        <v>45040</v>
      </c>
      <c r="J15" s="547">
        <v>4.955985915492958</v>
      </c>
      <c r="K15" s="547">
        <v>9008</v>
      </c>
      <c r="L15" s="567">
        <v>1</v>
      </c>
      <c r="M15" s="567">
        <v>9088</v>
      </c>
      <c r="N15" s="547">
        <v>1</v>
      </c>
      <c r="O15" s="547">
        <v>9088</v>
      </c>
      <c r="P15" s="567"/>
      <c r="Q15" s="567"/>
      <c r="R15" s="552"/>
      <c r="S15" s="568"/>
    </row>
    <row r="16" spans="1:19" ht="14.4" customHeight="1" x14ac:dyDescent="0.3">
      <c r="A16" s="546" t="s">
        <v>1306</v>
      </c>
      <c r="B16" s="547" t="s">
        <v>1307</v>
      </c>
      <c r="C16" s="547" t="s">
        <v>1297</v>
      </c>
      <c r="D16" s="547" t="s">
        <v>589</v>
      </c>
      <c r="E16" s="547" t="s">
        <v>1308</v>
      </c>
      <c r="F16" s="547" t="s">
        <v>1319</v>
      </c>
      <c r="G16" s="547" t="s">
        <v>1320</v>
      </c>
      <c r="H16" s="567">
        <v>1</v>
      </c>
      <c r="I16" s="567">
        <v>331</v>
      </c>
      <c r="J16" s="547"/>
      <c r="K16" s="547">
        <v>331</v>
      </c>
      <c r="L16" s="567"/>
      <c r="M16" s="567"/>
      <c r="N16" s="547"/>
      <c r="O16" s="547"/>
      <c r="P16" s="567"/>
      <c r="Q16" s="567"/>
      <c r="R16" s="552"/>
      <c r="S16" s="568"/>
    </row>
    <row r="17" spans="1:19" ht="14.4" customHeight="1" x14ac:dyDescent="0.3">
      <c r="A17" s="546" t="s">
        <v>1306</v>
      </c>
      <c r="B17" s="547" t="s">
        <v>1307</v>
      </c>
      <c r="C17" s="547" t="s">
        <v>1297</v>
      </c>
      <c r="D17" s="547" t="s">
        <v>589</v>
      </c>
      <c r="E17" s="547" t="s">
        <v>1308</v>
      </c>
      <c r="F17" s="547" t="s">
        <v>1321</v>
      </c>
      <c r="G17" s="547" t="s">
        <v>1322</v>
      </c>
      <c r="H17" s="567">
        <v>1</v>
      </c>
      <c r="I17" s="567">
        <v>165</v>
      </c>
      <c r="J17" s="547"/>
      <c r="K17" s="547">
        <v>165</v>
      </c>
      <c r="L17" s="567"/>
      <c r="M17" s="567"/>
      <c r="N17" s="547"/>
      <c r="O17" s="547"/>
      <c r="P17" s="567"/>
      <c r="Q17" s="567"/>
      <c r="R17" s="552"/>
      <c r="S17" s="568"/>
    </row>
    <row r="18" spans="1:19" ht="14.4" customHeight="1" x14ac:dyDescent="0.3">
      <c r="A18" s="546" t="s">
        <v>1306</v>
      </c>
      <c r="B18" s="547" t="s">
        <v>1307</v>
      </c>
      <c r="C18" s="547" t="s">
        <v>1297</v>
      </c>
      <c r="D18" s="547" t="s">
        <v>1302</v>
      </c>
      <c r="E18" s="547" t="s">
        <v>1308</v>
      </c>
      <c r="F18" s="547" t="s">
        <v>1309</v>
      </c>
      <c r="G18" s="547" t="s">
        <v>1310</v>
      </c>
      <c r="H18" s="567">
        <v>2</v>
      </c>
      <c r="I18" s="567">
        <v>70</v>
      </c>
      <c r="J18" s="547"/>
      <c r="K18" s="547">
        <v>35</v>
      </c>
      <c r="L18" s="567"/>
      <c r="M18" s="567"/>
      <c r="N18" s="547"/>
      <c r="O18" s="547"/>
      <c r="P18" s="567"/>
      <c r="Q18" s="567"/>
      <c r="R18" s="552"/>
      <c r="S18" s="568"/>
    </row>
    <row r="19" spans="1:19" ht="14.4" customHeight="1" x14ac:dyDescent="0.3">
      <c r="A19" s="546" t="s">
        <v>1306</v>
      </c>
      <c r="B19" s="547" t="s">
        <v>1307</v>
      </c>
      <c r="C19" s="547" t="s">
        <v>1297</v>
      </c>
      <c r="D19" s="547" t="s">
        <v>590</v>
      </c>
      <c r="E19" s="547" t="s">
        <v>1308</v>
      </c>
      <c r="F19" s="547" t="s">
        <v>1309</v>
      </c>
      <c r="G19" s="547" t="s">
        <v>1310</v>
      </c>
      <c r="H19" s="567">
        <v>7</v>
      </c>
      <c r="I19" s="567">
        <v>245</v>
      </c>
      <c r="J19" s="547">
        <v>1.1036036036036037</v>
      </c>
      <c r="K19" s="547">
        <v>35</v>
      </c>
      <c r="L19" s="567">
        <v>6</v>
      </c>
      <c r="M19" s="567">
        <v>222</v>
      </c>
      <c r="N19" s="547">
        <v>1</v>
      </c>
      <c r="O19" s="547">
        <v>37</v>
      </c>
      <c r="P19" s="567">
        <v>5</v>
      </c>
      <c r="Q19" s="567">
        <v>185</v>
      </c>
      <c r="R19" s="552">
        <v>0.83333333333333337</v>
      </c>
      <c r="S19" s="568">
        <v>37</v>
      </c>
    </row>
    <row r="20" spans="1:19" ht="14.4" customHeight="1" x14ac:dyDescent="0.3">
      <c r="A20" s="546" t="s">
        <v>1306</v>
      </c>
      <c r="B20" s="547" t="s">
        <v>1307</v>
      </c>
      <c r="C20" s="547" t="s">
        <v>1297</v>
      </c>
      <c r="D20" s="547" t="s">
        <v>591</v>
      </c>
      <c r="E20" s="547" t="s">
        <v>1308</v>
      </c>
      <c r="F20" s="547" t="s">
        <v>1309</v>
      </c>
      <c r="G20" s="547" t="s">
        <v>1310</v>
      </c>
      <c r="H20" s="567">
        <v>10</v>
      </c>
      <c r="I20" s="567">
        <v>350</v>
      </c>
      <c r="J20" s="547">
        <v>0.67567567567567566</v>
      </c>
      <c r="K20" s="547">
        <v>35</v>
      </c>
      <c r="L20" s="567">
        <v>14</v>
      </c>
      <c r="M20" s="567">
        <v>518</v>
      </c>
      <c r="N20" s="547">
        <v>1</v>
      </c>
      <c r="O20" s="547">
        <v>37</v>
      </c>
      <c r="P20" s="567">
        <v>29</v>
      </c>
      <c r="Q20" s="567">
        <v>1073</v>
      </c>
      <c r="R20" s="552">
        <v>2.0714285714285716</v>
      </c>
      <c r="S20" s="568">
        <v>37</v>
      </c>
    </row>
    <row r="21" spans="1:19" ht="14.4" customHeight="1" x14ac:dyDescent="0.3">
      <c r="A21" s="546" t="s">
        <v>1306</v>
      </c>
      <c r="B21" s="547" t="s">
        <v>1307</v>
      </c>
      <c r="C21" s="547" t="s">
        <v>1297</v>
      </c>
      <c r="D21" s="547" t="s">
        <v>1303</v>
      </c>
      <c r="E21" s="547" t="s">
        <v>1308</v>
      </c>
      <c r="F21" s="547" t="s">
        <v>1309</v>
      </c>
      <c r="G21" s="547" t="s">
        <v>1310</v>
      </c>
      <c r="H21" s="567">
        <v>14</v>
      </c>
      <c r="I21" s="567">
        <v>490</v>
      </c>
      <c r="J21" s="547">
        <v>2.6486486486486487</v>
      </c>
      <c r="K21" s="547">
        <v>35</v>
      </c>
      <c r="L21" s="567">
        <v>5</v>
      </c>
      <c r="M21" s="567">
        <v>185</v>
      </c>
      <c r="N21" s="547">
        <v>1</v>
      </c>
      <c r="O21" s="547">
        <v>37</v>
      </c>
      <c r="P21" s="567"/>
      <c r="Q21" s="567"/>
      <c r="R21" s="552"/>
      <c r="S21" s="568"/>
    </row>
    <row r="22" spans="1:19" ht="14.4" customHeight="1" x14ac:dyDescent="0.3">
      <c r="A22" s="546" t="s">
        <v>1306</v>
      </c>
      <c r="B22" s="547" t="s">
        <v>1307</v>
      </c>
      <c r="C22" s="547" t="s">
        <v>1297</v>
      </c>
      <c r="D22" s="547" t="s">
        <v>592</v>
      </c>
      <c r="E22" s="547" t="s">
        <v>1308</v>
      </c>
      <c r="F22" s="547" t="s">
        <v>1309</v>
      </c>
      <c r="G22" s="547" t="s">
        <v>1310</v>
      </c>
      <c r="H22" s="567">
        <v>39</v>
      </c>
      <c r="I22" s="567">
        <v>1365</v>
      </c>
      <c r="J22" s="547">
        <v>1.4756756756756757</v>
      </c>
      <c r="K22" s="547">
        <v>35</v>
      </c>
      <c r="L22" s="567">
        <v>25</v>
      </c>
      <c r="M22" s="567">
        <v>925</v>
      </c>
      <c r="N22" s="547">
        <v>1</v>
      </c>
      <c r="O22" s="547">
        <v>37</v>
      </c>
      <c r="P22" s="567">
        <v>22</v>
      </c>
      <c r="Q22" s="567">
        <v>814</v>
      </c>
      <c r="R22" s="552">
        <v>0.88</v>
      </c>
      <c r="S22" s="568">
        <v>37</v>
      </c>
    </row>
    <row r="23" spans="1:19" ht="14.4" customHeight="1" x14ac:dyDescent="0.3">
      <c r="A23" s="546" t="s">
        <v>1306</v>
      </c>
      <c r="B23" s="547" t="s">
        <v>1307</v>
      </c>
      <c r="C23" s="547" t="s">
        <v>1297</v>
      </c>
      <c r="D23" s="547" t="s">
        <v>592</v>
      </c>
      <c r="E23" s="547" t="s">
        <v>1308</v>
      </c>
      <c r="F23" s="547" t="s">
        <v>1311</v>
      </c>
      <c r="G23" s="547" t="s">
        <v>1312</v>
      </c>
      <c r="H23" s="567">
        <v>3</v>
      </c>
      <c r="I23" s="567">
        <v>100</v>
      </c>
      <c r="J23" s="547">
        <v>0.2</v>
      </c>
      <c r="K23" s="547">
        <v>33.333333333333336</v>
      </c>
      <c r="L23" s="567">
        <v>15</v>
      </c>
      <c r="M23" s="567">
        <v>500</v>
      </c>
      <c r="N23" s="547">
        <v>1</v>
      </c>
      <c r="O23" s="547">
        <v>33.333333333333336</v>
      </c>
      <c r="P23" s="567">
        <v>13</v>
      </c>
      <c r="Q23" s="567">
        <v>433.34000000000003</v>
      </c>
      <c r="R23" s="552">
        <v>0.86668000000000012</v>
      </c>
      <c r="S23" s="568">
        <v>33.333846153846153</v>
      </c>
    </row>
    <row r="24" spans="1:19" ht="14.4" customHeight="1" x14ac:dyDescent="0.3">
      <c r="A24" s="546" t="s">
        <v>1306</v>
      </c>
      <c r="B24" s="547" t="s">
        <v>1307</v>
      </c>
      <c r="C24" s="547" t="s">
        <v>1297</v>
      </c>
      <c r="D24" s="547" t="s">
        <v>592</v>
      </c>
      <c r="E24" s="547" t="s">
        <v>1308</v>
      </c>
      <c r="F24" s="547" t="s">
        <v>1317</v>
      </c>
      <c r="G24" s="547" t="s">
        <v>1318</v>
      </c>
      <c r="H24" s="567">
        <v>48</v>
      </c>
      <c r="I24" s="567">
        <v>432384</v>
      </c>
      <c r="J24" s="547">
        <v>1.0122864848666466</v>
      </c>
      <c r="K24" s="547">
        <v>9008</v>
      </c>
      <c r="L24" s="567">
        <v>47</v>
      </c>
      <c r="M24" s="567">
        <v>427136</v>
      </c>
      <c r="N24" s="547">
        <v>1</v>
      </c>
      <c r="O24" s="547">
        <v>9088</v>
      </c>
      <c r="P24" s="567">
        <v>32</v>
      </c>
      <c r="Q24" s="567">
        <v>290912</v>
      </c>
      <c r="R24" s="552">
        <v>0.6810758166017381</v>
      </c>
      <c r="S24" s="568">
        <v>9091</v>
      </c>
    </row>
    <row r="25" spans="1:19" ht="14.4" customHeight="1" x14ac:dyDescent="0.3">
      <c r="A25" s="546" t="s">
        <v>1306</v>
      </c>
      <c r="B25" s="547" t="s">
        <v>1307</v>
      </c>
      <c r="C25" s="547" t="s">
        <v>1297</v>
      </c>
      <c r="D25" s="547" t="s">
        <v>592</v>
      </c>
      <c r="E25" s="547" t="s">
        <v>1308</v>
      </c>
      <c r="F25" s="547" t="s">
        <v>1321</v>
      </c>
      <c r="G25" s="547" t="s">
        <v>1322</v>
      </c>
      <c r="H25" s="567">
        <v>17</v>
      </c>
      <c r="I25" s="567">
        <v>2805</v>
      </c>
      <c r="J25" s="547">
        <v>0.99046610169491522</v>
      </c>
      <c r="K25" s="547">
        <v>165</v>
      </c>
      <c r="L25" s="567">
        <v>16</v>
      </c>
      <c r="M25" s="567">
        <v>2832</v>
      </c>
      <c r="N25" s="547">
        <v>1</v>
      </c>
      <c r="O25" s="547">
        <v>177</v>
      </c>
      <c r="P25" s="567">
        <v>13</v>
      </c>
      <c r="Q25" s="567">
        <v>2301</v>
      </c>
      <c r="R25" s="552">
        <v>0.8125</v>
      </c>
      <c r="S25" s="568">
        <v>177</v>
      </c>
    </row>
    <row r="26" spans="1:19" ht="14.4" customHeight="1" x14ac:dyDescent="0.3">
      <c r="A26" s="546" t="s">
        <v>1306</v>
      </c>
      <c r="B26" s="547" t="s">
        <v>1307</v>
      </c>
      <c r="C26" s="547" t="s">
        <v>1297</v>
      </c>
      <c r="D26" s="547" t="s">
        <v>593</v>
      </c>
      <c r="E26" s="547" t="s">
        <v>1308</v>
      </c>
      <c r="F26" s="547" t="s">
        <v>1309</v>
      </c>
      <c r="G26" s="547" t="s">
        <v>1310</v>
      </c>
      <c r="H26" s="567"/>
      <c r="I26" s="567"/>
      <c r="J26" s="547"/>
      <c r="K26" s="547"/>
      <c r="L26" s="567">
        <v>1</v>
      </c>
      <c r="M26" s="567">
        <v>37</v>
      </c>
      <c r="N26" s="547">
        <v>1</v>
      </c>
      <c r="O26" s="547">
        <v>37</v>
      </c>
      <c r="P26" s="567">
        <v>1</v>
      </c>
      <c r="Q26" s="567">
        <v>37</v>
      </c>
      <c r="R26" s="552">
        <v>1</v>
      </c>
      <c r="S26" s="568">
        <v>37</v>
      </c>
    </row>
    <row r="27" spans="1:19" ht="14.4" customHeight="1" x14ac:dyDescent="0.3">
      <c r="A27" s="546" t="s">
        <v>1306</v>
      </c>
      <c r="B27" s="547" t="s">
        <v>1307</v>
      </c>
      <c r="C27" s="547" t="s">
        <v>1297</v>
      </c>
      <c r="D27" s="547" t="s">
        <v>1304</v>
      </c>
      <c r="E27" s="547" t="s">
        <v>1308</v>
      </c>
      <c r="F27" s="547" t="s">
        <v>1309</v>
      </c>
      <c r="G27" s="547" t="s">
        <v>1310</v>
      </c>
      <c r="H27" s="567">
        <v>5</v>
      </c>
      <c r="I27" s="567">
        <v>175</v>
      </c>
      <c r="J27" s="547">
        <v>1.5765765765765767</v>
      </c>
      <c r="K27" s="547">
        <v>35</v>
      </c>
      <c r="L27" s="567">
        <v>3</v>
      </c>
      <c r="M27" s="567">
        <v>111</v>
      </c>
      <c r="N27" s="547">
        <v>1</v>
      </c>
      <c r="O27" s="547">
        <v>37</v>
      </c>
      <c r="P27" s="567"/>
      <c r="Q27" s="567"/>
      <c r="R27" s="552"/>
      <c r="S27" s="568"/>
    </row>
    <row r="28" spans="1:19" ht="14.4" customHeight="1" x14ac:dyDescent="0.3">
      <c r="A28" s="546" t="s">
        <v>1306</v>
      </c>
      <c r="B28" s="547" t="s">
        <v>1307</v>
      </c>
      <c r="C28" s="547" t="s">
        <v>1297</v>
      </c>
      <c r="D28" s="547" t="s">
        <v>1304</v>
      </c>
      <c r="E28" s="547" t="s">
        <v>1308</v>
      </c>
      <c r="F28" s="547" t="s">
        <v>1311</v>
      </c>
      <c r="G28" s="547" t="s">
        <v>1312</v>
      </c>
      <c r="H28" s="567"/>
      <c r="I28" s="567"/>
      <c r="J28" s="547"/>
      <c r="K28" s="547"/>
      <c r="L28" s="567">
        <v>1</v>
      </c>
      <c r="M28" s="567">
        <v>33.33</v>
      </c>
      <c r="N28" s="547">
        <v>1</v>
      </c>
      <c r="O28" s="547">
        <v>33.33</v>
      </c>
      <c r="P28" s="567">
        <v>5</v>
      </c>
      <c r="Q28" s="567">
        <v>166.65999999999997</v>
      </c>
      <c r="R28" s="552">
        <v>5.0003000300029994</v>
      </c>
      <c r="S28" s="568">
        <v>33.331999999999994</v>
      </c>
    </row>
    <row r="29" spans="1:19" ht="14.4" customHeight="1" x14ac:dyDescent="0.3">
      <c r="A29" s="546" t="s">
        <v>1306</v>
      </c>
      <c r="B29" s="547" t="s">
        <v>1307</v>
      </c>
      <c r="C29" s="547" t="s">
        <v>1297</v>
      </c>
      <c r="D29" s="547" t="s">
        <v>1304</v>
      </c>
      <c r="E29" s="547" t="s">
        <v>1308</v>
      </c>
      <c r="F29" s="547" t="s">
        <v>1317</v>
      </c>
      <c r="G29" s="547" t="s">
        <v>1318</v>
      </c>
      <c r="H29" s="567">
        <v>6</v>
      </c>
      <c r="I29" s="567">
        <v>54048</v>
      </c>
      <c r="J29" s="547">
        <v>1.4867957746478873</v>
      </c>
      <c r="K29" s="547">
        <v>9008</v>
      </c>
      <c r="L29" s="567">
        <v>4</v>
      </c>
      <c r="M29" s="567">
        <v>36352</v>
      </c>
      <c r="N29" s="547">
        <v>1</v>
      </c>
      <c r="O29" s="547">
        <v>9088</v>
      </c>
      <c r="P29" s="567">
        <v>9</v>
      </c>
      <c r="Q29" s="567">
        <v>81819</v>
      </c>
      <c r="R29" s="552">
        <v>2.2507427376760565</v>
      </c>
      <c r="S29" s="568">
        <v>9091</v>
      </c>
    </row>
    <row r="30" spans="1:19" ht="14.4" customHeight="1" x14ac:dyDescent="0.3">
      <c r="A30" s="546" t="s">
        <v>1306</v>
      </c>
      <c r="B30" s="547" t="s">
        <v>1307</v>
      </c>
      <c r="C30" s="547" t="s">
        <v>1297</v>
      </c>
      <c r="D30" s="547" t="s">
        <v>1304</v>
      </c>
      <c r="E30" s="547" t="s">
        <v>1308</v>
      </c>
      <c r="F30" s="547" t="s">
        <v>1319</v>
      </c>
      <c r="G30" s="547" t="s">
        <v>1320</v>
      </c>
      <c r="H30" s="567">
        <v>1</v>
      </c>
      <c r="I30" s="567">
        <v>331</v>
      </c>
      <c r="J30" s="547">
        <v>0.93502824858757061</v>
      </c>
      <c r="K30" s="547">
        <v>331</v>
      </c>
      <c r="L30" s="567">
        <v>1</v>
      </c>
      <c r="M30" s="567">
        <v>354</v>
      </c>
      <c r="N30" s="547">
        <v>1</v>
      </c>
      <c r="O30" s="547">
        <v>354</v>
      </c>
      <c r="P30" s="567">
        <v>2</v>
      </c>
      <c r="Q30" s="567">
        <v>710</v>
      </c>
      <c r="R30" s="552">
        <v>2.0056497175141241</v>
      </c>
      <c r="S30" s="568">
        <v>355</v>
      </c>
    </row>
    <row r="31" spans="1:19" ht="14.4" customHeight="1" x14ac:dyDescent="0.3">
      <c r="A31" s="546" t="s">
        <v>1306</v>
      </c>
      <c r="B31" s="547" t="s">
        <v>1307</v>
      </c>
      <c r="C31" s="547" t="s">
        <v>1297</v>
      </c>
      <c r="D31" s="547" t="s">
        <v>1304</v>
      </c>
      <c r="E31" s="547" t="s">
        <v>1308</v>
      </c>
      <c r="F31" s="547" t="s">
        <v>1321</v>
      </c>
      <c r="G31" s="547" t="s">
        <v>1322</v>
      </c>
      <c r="H31" s="567">
        <v>2</v>
      </c>
      <c r="I31" s="567">
        <v>330</v>
      </c>
      <c r="J31" s="547"/>
      <c r="K31" s="547">
        <v>165</v>
      </c>
      <c r="L31" s="567"/>
      <c r="M31" s="567"/>
      <c r="N31" s="547"/>
      <c r="O31" s="547"/>
      <c r="P31" s="567">
        <v>3</v>
      </c>
      <c r="Q31" s="567">
        <v>531</v>
      </c>
      <c r="R31" s="552"/>
      <c r="S31" s="568">
        <v>177</v>
      </c>
    </row>
    <row r="32" spans="1:19" ht="14.4" customHeight="1" x14ac:dyDescent="0.3">
      <c r="A32" s="546" t="s">
        <v>1323</v>
      </c>
      <c r="B32" s="547" t="s">
        <v>1324</v>
      </c>
      <c r="C32" s="547" t="s">
        <v>529</v>
      </c>
      <c r="D32" s="547" t="s">
        <v>1298</v>
      </c>
      <c r="E32" s="547" t="s">
        <v>1325</v>
      </c>
      <c r="F32" s="547" t="s">
        <v>1326</v>
      </c>
      <c r="G32" s="547" t="s">
        <v>1327</v>
      </c>
      <c r="H32" s="567">
        <v>282</v>
      </c>
      <c r="I32" s="567">
        <v>212628</v>
      </c>
      <c r="J32" s="547">
        <v>1.3177570093457944</v>
      </c>
      <c r="K32" s="547">
        <v>754</v>
      </c>
      <c r="L32" s="567">
        <v>214</v>
      </c>
      <c r="M32" s="567">
        <v>161356</v>
      </c>
      <c r="N32" s="547">
        <v>1</v>
      </c>
      <c r="O32" s="547">
        <v>754</v>
      </c>
      <c r="P32" s="567"/>
      <c r="Q32" s="567"/>
      <c r="R32" s="552"/>
      <c r="S32" s="568"/>
    </row>
    <row r="33" spans="1:19" ht="14.4" customHeight="1" x14ac:dyDescent="0.3">
      <c r="A33" s="546" t="s">
        <v>1323</v>
      </c>
      <c r="B33" s="547" t="s">
        <v>1324</v>
      </c>
      <c r="C33" s="547" t="s">
        <v>529</v>
      </c>
      <c r="D33" s="547" t="s">
        <v>1298</v>
      </c>
      <c r="E33" s="547" t="s">
        <v>1308</v>
      </c>
      <c r="F33" s="547" t="s">
        <v>1328</v>
      </c>
      <c r="G33" s="547" t="s">
        <v>1329</v>
      </c>
      <c r="H33" s="567">
        <v>1224</v>
      </c>
      <c r="I33" s="567">
        <v>252144</v>
      </c>
      <c r="J33" s="547">
        <v>0.54740964757833588</v>
      </c>
      <c r="K33" s="547">
        <v>206</v>
      </c>
      <c r="L33" s="567">
        <v>2183</v>
      </c>
      <c r="M33" s="567">
        <v>460613</v>
      </c>
      <c r="N33" s="547">
        <v>1</v>
      </c>
      <c r="O33" s="547">
        <v>211</v>
      </c>
      <c r="P33" s="567">
        <v>1202</v>
      </c>
      <c r="Q33" s="567">
        <v>253622</v>
      </c>
      <c r="R33" s="552">
        <v>0.55061841502519471</v>
      </c>
      <c r="S33" s="568">
        <v>211</v>
      </c>
    </row>
    <row r="34" spans="1:19" ht="14.4" customHeight="1" x14ac:dyDescent="0.3">
      <c r="A34" s="546" t="s">
        <v>1323</v>
      </c>
      <c r="B34" s="547" t="s">
        <v>1324</v>
      </c>
      <c r="C34" s="547" t="s">
        <v>529</v>
      </c>
      <c r="D34" s="547" t="s">
        <v>1298</v>
      </c>
      <c r="E34" s="547" t="s">
        <v>1308</v>
      </c>
      <c r="F34" s="547" t="s">
        <v>1330</v>
      </c>
      <c r="G34" s="547" t="s">
        <v>1329</v>
      </c>
      <c r="H34" s="567">
        <v>171</v>
      </c>
      <c r="I34" s="567">
        <v>14535</v>
      </c>
      <c r="J34" s="547">
        <v>1.0312899106002553</v>
      </c>
      <c r="K34" s="547">
        <v>85</v>
      </c>
      <c r="L34" s="567">
        <v>162</v>
      </c>
      <c r="M34" s="567">
        <v>14094</v>
      </c>
      <c r="N34" s="547">
        <v>1</v>
      </c>
      <c r="O34" s="547">
        <v>87</v>
      </c>
      <c r="P34" s="567">
        <v>160</v>
      </c>
      <c r="Q34" s="567">
        <v>13920</v>
      </c>
      <c r="R34" s="552">
        <v>0.98765432098765427</v>
      </c>
      <c r="S34" s="568">
        <v>87</v>
      </c>
    </row>
    <row r="35" spans="1:19" ht="14.4" customHeight="1" x14ac:dyDescent="0.3">
      <c r="A35" s="546" t="s">
        <v>1323</v>
      </c>
      <c r="B35" s="547" t="s">
        <v>1324</v>
      </c>
      <c r="C35" s="547" t="s">
        <v>529</v>
      </c>
      <c r="D35" s="547" t="s">
        <v>1298</v>
      </c>
      <c r="E35" s="547" t="s">
        <v>1308</v>
      </c>
      <c r="F35" s="547" t="s">
        <v>1331</v>
      </c>
      <c r="G35" s="547" t="s">
        <v>1332</v>
      </c>
      <c r="H35" s="567">
        <v>8673</v>
      </c>
      <c r="I35" s="567">
        <v>2558535</v>
      </c>
      <c r="J35" s="547">
        <v>0.8529971178193444</v>
      </c>
      <c r="K35" s="547">
        <v>295</v>
      </c>
      <c r="L35" s="567">
        <v>9965</v>
      </c>
      <c r="M35" s="567">
        <v>2999465</v>
      </c>
      <c r="N35" s="547">
        <v>1</v>
      </c>
      <c r="O35" s="547">
        <v>301</v>
      </c>
      <c r="P35" s="567">
        <v>7672</v>
      </c>
      <c r="Q35" s="567">
        <v>2309272</v>
      </c>
      <c r="R35" s="552">
        <v>0.76989463120923229</v>
      </c>
      <c r="S35" s="568">
        <v>301</v>
      </c>
    </row>
    <row r="36" spans="1:19" ht="14.4" customHeight="1" x14ac:dyDescent="0.3">
      <c r="A36" s="546" t="s">
        <v>1323</v>
      </c>
      <c r="B36" s="547" t="s">
        <v>1324</v>
      </c>
      <c r="C36" s="547" t="s">
        <v>529</v>
      </c>
      <c r="D36" s="547" t="s">
        <v>1298</v>
      </c>
      <c r="E36" s="547" t="s">
        <v>1308</v>
      </c>
      <c r="F36" s="547" t="s">
        <v>1333</v>
      </c>
      <c r="G36" s="547" t="s">
        <v>1334</v>
      </c>
      <c r="H36" s="567">
        <v>141</v>
      </c>
      <c r="I36" s="567">
        <v>13395</v>
      </c>
      <c r="J36" s="547">
        <v>0.65681082671373936</v>
      </c>
      <c r="K36" s="547">
        <v>95</v>
      </c>
      <c r="L36" s="567">
        <v>206</v>
      </c>
      <c r="M36" s="567">
        <v>20394</v>
      </c>
      <c r="N36" s="547">
        <v>1</v>
      </c>
      <c r="O36" s="547">
        <v>99</v>
      </c>
      <c r="P36" s="567">
        <v>222</v>
      </c>
      <c r="Q36" s="567">
        <v>21978</v>
      </c>
      <c r="R36" s="552">
        <v>1.0776699029126213</v>
      </c>
      <c r="S36" s="568">
        <v>99</v>
      </c>
    </row>
    <row r="37" spans="1:19" ht="14.4" customHeight="1" x14ac:dyDescent="0.3">
      <c r="A37" s="546" t="s">
        <v>1323</v>
      </c>
      <c r="B37" s="547" t="s">
        <v>1324</v>
      </c>
      <c r="C37" s="547" t="s">
        <v>529</v>
      </c>
      <c r="D37" s="547" t="s">
        <v>1298</v>
      </c>
      <c r="E37" s="547" t="s">
        <v>1308</v>
      </c>
      <c r="F37" s="547" t="s">
        <v>1335</v>
      </c>
      <c r="G37" s="547" t="s">
        <v>1336</v>
      </c>
      <c r="H37" s="567">
        <v>11</v>
      </c>
      <c r="I37" s="567">
        <v>2464</v>
      </c>
      <c r="J37" s="547">
        <v>1.3333333333333333</v>
      </c>
      <c r="K37" s="547">
        <v>224</v>
      </c>
      <c r="L37" s="567">
        <v>8</v>
      </c>
      <c r="M37" s="567">
        <v>1848</v>
      </c>
      <c r="N37" s="547">
        <v>1</v>
      </c>
      <c r="O37" s="547">
        <v>231</v>
      </c>
      <c r="P37" s="567">
        <v>13</v>
      </c>
      <c r="Q37" s="567">
        <v>3016</v>
      </c>
      <c r="R37" s="552">
        <v>1.6320346320346319</v>
      </c>
      <c r="S37" s="568">
        <v>232</v>
      </c>
    </row>
    <row r="38" spans="1:19" ht="14.4" customHeight="1" x14ac:dyDescent="0.3">
      <c r="A38" s="546" t="s">
        <v>1323</v>
      </c>
      <c r="B38" s="547" t="s">
        <v>1324</v>
      </c>
      <c r="C38" s="547" t="s">
        <v>529</v>
      </c>
      <c r="D38" s="547" t="s">
        <v>1298</v>
      </c>
      <c r="E38" s="547" t="s">
        <v>1308</v>
      </c>
      <c r="F38" s="547" t="s">
        <v>1337</v>
      </c>
      <c r="G38" s="547" t="s">
        <v>1338</v>
      </c>
      <c r="H38" s="567">
        <v>1638</v>
      </c>
      <c r="I38" s="567">
        <v>221130</v>
      </c>
      <c r="J38" s="547">
        <v>0.97410234836504284</v>
      </c>
      <c r="K38" s="547">
        <v>135</v>
      </c>
      <c r="L38" s="567">
        <v>1657</v>
      </c>
      <c r="M38" s="567">
        <v>227009</v>
      </c>
      <c r="N38" s="547">
        <v>1</v>
      </c>
      <c r="O38" s="547">
        <v>137</v>
      </c>
      <c r="P38" s="567">
        <v>1362</v>
      </c>
      <c r="Q38" s="567">
        <v>186594</v>
      </c>
      <c r="R38" s="552">
        <v>0.82196741098370552</v>
      </c>
      <c r="S38" s="568">
        <v>137</v>
      </c>
    </row>
    <row r="39" spans="1:19" ht="14.4" customHeight="1" x14ac:dyDescent="0.3">
      <c r="A39" s="546" t="s">
        <v>1323</v>
      </c>
      <c r="B39" s="547" t="s">
        <v>1324</v>
      </c>
      <c r="C39" s="547" t="s">
        <v>529</v>
      </c>
      <c r="D39" s="547" t="s">
        <v>1298</v>
      </c>
      <c r="E39" s="547" t="s">
        <v>1308</v>
      </c>
      <c r="F39" s="547" t="s">
        <v>1339</v>
      </c>
      <c r="G39" s="547" t="s">
        <v>1338</v>
      </c>
      <c r="H39" s="567">
        <v>145</v>
      </c>
      <c r="I39" s="567">
        <v>25810</v>
      </c>
      <c r="J39" s="547">
        <v>1.0002712862845407</v>
      </c>
      <c r="K39" s="547">
        <v>178</v>
      </c>
      <c r="L39" s="567">
        <v>141</v>
      </c>
      <c r="M39" s="567">
        <v>25803</v>
      </c>
      <c r="N39" s="547">
        <v>1</v>
      </c>
      <c r="O39" s="547">
        <v>183</v>
      </c>
      <c r="P39" s="567">
        <v>159</v>
      </c>
      <c r="Q39" s="567">
        <v>29097</v>
      </c>
      <c r="R39" s="552">
        <v>1.1276595744680851</v>
      </c>
      <c r="S39" s="568">
        <v>183</v>
      </c>
    </row>
    <row r="40" spans="1:19" ht="14.4" customHeight="1" x14ac:dyDescent="0.3">
      <c r="A40" s="546" t="s">
        <v>1323</v>
      </c>
      <c r="B40" s="547" t="s">
        <v>1324</v>
      </c>
      <c r="C40" s="547" t="s">
        <v>529</v>
      </c>
      <c r="D40" s="547" t="s">
        <v>1298</v>
      </c>
      <c r="E40" s="547" t="s">
        <v>1308</v>
      </c>
      <c r="F40" s="547" t="s">
        <v>1340</v>
      </c>
      <c r="G40" s="547" t="s">
        <v>1341</v>
      </c>
      <c r="H40" s="567">
        <v>33</v>
      </c>
      <c r="I40" s="567">
        <v>20460</v>
      </c>
      <c r="J40" s="547">
        <v>0.56173297092496499</v>
      </c>
      <c r="K40" s="547">
        <v>620</v>
      </c>
      <c r="L40" s="567">
        <v>57</v>
      </c>
      <c r="M40" s="567">
        <v>36423</v>
      </c>
      <c r="N40" s="547">
        <v>1</v>
      </c>
      <c r="O40" s="547">
        <v>639</v>
      </c>
      <c r="P40" s="567">
        <v>56</v>
      </c>
      <c r="Q40" s="567">
        <v>35784</v>
      </c>
      <c r="R40" s="552">
        <v>0.98245614035087714</v>
      </c>
      <c r="S40" s="568">
        <v>639</v>
      </c>
    </row>
    <row r="41" spans="1:19" ht="14.4" customHeight="1" x14ac:dyDescent="0.3">
      <c r="A41" s="546" t="s">
        <v>1323</v>
      </c>
      <c r="B41" s="547" t="s">
        <v>1324</v>
      </c>
      <c r="C41" s="547" t="s">
        <v>529</v>
      </c>
      <c r="D41" s="547" t="s">
        <v>1298</v>
      </c>
      <c r="E41" s="547" t="s">
        <v>1308</v>
      </c>
      <c r="F41" s="547" t="s">
        <v>1342</v>
      </c>
      <c r="G41" s="547" t="s">
        <v>1343</v>
      </c>
      <c r="H41" s="567">
        <v>69</v>
      </c>
      <c r="I41" s="567">
        <v>40917</v>
      </c>
      <c r="J41" s="547">
        <v>0.92188626532083628</v>
      </c>
      <c r="K41" s="547">
        <v>593</v>
      </c>
      <c r="L41" s="567">
        <v>73</v>
      </c>
      <c r="M41" s="567">
        <v>44384</v>
      </c>
      <c r="N41" s="547">
        <v>1</v>
      </c>
      <c r="O41" s="547">
        <v>608</v>
      </c>
      <c r="P41" s="567">
        <v>80</v>
      </c>
      <c r="Q41" s="567">
        <v>48640</v>
      </c>
      <c r="R41" s="552">
        <v>1.095890410958904</v>
      </c>
      <c r="S41" s="568">
        <v>608</v>
      </c>
    </row>
    <row r="42" spans="1:19" ht="14.4" customHeight="1" x14ac:dyDescent="0.3">
      <c r="A42" s="546" t="s">
        <v>1323</v>
      </c>
      <c r="B42" s="547" t="s">
        <v>1324</v>
      </c>
      <c r="C42" s="547" t="s">
        <v>529</v>
      </c>
      <c r="D42" s="547" t="s">
        <v>1298</v>
      </c>
      <c r="E42" s="547" t="s">
        <v>1308</v>
      </c>
      <c r="F42" s="547" t="s">
        <v>1344</v>
      </c>
      <c r="G42" s="547" t="s">
        <v>1345</v>
      </c>
      <c r="H42" s="567">
        <v>652</v>
      </c>
      <c r="I42" s="567">
        <v>104972</v>
      </c>
      <c r="J42" s="547">
        <v>0.7584682080924855</v>
      </c>
      <c r="K42" s="547">
        <v>161</v>
      </c>
      <c r="L42" s="567">
        <v>800</v>
      </c>
      <c r="M42" s="567">
        <v>138400</v>
      </c>
      <c r="N42" s="547">
        <v>1</v>
      </c>
      <c r="O42" s="547">
        <v>173</v>
      </c>
      <c r="P42" s="567">
        <v>696</v>
      </c>
      <c r="Q42" s="567">
        <v>120408</v>
      </c>
      <c r="R42" s="552">
        <v>0.87</v>
      </c>
      <c r="S42" s="568">
        <v>173</v>
      </c>
    </row>
    <row r="43" spans="1:19" ht="14.4" customHeight="1" x14ac:dyDescent="0.3">
      <c r="A43" s="546" t="s">
        <v>1323</v>
      </c>
      <c r="B43" s="547" t="s">
        <v>1324</v>
      </c>
      <c r="C43" s="547" t="s">
        <v>529</v>
      </c>
      <c r="D43" s="547" t="s">
        <v>1298</v>
      </c>
      <c r="E43" s="547" t="s">
        <v>1308</v>
      </c>
      <c r="F43" s="547" t="s">
        <v>1346</v>
      </c>
      <c r="G43" s="547" t="s">
        <v>1347</v>
      </c>
      <c r="H43" s="567">
        <v>1458</v>
      </c>
      <c r="I43" s="567">
        <v>558414</v>
      </c>
      <c r="J43" s="547">
        <v>1.013381968641115</v>
      </c>
      <c r="K43" s="547">
        <v>383</v>
      </c>
      <c r="L43" s="567">
        <v>1435</v>
      </c>
      <c r="M43" s="567">
        <v>551040</v>
      </c>
      <c r="N43" s="547">
        <v>1</v>
      </c>
      <c r="O43" s="547">
        <v>384</v>
      </c>
      <c r="P43" s="567">
        <v>969</v>
      </c>
      <c r="Q43" s="567">
        <v>336243</v>
      </c>
      <c r="R43" s="552">
        <v>0.6101970818815331</v>
      </c>
      <c r="S43" s="568">
        <v>347</v>
      </c>
    </row>
    <row r="44" spans="1:19" ht="14.4" customHeight="1" x14ac:dyDescent="0.3">
      <c r="A44" s="546" t="s">
        <v>1323</v>
      </c>
      <c r="B44" s="547" t="s">
        <v>1324</v>
      </c>
      <c r="C44" s="547" t="s">
        <v>529</v>
      </c>
      <c r="D44" s="547" t="s">
        <v>1298</v>
      </c>
      <c r="E44" s="547" t="s">
        <v>1308</v>
      </c>
      <c r="F44" s="547" t="s">
        <v>1348</v>
      </c>
      <c r="G44" s="547" t="s">
        <v>1349</v>
      </c>
      <c r="H44" s="567">
        <v>4668</v>
      </c>
      <c r="I44" s="567">
        <v>74688</v>
      </c>
      <c r="J44" s="547">
        <v>0.91605749889613897</v>
      </c>
      <c r="K44" s="547">
        <v>16</v>
      </c>
      <c r="L44" s="567">
        <v>4796</v>
      </c>
      <c r="M44" s="567">
        <v>81532</v>
      </c>
      <c r="N44" s="547">
        <v>1</v>
      </c>
      <c r="O44" s="547">
        <v>17</v>
      </c>
      <c r="P44" s="567">
        <v>2237</v>
      </c>
      <c r="Q44" s="567">
        <v>38029</v>
      </c>
      <c r="R44" s="552">
        <v>0.46643035863219351</v>
      </c>
      <c r="S44" s="568">
        <v>17</v>
      </c>
    </row>
    <row r="45" spans="1:19" ht="14.4" customHeight="1" x14ac:dyDescent="0.3">
      <c r="A45" s="546" t="s">
        <v>1323</v>
      </c>
      <c r="B45" s="547" t="s">
        <v>1324</v>
      </c>
      <c r="C45" s="547" t="s">
        <v>529</v>
      </c>
      <c r="D45" s="547" t="s">
        <v>1298</v>
      </c>
      <c r="E45" s="547" t="s">
        <v>1308</v>
      </c>
      <c r="F45" s="547" t="s">
        <v>1350</v>
      </c>
      <c r="G45" s="547" t="s">
        <v>1351</v>
      </c>
      <c r="H45" s="567">
        <v>659</v>
      </c>
      <c r="I45" s="567">
        <v>175294</v>
      </c>
      <c r="J45" s="547">
        <v>0.6338623535069734</v>
      </c>
      <c r="K45" s="547">
        <v>266</v>
      </c>
      <c r="L45" s="567">
        <v>1013</v>
      </c>
      <c r="M45" s="567">
        <v>276549</v>
      </c>
      <c r="N45" s="547">
        <v>1</v>
      </c>
      <c r="O45" s="547">
        <v>273</v>
      </c>
      <c r="P45" s="567">
        <v>4</v>
      </c>
      <c r="Q45" s="567">
        <v>1096</v>
      </c>
      <c r="R45" s="552">
        <v>3.9631313076525319E-3</v>
      </c>
      <c r="S45" s="568">
        <v>274</v>
      </c>
    </row>
    <row r="46" spans="1:19" ht="14.4" customHeight="1" x14ac:dyDescent="0.3">
      <c r="A46" s="546" t="s">
        <v>1323</v>
      </c>
      <c r="B46" s="547" t="s">
        <v>1324</v>
      </c>
      <c r="C46" s="547" t="s">
        <v>529</v>
      </c>
      <c r="D46" s="547" t="s">
        <v>1298</v>
      </c>
      <c r="E46" s="547" t="s">
        <v>1308</v>
      </c>
      <c r="F46" s="547" t="s">
        <v>1352</v>
      </c>
      <c r="G46" s="547" t="s">
        <v>1353</v>
      </c>
      <c r="H46" s="567">
        <v>693</v>
      </c>
      <c r="I46" s="567">
        <v>97713</v>
      </c>
      <c r="J46" s="547">
        <v>0.64978254797909274</v>
      </c>
      <c r="K46" s="547">
        <v>141</v>
      </c>
      <c r="L46" s="567">
        <v>1059</v>
      </c>
      <c r="M46" s="567">
        <v>150378</v>
      </c>
      <c r="N46" s="547">
        <v>1</v>
      </c>
      <c r="O46" s="547">
        <v>142</v>
      </c>
      <c r="P46" s="567">
        <v>715</v>
      </c>
      <c r="Q46" s="567">
        <v>101530</v>
      </c>
      <c r="R46" s="552">
        <v>0.67516525023607177</v>
      </c>
      <c r="S46" s="568">
        <v>142</v>
      </c>
    </row>
    <row r="47" spans="1:19" ht="14.4" customHeight="1" x14ac:dyDescent="0.3">
      <c r="A47" s="546" t="s">
        <v>1323</v>
      </c>
      <c r="B47" s="547" t="s">
        <v>1324</v>
      </c>
      <c r="C47" s="547" t="s">
        <v>529</v>
      </c>
      <c r="D47" s="547" t="s">
        <v>1298</v>
      </c>
      <c r="E47" s="547" t="s">
        <v>1308</v>
      </c>
      <c r="F47" s="547" t="s">
        <v>1354</v>
      </c>
      <c r="G47" s="547" t="s">
        <v>1353</v>
      </c>
      <c r="H47" s="567">
        <v>1637</v>
      </c>
      <c r="I47" s="567">
        <v>127686</v>
      </c>
      <c r="J47" s="547">
        <v>0.99272286234081264</v>
      </c>
      <c r="K47" s="547">
        <v>78</v>
      </c>
      <c r="L47" s="567">
        <v>1649</v>
      </c>
      <c r="M47" s="567">
        <v>128622</v>
      </c>
      <c r="N47" s="547">
        <v>1</v>
      </c>
      <c r="O47" s="547">
        <v>78</v>
      </c>
      <c r="P47" s="567">
        <v>1361</v>
      </c>
      <c r="Q47" s="567">
        <v>106158</v>
      </c>
      <c r="R47" s="552">
        <v>0.82534869617950268</v>
      </c>
      <c r="S47" s="568">
        <v>78</v>
      </c>
    </row>
    <row r="48" spans="1:19" ht="14.4" customHeight="1" x14ac:dyDescent="0.3">
      <c r="A48" s="546" t="s">
        <v>1323</v>
      </c>
      <c r="B48" s="547" t="s">
        <v>1324</v>
      </c>
      <c r="C48" s="547" t="s">
        <v>529</v>
      </c>
      <c r="D48" s="547" t="s">
        <v>1298</v>
      </c>
      <c r="E48" s="547" t="s">
        <v>1308</v>
      </c>
      <c r="F48" s="547" t="s">
        <v>1355</v>
      </c>
      <c r="G48" s="547" t="s">
        <v>1356</v>
      </c>
      <c r="H48" s="567">
        <v>695</v>
      </c>
      <c r="I48" s="567">
        <v>213365</v>
      </c>
      <c r="J48" s="547">
        <v>0.64369907109908375</v>
      </c>
      <c r="K48" s="547">
        <v>307</v>
      </c>
      <c r="L48" s="567">
        <v>1059</v>
      </c>
      <c r="M48" s="567">
        <v>331467</v>
      </c>
      <c r="N48" s="547">
        <v>1</v>
      </c>
      <c r="O48" s="547">
        <v>313</v>
      </c>
      <c r="P48" s="567">
        <v>715</v>
      </c>
      <c r="Q48" s="567">
        <v>224510</v>
      </c>
      <c r="R48" s="552">
        <v>0.67732232771286438</v>
      </c>
      <c r="S48" s="568">
        <v>314</v>
      </c>
    </row>
    <row r="49" spans="1:19" ht="14.4" customHeight="1" x14ac:dyDescent="0.3">
      <c r="A49" s="546" t="s">
        <v>1323</v>
      </c>
      <c r="B49" s="547" t="s">
        <v>1324</v>
      </c>
      <c r="C49" s="547" t="s">
        <v>529</v>
      </c>
      <c r="D49" s="547" t="s">
        <v>1298</v>
      </c>
      <c r="E49" s="547" t="s">
        <v>1308</v>
      </c>
      <c r="F49" s="547" t="s">
        <v>1357</v>
      </c>
      <c r="G49" s="547" t="s">
        <v>1358</v>
      </c>
      <c r="H49" s="567">
        <v>1835</v>
      </c>
      <c r="I49" s="567">
        <v>893645</v>
      </c>
      <c r="J49" s="547">
        <v>1.0958945266896234</v>
      </c>
      <c r="K49" s="547">
        <v>487</v>
      </c>
      <c r="L49" s="567">
        <v>1671</v>
      </c>
      <c r="M49" s="567">
        <v>815448</v>
      </c>
      <c r="N49" s="547">
        <v>1</v>
      </c>
      <c r="O49" s="547">
        <v>488</v>
      </c>
      <c r="P49" s="567">
        <v>1195</v>
      </c>
      <c r="Q49" s="567">
        <v>391960</v>
      </c>
      <c r="R49" s="552">
        <v>0.48066829521931503</v>
      </c>
      <c r="S49" s="568">
        <v>328</v>
      </c>
    </row>
    <row r="50" spans="1:19" ht="14.4" customHeight="1" x14ac:dyDescent="0.3">
      <c r="A50" s="546" t="s">
        <v>1323</v>
      </c>
      <c r="B50" s="547" t="s">
        <v>1324</v>
      </c>
      <c r="C50" s="547" t="s">
        <v>529</v>
      </c>
      <c r="D50" s="547" t="s">
        <v>1298</v>
      </c>
      <c r="E50" s="547" t="s">
        <v>1308</v>
      </c>
      <c r="F50" s="547" t="s">
        <v>1359</v>
      </c>
      <c r="G50" s="547" t="s">
        <v>1360</v>
      </c>
      <c r="H50" s="567">
        <v>1475</v>
      </c>
      <c r="I50" s="567">
        <v>237475</v>
      </c>
      <c r="J50" s="547">
        <v>1.001995763748829</v>
      </c>
      <c r="K50" s="547">
        <v>161</v>
      </c>
      <c r="L50" s="567">
        <v>1454</v>
      </c>
      <c r="M50" s="567">
        <v>237002</v>
      </c>
      <c r="N50" s="547">
        <v>1</v>
      </c>
      <c r="O50" s="547">
        <v>163</v>
      </c>
      <c r="P50" s="567">
        <v>2028</v>
      </c>
      <c r="Q50" s="567">
        <v>330564</v>
      </c>
      <c r="R50" s="552">
        <v>1.3947730398899587</v>
      </c>
      <c r="S50" s="568">
        <v>163</v>
      </c>
    </row>
    <row r="51" spans="1:19" ht="14.4" customHeight="1" x14ac:dyDescent="0.3">
      <c r="A51" s="546" t="s">
        <v>1323</v>
      </c>
      <c r="B51" s="547" t="s">
        <v>1324</v>
      </c>
      <c r="C51" s="547" t="s">
        <v>529</v>
      </c>
      <c r="D51" s="547" t="s">
        <v>1298</v>
      </c>
      <c r="E51" s="547" t="s">
        <v>1308</v>
      </c>
      <c r="F51" s="547" t="s">
        <v>1361</v>
      </c>
      <c r="G51" s="547" t="s">
        <v>1362</v>
      </c>
      <c r="H51" s="567">
        <v>1772</v>
      </c>
      <c r="I51" s="567">
        <v>416420</v>
      </c>
      <c r="J51" s="547">
        <v>1.0668026151292194</v>
      </c>
      <c r="K51" s="547">
        <v>235</v>
      </c>
      <c r="L51" s="567">
        <v>1654</v>
      </c>
      <c r="M51" s="567">
        <v>390344</v>
      </c>
      <c r="N51" s="547">
        <v>1</v>
      </c>
      <c r="O51" s="547">
        <v>236</v>
      </c>
      <c r="P51" s="567">
        <v>1160</v>
      </c>
      <c r="Q51" s="567">
        <v>261000</v>
      </c>
      <c r="R51" s="552">
        <v>0.66864099358514539</v>
      </c>
      <c r="S51" s="568">
        <v>225</v>
      </c>
    </row>
    <row r="52" spans="1:19" ht="14.4" customHeight="1" x14ac:dyDescent="0.3">
      <c r="A52" s="546" t="s">
        <v>1323</v>
      </c>
      <c r="B52" s="547" t="s">
        <v>1324</v>
      </c>
      <c r="C52" s="547" t="s">
        <v>529</v>
      </c>
      <c r="D52" s="547" t="s">
        <v>1298</v>
      </c>
      <c r="E52" s="547" t="s">
        <v>1308</v>
      </c>
      <c r="F52" s="547" t="s">
        <v>1363</v>
      </c>
      <c r="G52" s="547" t="s">
        <v>1329</v>
      </c>
      <c r="H52" s="567">
        <v>1605</v>
      </c>
      <c r="I52" s="567">
        <v>113955</v>
      </c>
      <c r="J52" s="547">
        <v>0.72601299694189603</v>
      </c>
      <c r="K52" s="547">
        <v>71</v>
      </c>
      <c r="L52" s="567">
        <v>2180</v>
      </c>
      <c r="M52" s="567">
        <v>156960</v>
      </c>
      <c r="N52" s="547">
        <v>1</v>
      </c>
      <c r="O52" s="547">
        <v>72</v>
      </c>
      <c r="P52" s="567">
        <v>1673</v>
      </c>
      <c r="Q52" s="567">
        <v>120456</v>
      </c>
      <c r="R52" s="552">
        <v>0.76743119266055049</v>
      </c>
      <c r="S52" s="568">
        <v>72</v>
      </c>
    </row>
    <row r="53" spans="1:19" ht="14.4" customHeight="1" x14ac:dyDescent="0.3">
      <c r="A53" s="546" t="s">
        <v>1323</v>
      </c>
      <c r="B53" s="547" t="s">
        <v>1324</v>
      </c>
      <c r="C53" s="547" t="s">
        <v>529</v>
      </c>
      <c r="D53" s="547" t="s">
        <v>1298</v>
      </c>
      <c r="E53" s="547" t="s">
        <v>1308</v>
      </c>
      <c r="F53" s="547" t="s">
        <v>1364</v>
      </c>
      <c r="G53" s="547" t="s">
        <v>1365</v>
      </c>
      <c r="H53" s="567">
        <v>531</v>
      </c>
      <c r="I53" s="567">
        <v>38763</v>
      </c>
      <c r="J53" s="547">
        <v>1.4714166413604617</v>
      </c>
      <c r="K53" s="547">
        <v>73</v>
      </c>
      <c r="L53" s="567">
        <v>356</v>
      </c>
      <c r="M53" s="567">
        <v>26344</v>
      </c>
      <c r="N53" s="547">
        <v>1</v>
      </c>
      <c r="O53" s="547">
        <v>74</v>
      </c>
      <c r="P53" s="567">
        <v>298</v>
      </c>
      <c r="Q53" s="567">
        <v>15496</v>
      </c>
      <c r="R53" s="552">
        <v>0.58821743091406009</v>
      </c>
      <c r="S53" s="568">
        <v>52</v>
      </c>
    </row>
    <row r="54" spans="1:19" ht="14.4" customHeight="1" x14ac:dyDescent="0.3">
      <c r="A54" s="546" t="s">
        <v>1323</v>
      </c>
      <c r="B54" s="547" t="s">
        <v>1324</v>
      </c>
      <c r="C54" s="547" t="s">
        <v>529</v>
      </c>
      <c r="D54" s="547" t="s">
        <v>1298</v>
      </c>
      <c r="E54" s="547" t="s">
        <v>1308</v>
      </c>
      <c r="F54" s="547" t="s">
        <v>1366</v>
      </c>
      <c r="G54" s="547" t="s">
        <v>1367</v>
      </c>
      <c r="H54" s="567">
        <v>2614</v>
      </c>
      <c r="I54" s="567">
        <v>742376</v>
      </c>
      <c r="J54" s="547">
        <v>1.0100147616035047</v>
      </c>
      <c r="K54" s="547">
        <v>284</v>
      </c>
      <c r="L54" s="567">
        <v>2579</v>
      </c>
      <c r="M54" s="567">
        <v>735015</v>
      </c>
      <c r="N54" s="547">
        <v>1</v>
      </c>
      <c r="O54" s="547">
        <v>285</v>
      </c>
      <c r="P54" s="567">
        <v>2012</v>
      </c>
      <c r="Q54" s="567">
        <v>965760</v>
      </c>
      <c r="R54" s="552">
        <v>1.3139323687271689</v>
      </c>
      <c r="S54" s="568">
        <v>480</v>
      </c>
    </row>
    <row r="55" spans="1:19" ht="14.4" customHeight="1" x14ac:dyDescent="0.3">
      <c r="A55" s="546" t="s">
        <v>1323</v>
      </c>
      <c r="B55" s="547" t="s">
        <v>1324</v>
      </c>
      <c r="C55" s="547" t="s">
        <v>529</v>
      </c>
      <c r="D55" s="547" t="s">
        <v>1298</v>
      </c>
      <c r="E55" s="547" t="s">
        <v>1308</v>
      </c>
      <c r="F55" s="547" t="s">
        <v>1368</v>
      </c>
      <c r="G55" s="547" t="s">
        <v>1369</v>
      </c>
      <c r="H55" s="567">
        <v>168</v>
      </c>
      <c r="I55" s="567">
        <v>36960</v>
      </c>
      <c r="J55" s="547">
        <v>0.98413036532112041</v>
      </c>
      <c r="K55" s="547">
        <v>220</v>
      </c>
      <c r="L55" s="567">
        <v>164</v>
      </c>
      <c r="M55" s="567">
        <v>37556</v>
      </c>
      <c r="N55" s="547">
        <v>1</v>
      </c>
      <c r="O55" s="547">
        <v>229</v>
      </c>
      <c r="P55" s="567">
        <v>29</v>
      </c>
      <c r="Q55" s="567">
        <v>6670</v>
      </c>
      <c r="R55" s="552">
        <v>0.17760144850356802</v>
      </c>
      <c r="S55" s="568">
        <v>230</v>
      </c>
    </row>
    <row r="56" spans="1:19" ht="14.4" customHeight="1" x14ac:dyDescent="0.3">
      <c r="A56" s="546" t="s">
        <v>1323</v>
      </c>
      <c r="B56" s="547" t="s">
        <v>1324</v>
      </c>
      <c r="C56" s="547" t="s">
        <v>529</v>
      </c>
      <c r="D56" s="547" t="s">
        <v>1298</v>
      </c>
      <c r="E56" s="547" t="s">
        <v>1308</v>
      </c>
      <c r="F56" s="547" t="s">
        <v>1370</v>
      </c>
      <c r="G56" s="547" t="s">
        <v>1371</v>
      </c>
      <c r="H56" s="567">
        <v>483</v>
      </c>
      <c r="I56" s="567">
        <v>577185</v>
      </c>
      <c r="J56" s="547">
        <v>0.74124183065291849</v>
      </c>
      <c r="K56" s="547">
        <v>1195</v>
      </c>
      <c r="L56" s="567">
        <v>643</v>
      </c>
      <c r="M56" s="567">
        <v>778673</v>
      </c>
      <c r="N56" s="547">
        <v>1</v>
      </c>
      <c r="O56" s="547">
        <v>1211</v>
      </c>
      <c r="P56" s="567">
        <v>656</v>
      </c>
      <c r="Q56" s="567">
        <v>794416</v>
      </c>
      <c r="R56" s="552">
        <v>1.0202177293934682</v>
      </c>
      <c r="S56" s="568">
        <v>1211</v>
      </c>
    </row>
    <row r="57" spans="1:19" ht="14.4" customHeight="1" x14ac:dyDescent="0.3">
      <c r="A57" s="546" t="s">
        <v>1323</v>
      </c>
      <c r="B57" s="547" t="s">
        <v>1324</v>
      </c>
      <c r="C57" s="547" t="s">
        <v>529</v>
      </c>
      <c r="D57" s="547" t="s">
        <v>1298</v>
      </c>
      <c r="E57" s="547" t="s">
        <v>1308</v>
      </c>
      <c r="F57" s="547" t="s">
        <v>1372</v>
      </c>
      <c r="G57" s="547" t="s">
        <v>1373</v>
      </c>
      <c r="H57" s="567">
        <v>500</v>
      </c>
      <c r="I57" s="567">
        <v>55000</v>
      </c>
      <c r="J57" s="547">
        <v>0.81085065605189444</v>
      </c>
      <c r="K57" s="547">
        <v>110</v>
      </c>
      <c r="L57" s="567">
        <v>595</v>
      </c>
      <c r="M57" s="567">
        <v>67830</v>
      </c>
      <c r="N57" s="547">
        <v>1</v>
      </c>
      <c r="O57" s="547">
        <v>114</v>
      </c>
      <c r="P57" s="567">
        <v>564</v>
      </c>
      <c r="Q57" s="567">
        <v>64296</v>
      </c>
      <c r="R57" s="552">
        <v>0.94789915966386551</v>
      </c>
      <c r="S57" s="568">
        <v>114</v>
      </c>
    </row>
    <row r="58" spans="1:19" ht="14.4" customHeight="1" x14ac:dyDescent="0.3">
      <c r="A58" s="546" t="s">
        <v>1323</v>
      </c>
      <c r="B58" s="547" t="s">
        <v>1324</v>
      </c>
      <c r="C58" s="547" t="s">
        <v>529</v>
      </c>
      <c r="D58" s="547" t="s">
        <v>1298</v>
      </c>
      <c r="E58" s="547" t="s">
        <v>1308</v>
      </c>
      <c r="F58" s="547" t="s">
        <v>1374</v>
      </c>
      <c r="G58" s="547" t="s">
        <v>1375</v>
      </c>
      <c r="H58" s="567">
        <v>25</v>
      </c>
      <c r="I58" s="567">
        <v>8075</v>
      </c>
      <c r="J58" s="547">
        <v>1.0608250131371519</v>
      </c>
      <c r="K58" s="547">
        <v>323</v>
      </c>
      <c r="L58" s="567">
        <v>22</v>
      </c>
      <c r="M58" s="567">
        <v>7612</v>
      </c>
      <c r="N58" s="547">
        <v>1</v>
      </c>
      <c r="O58" s="547">
        <v>346</v>
      </c>
      <c r="P58" s="567">
        <v>5</v>
      </c>
      <c r="Q58" s="567">
        <v>1735</v>
      </c>
      <c r="R58" s="552">
        <v>0.22792958486600104</v>
      </c>
      <c r="S58" s="568">
        <v>347</v>
      </c>
    </row>
    <row r="59" spans="1:19" ht="14.4" customHeight="1" x14ac:dyDescent="0.3">
      <c r="A59" s="546" t="s">
        <v>1323</v>
      </c>
      <c r="B59" s="547" t="s">
        <v>1324</v>
      </c>
      <c r="C59" s="547" t="s">
        <v>529</v>
      </c>
      <c r="D59" s="547" t="s">
        <v>1298</v>
      </c>
      <c r="E59" s="547" t="s">
        <v>1308</v>
      </c>
      <c r="F59" s="547" t="s">
        <v>1376</v>
      </c>
      <c r="G59" s="547" t="s">
        <v>1377</v>
      </c>
      <c r="H59" s="567">
        <v>282</v>
      </c>
      <c r="I59" s="567">
        <v>16074</v>
      </c>
      <c r="J59" s="547">
        <v>1.2730872802154285</v>
      </c>
      <c r="K59" s="547">
        <v>57</v>
      </c>
      <c r="L59" s="567">
        <v>214</v>
      </c>
      <c r="M59" s="567">
        <v>12626</v>
      </c>
      <c r="N59" s="547">
        <v>1</v>
      </c>
      <c r="O59" s="547">
        <v>59</v>
      </c>
      <c r="P59" s="567"/>
      <c r="Q59" s="567"/>
      <c r="R59" s="552"/>
      <c r="S59" s="568"/>
    </row>
    <row r="60" spans="1:19" ht="14.4" customHeight="1" x14ac:dyDescent="0.3">
      <c r="A60" s="546" t="s">
        <v>1323</v>
      </c>
      <c r="B60" s="547" t="s">
        <v>1324</v>
      </c>
      <c r="C60" s="547" t="s">
        <v>529</v>
      </c>
      <c r="D60" s="547" t="s">
        <v>1298</v>
      </c>
      <c r="E60" s="547" t="s">
        <v>1308</v>
      </c>
      <c r="F60" s="547" t="s">
        <v>1378</v>
      </c>
      <c r="G60" s="547" t="s">
        <v>1379</v>
      </c>
      <c r="H60" s="567">
        <v>7</v>
      </c>
      <c r="I60" s="567">
        <v>1022</v>
      </c>
      <c r="J60" s="547">
        <v>2.2711111111111113</v>
      </c>
      <c r="K60" s="547">
        <v>146</v>
      </c>
      <c r="L60" s="567">
        <v>3</v>
      </c>
      <c r="M60" s="567">
        <v>450</v>
      </c>
      <c r="N60" s="547">
        <v>1</v>
      </c>
      <c r="O60" s="547">
        <v>150</v>
      </c>
      <c r="P60" s="567">
        <v>11</v>
      </c>
      <c r="Q60" s="567">
        <v>1650</v>
      </c>
      <c r="R60" s="552">
        <v>3.6666666666666665</v>
      </c>
      <c r="S60" s="568">
        <v>150</v>
      </c>
    </row>
    <row r="61" spans="1:19" ht="14.4" customHeight="1" x14ac:dyDescent="0.3">
      <c r="A61" s="546" t="s">
        <v>1323</v>
      </c>
      <c r="B61" s="547" t="s">
        <v>1324</v>
      </c>
      <c r="C61" s="547" t="s">
        <v>529</v>
      </c>
      <c r="D61" s="547" t="s">
        <v>1298</v>
      </c>
      <c r="E61" s="547" t="s">
        <v>1308</v>
      </c>
      <c r="F61" s="547" t="s">
        <v>1380</v>
      </c>
      <c r="G61" s="547" t="s">
        <v>1381</v>
      </c>
      <c r="H61" s="567">
        <v>38</v>
      </c>
      <c r="I61" s="567">
        <v>39254</v>
      </c>
      <c r="J61" s="547">
        <v>0.70947802197802201</v>
      </c>
      <c r="K61" s="547">
        <v>1033</v>
      </c>
      <c r="L61" s="567">
        <v>52</v>
      </c>
      <c r="M61" s="567">
        <v>55328</v>
      </c>
      <c r="N61" s="547">
        <v>1</v>
      </c>
      <c r="O61" s="547">
        <v>1064</v>
      </c>
      <c r="P61" s="567">
        <v>44</v>
      </c>
      <c r="Q61" s="567">
        <v>46860</v>
      </c>
      <c r="R61" s="552">
        <v>0.84694910352805086</v>
      </c>
      <c r="S61" s="568">
        <v>1065</v>
      </c>
    </row>
    <row r="62" spans="1:19" ht="14.4" customHeight="1" x14ac:dyDescent="0.3">
      <c r="A62" s="546" t="s">
        <v>1323</v>
      </c>
      <c r="B62" s="547" t="s">
        <v>1324</v>
      </c>
      <c r="C62" s="547" t="s">
        <v>529</v>
      </c>
      <c r="D62" s="547" t="s">
        <v>1298</v>
      </c>
      <c r="E62" s="547" t="s">
        <v>1308</v>
      </c>
      <c r="F62" s="547" t="s">
        <v>1382</v>
      </c>
      <c r="G62" s="547" t="s">
        <v>1383</v>
      </c>
      <c r="H62" s="567">
        <v>13</v>
      </c>
      <c r="I62" s="567">
        <v>3822</v>
      </c>
      <c r="J62" s="547">
        <v>0.84651162790697676</v>
      </c>
      <c r="K62" s="547">
        <v>294</v>
      </c>
      <c r="L62" s="567">
        <v>15</v>
      </c>
      <c r="M62" s="567">
        <v>4515</v>
      </c>
      <c r="N62" s="547">
        <v>1</v>
      </c>
      <c r="O62" s="547">
        <v>301</v>
      </c>
      <c r="P62" s="567">
        <v>23</v>
      </c>
      <c r="Q62" s="567">
        <v>6946</v>
      </c>
      <c r="R62" s="552">
        <v>1.5384274640088593</v>
      </c>
      <c r="S62" s="568">
        <v>302</v>
      </c>
    </row>
    <row r="63" spans="1:19" ht="14.4" customHeight="1" x14ac:dyDescent="0.3">
      <c r="A63" s="546" t="s">
        <v>1323</v>
      </c>
      <c r="B63" s="547" t="s">
        <v>1324</v>
      </c>
      <c r="C63" s="547" t="s">
        <v>529</v>
      </c>
      <c r="D63" s="547" t="s">
        <v>1298</v>
      </c>
      <c r="E63" s="547" t="s">
        <v>1308</v>
      </c>
      <c r="F63" s="547" t="s">
        <v>1384</v>
      </c>
      <c r="G63" s="547" t="s">
        <v>1385</v>
      </c>
      <c r="H63" s="567"/>
      <c r="I63" s="567"/>
      <c r="J63" s="547"/>
      <c r="K63" s="547"/>
      <c r="L63" s="567">
        <v>1</v>
      </c>
      <c r="M63" s="567">
        <v>812</v>
      </c>
      <c r="N63" s="547">
        <v>1</v>
      </c>
      <c r="O63" s="547">
        <v>812</v>
      </c>
      <c r="P63" s="567"/>
      <c r="Q63" s="567"/>
      <c r="R63" s="552"/>
      <c r="S63" s="568"/>
    </row>
    <row r="64" spans="1:19" ht="14.4" customHeight="1" x14ac:dyDescent="0.3">
      <c r="A64" s="546" t="s">
        <v>1323</v>
      </c>
      <c r="B64" s="547" t="s">
        <v>1324</v>
      </c>
      <c r="C64" s="547" t="s">
        <v>529</v>
      </c>
      <c r="D64" s="547" t="s">
        <v>1298</v>
      </c>
      <c r="E64" s="547" t="s">
        <v>1308</v>
      </c>
      <c r="F64" s="547" t="s">
        <v>1386</v>
      </c>
      <c r="G64" s="547" t="s">
        <v>1387</v>
      </c>
      <c r="H64" s="567">
        <v>1</v>
      </c>
      <c r="I64" s="567">
        <v>732</v>
      </c>
      <c r="J64" s="547">
        <v>0.16245006657789615</v>
      </c>
      <c r="K64" s="547">
        <v>732</v>
      </c>
      <c r="L64" s="567">
        <v>6</v>
      </c>
      <c r="M64" s="567">
        <v>4506</v>
      </c>
      <c r="N64" s="547">
        <v>1</v>
      </c>
      <c r="O64" s="547">
        <v>751</v>
      </c>
      <c r="P64" s="567">
        <v>2</v>
      </c>
      <c r="Q64" s="567">
        <v>1502</v>
      </c>
      <c r="R64" s="552">
        <v>0.33333333333333331</v>
      </c>
      <c r="S64" s="568">
        <v>751</v>
      </c>
    </row>
    <row r="65" spans="1:19" ht="14.4" customHeight="1" x14ac:dyDescent="0.3">
      <c r="A65" s="546" t="s">
        <v>1323</v>
      </c>
      <c r="B65" s="547" t="s">
        <v>1324</v>
      </c>
      <c r="C65" s="547" t="s">
        <v>534</v>
      </c>
      <c r="D65" s="547" t="s">
        <v>1298</v>
      </c>
      <c r="E65" s="547" t="s">
        <v>1325</v>
      </c>
      <c r="F65" s="547" t="s">
        <v>1326</v>
      </c>
      <c r="G65" s="547" t="s">
        <v>1327</v>
      </c>
      <c r="H65" s="567"/>
      <c r="I65" s="567"/>
      <c r="J65" s="547"/>
      <c r="K65" s="547"/>
      <c r="L65" s="567"/>
      <c r="M65" s="567"/>
      <c r="N65" s="547"/>
      <c r="O65" s="547"/>
      <c r="P65" s="567">
        <v>120</v>
      </c>
      <c r="Q65" s="567">
        <v>125391.6</v>
      </c>
      <c r="R65" s="552"/>
      <c r="S65" s="568">
        <v>1044.93</v>
      </c>
    </row>
    <row r="66" spans="1:19" ht="14.4" customHeight="1" x14ac:dyDescent="0.3">
      <c r="A66" s="546" t="s">
        <v>1323</v>
      </c>
      <c r="B66" s="547" t="s">
        <v>1324</v>
      </c>
      <c r="C66" s="547" t="s">
        <v>534</v>
      </c>
      <c r="D66" s="547" t="s">
        <v>1298</v>
      </c>
      <c r="E66" s="547" t="s">
        <v>1308</v>
      </c>
      <c r="F66" s="547" t="s">
        <v>1346</v>
      </c>
      <c r="G66" s="547" t="s">
        <v>1347</v>
      </c>
      <c r="H66" s="567"/>
      <c r="I66" s="567"/>
      <c r="J66" s="547"/>
      <c r="K66" s="547"/>
      <c r="L66" s="567"/>
      <c r="M66" s="567"/>
      <c r="N66" s="547"/>
      <c r="O66" s="547"/>
      <c r="P66" s="567">
        <v>133</v>
      </c>
      <c r="Q66" s="567">
        <v>46151</v>
      </c>
      <c r="R66" s="552"/>
      <c r="S66" s="568">
        <v>347</v>
      </c>
    </row>
    <row r="67" spans="1:19" ht="14.4" customHeight="1" x14ac:dyDescent="0.3">
      <c r="A67" s="546" t="s">
        <v>1323</v>
      </c>
      <c r="B67" s="547" t="s">
        <v>1324</v>
      </c>
      <c r="C67" s="547" t="s">
        <v>534</v>
      </c>
      <c r="D67" s="547" t="s">
        <v>1298</v>
      </c>
      <c r="E67" s="547" t="s">
        <v>1308</v>
      </c>
      <c r="F67" s="547" t="s">
        <v>1348</v>
      </c>
      <c r="G67" s="547" t="s">
        <v>1349</v>
      </c>
      <c r="H67" s="567"/>
      <c r="I67" s="567"/>
      <c r="J67" s="547"/>
      <c r="K67" s="547"/>
      <c r="L67" s="567"/>
      <c r="M67" s="567"/>
      <c r="N67" s="547"/>
      <c r="O67" s="547"/>
      <c r="P67" s="567">
        <v>133</v>
      </c>
      <c r="Q67" s="567">
        <v>2261</v>
      </c>
      <c r="R67" s="552"/>
      <c r="S67" s="568">
        <v>17</v>
      </c>
    </row>
    <row r="68" spans="1:19" ht="14.4" customHeight="1" x14ac:dyDescent="0.3">
      <c r="A68" s="546" t="s">
        <v>1323</v>
      </c>
      <c r="B68" s="547" t="s">
        <v>1324</v>
      </c>
      <c r="C68" s="547" t="s">
        <v>534</v>
      </c>
      <c r="D68" s="547" t="s">
        <v>1298</v>
      </c>
      <c r="E68" s="547" t="s">
        <v>1308</v>
      </c>
      <c r="F68" s="547" t="s">
        <v>1357</v>
      </c>
      <c r="G68" s="547" t="s">
        <v>1358</v>
      </c>
      <c r="H68" s="567"/>
      <c r="I68" s="567"/>
      <c r="J68" s="547"/>
      <c r="K68" s="547"/>
      <c r="L68" s="567"/>
      <c r="M68" s="567"/>
      <c r="N68" s="547"/>
      <c r="O68" s="547"/>
      <c r="P68" s="567">
        <v>133</v>
      </c>
      <c r="Q68" s="567">
        <v>43624</v>
      </c>
      <c r="R68" s="552"/>
      <c r="S68" s="568">
        <v>328</v>
      </c>
    </row>
    <row r="69" spans="1:19" ht="14.4" customHeight="1" x14ac:dyDescent="0.3">
      <c r="A69" s="546" t="s">
        <v>1323</v>
      </c>
      <c r="B69" s="547" t="s">
        <v>1324</v>
      </c>
      <c r="C69" s="547" t="s">
        <v>534</v>
      </c>
      <c r="D69" s="547" t="s">
        <v>1298</v>
      </c>
      <c r="E69" s="547" t="s">
        <v>1308</v>
      </c>
      <c r="F69" s="547" t="s">
        <v>1361</v>
      </c>
      <c r="G69" s="547" t="s">
        <v>1362</v>
      </c>
      <c r="H69" s="567"/>
      <c r="I69" s="567"/>
      <c r="J69" s="547"/>
      <c r="K69" s="547"/>
      <c r="L69" s="567"/>
      <c r="M69" s="567"/>
      <c r="N69" s="547"/>
      <c r="O69" s="547"/>
      <c r="P69" s="567">
        <v>133</v>
      </c>
      <c r="Q69" s="567">
        <v>29925</v>
      </c>
      <c r="R69" s="552"/>
      <c r="S69" s="568">
        <v>225</v>
      </c>
    </row>
    <row r="70" spans="1:19" ht="14.4" customHeight="1" x14ac:dyDescent="0.3">
      <c r="A70" s="546" t="s">
        <v>1323</v>
      </c>
      <c r="B70" s="547" t="s">
        <v>1324</v>
      </c>
      <c r="C70" s="547" t="s">
        <v>534</v>
      </c>
      <c r="D70" s="547" t="s">
        <v>1298</v>
      </c>
      <c r="E70" s="547" t="s">
        <v>1308</v>
      </c>
      <c r="F70" s="547" t="s">
        <v>1366</v>
      </c>
      <c r="G70" s="547" t="s">
        <v>1367</v>
      </c>
      <c r="H70" s="567"/>
      <c r="I70" s="567"/>
      <c r="J70" s="547"/>
      <c r="K70" s="547"/>
      <c r="L70" s="567"/>
      <c r="M70" s="567"/>
      <c r="N70" s="547"/>
      <c r="O70" s="547"/>
      <c r="P70" s="567">
        <v>133</v>
      </c>
      <c r="Q70" s="567">
        <v>63840</v>
      </c>
      <c r="R70" s="552"/>
      <c r="S70" s="568">
        <v>480</v>
      </c>
    </row>
    <row r="71" spans="1:19" ht="14.4" customHeight="1" thickBot="1" x14ac:dyDescent="0.35">
      <c r="A71" s="554" t="s">
        <v>1323</v>
      </c>
      <c r="B71" s="555" t="s">
        <v>1324</v>
      </c>
      <c r="C71" s="555" t="s">
        <v>534</v>
      </c>
      <c r="D71" s="555" t="s">
        <v>1298</v>
      </c>
      <c r="E71" s="555" t="s">
        <v>1308</v>
      </c>
      <c r="F71" s="555" t="s">
        <v>1376</v>
      </c>
      <c r="G71" s="555" t="s">
        <v>1377</v>
      </c>
      <c r="H71" s="569"/>
      <c r="I71" s="569"/>
      <c r="J71" s="555"/>
      <c r="K71" s="555"/>
      <c r="L71" s="569"/>
      <c r="M71" s="569"/>
      <c r="N71" s="555"/>
      <c r="O71" s="555"/>
      <c r="P71" s="569">
        <v>257</v>
      </c>
      <c r="Q71" s="569">
        <v>15163</v>
      </c>
      <c r="R71" s="560"/>
      <c r="S71" s="57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5" t="s">
        <v>127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35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7410618</v>
      </c>
      <c r="C3" s="222">
        <f t="shared" ref="C3:R3" si="0">SUBTOTAL(9,C6:C1048576)</f>
        <v>24.430104726489851</v>
      </c>
      <c r="D3" s="222">
        <f t="shared" si="0"/>
        <v>7555194</v>
      </c>
      <c r="E3" s="222">
        <f t="shared" si="0"/>
        <v>25</v>
      </c>
      <c r="F3" s="222">
        <f t="shared" si="0"/>
        <v>7632108</v>
      </c>
      <c r="G3" s="225">
        <f>IF(D3&lt;&gt;0,F3/D3,"")</f>
        <v>1.0101802812740481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7" t="s">
        <v>105</v>
      </c>
      <c r="B4" s="418" t="s">
        <v>99</v>
      </c>
      <c r="C4" s="419"/>
      <c r="D4" s="419"/>
      <c r="E4" s="419"/>
      <c r="F4" s="419"/>
      <c r="G4" s="421"/>
      <c r="H4" s="418" t="s">
        <v>100</v>
      </c>
      <c r="I4" s="419"/>
      <c r="J4" s="419"/>
      <c r="K4" s="419"/>
      <c r="L4" s="419"/>
      <c r="M4" s="421"/>
      <c r="N4" s="418" t="s">
        <v>101</v>
      </c>
      <c r="O4" s="419"/>
      <c r="P4" s="419"/>
      <c r="Q4" s="419"/>
      <c r="R4" s="419"/>
      <c r="S4" s="421"/>
    </row>
    <row r="5" spans="1:19" ht="14.4" customHeight="1" thickBot="1" x14ac:dyDescent="0.35">
      <c r="A5" s="590"/>
      <c r="B5" s="591">
        <v>2015</v>
      </c>
      <c r="C5" s="592"/>
      <c r="D5" s="592">
        <v>2016</v>
      </c>
      <c r="E5" s="592"/>
      <c r="F5" s="592">
        <v>2017</v>
      </c>
      <c r="G5" s="630" t="s">
        <v>2</v>
      </c>
      <c r="H5" s="591">
        <v>2015</v>
      </c>
      <c r="I5" s="592"/>
      <c r="J5" s="592">
        <v>2016</v>
      </c>
      <c r="K5" s="592"/>
      <c r="L5" s="592">
        <v>2017</v>
      </c>
      <c r="M5" s="630" t="s">
        <v>2</v>
      </c>
      <c r="N5" s="591">
        <v>2015</v>
      </c>
      <c r="O5" s="592"/>
      <c r="P5" s="592">
        <v>2016</v>
      </c>
      <c r="Q5" s="592"/>
      <c r="R5" s="592">
        <v>2017</v>
      </c>
      <c r="S5" s="630" t="s">
        <v>2</v>
      </c>
    </row>
    <row r="6" spans="1:19" ht="14.4" customHeight="1" x14ac:dyDescent="0.3">
      <c r="A6" s="578" t="s">
        <v>1390</v>
      </c>
      <c r="B6" s="612">
        <v>399530</v>
      </c>
      <c r="C6" s="540">
        <v>1.0739649583080206</v>
      </c>
      <c r="D6" s="612">
        <v>372014</v>
      </c>
      <c r="E6" s="540">
        <v>1</v>
      </c>
      <c r="F6" s="612">
        <v>454998</v>
      </c>
      <c r="G6" s="545">
        <v>1.2230668738273291</v>
      </c>
      <c r="H6" s="612"/>
      <c r="I6" s="540"/>
      <c r="J6" s="612"/>
      <c r="K6" s="540"/>
      <c r="L6" s="612"/>
      <c r="M6" s="545"/>
      <c r="N6" s="612"/>
      <c r="O6" s="540"/>
      <c r="P6" s="612"/>
      <c r="Q6" s="540"/>
      <c r="R6" s="612"/>
      <c r="S6" s="122"/>
    </row>
    <row r="7" spans="1:19" ht="14.4" customHeight="1" x14ac:dyDescent="0.3">
      <c r="A7" s="579" t="s">
        <v>1391</v>
      </c>
      <c r="B7" s="614">
        <v>568580</v>
      </c>
      <c r="C7" s="547">
        <v>0.97735636945576554</v>
      </c>
      <c r="D7" s="614">
        <v>581753</v>
      </c>
      <c r="E7" s="547">
        <v>1</v>
      </c>
      <c r="F7" s="614">
        <v>545417</v>
      </c>
      <c r="G7" s="552">
        <v>0.93754050258443011</v>
      </c>
      <c r="H7" s="614"/>
      <c r="I7" s="547"/>
      <c r="J7" s="614"/>
      <c r="K7" s="547"/>
      <c r="L7" s="614"/>
      <c r="M7" s="552"/>
      <c r="N7" s="614"/>
      <c r="O7" s="547"/>
      <c r="P7" s="614"/>
      <c r="Q7" s="547"/>
      <c r="R7" s="614"/>
      <c r="S7" s="553"/>
    </row>
    <row r="8" spans="1:19" ht="14.4" customHeight="1" x14ac:dyDescent="0.3">
      <c r="A8" s="579" t="s">
        <v>1392</v>
      </c>
      <c r="B8" s="614">
        <v>290414</v>
      </c>
      <c r="C8" s="547">
        <v>0.92052604386234615</v>
      </c>
      <c r="D8" s="614">
        <v>315487</v>
      </c>
      <c r="E8" s="547">
        <v>1</v>
      </c>
      <c r="F8" s="614">
        <v>320698</v>
      </c>
      <c r="G8" s="552">
        <v>1.0165173208404783</v>
      </c>
      <c r="H8" s="614"/>
      <c r="I8" s="547"/>
      <c r="J8" s="614"/>
      <c r="K8" s="547"/>
      <c r="L8" s="614"/>
      <c r="M8" s="552"/>
      <c r="N8" s="614"/>
      <c r="O8" s="547"/>
      <c r="P8" s="614"/>
      <c r="Q8" s="547"/>
      <c r="R8" s="614"/>
      <c r="S8" s="553"/>
    </row>
    <row r="9" spans="1:19" ht="14.4" customHeight="1" x14ac:dyDescent="0.3">
      <c r="A9" s="579" t="s">
        <v>1393</v>
      </c>
      <c r="B9" s="614">
        <v>503605</v>
      </c>
      <c r="C9" s="547">
        <v>0.75555218824404868</v>
      </c>
      <c r="D9" s="614">
        <v>666539</v>
      </c>
      <c r="E9" s="547">
        <v>1</v>
      </c>
      <c r="F9" s="614">
        <v>659286</v>
      </c>
      <c r="G9" s="552">
        <v>0.98911841617669782</v>
      </c>
      <c r="H9" s="614"/>
      <c r="I9" s="547"/>
      <c r="J9" s="614"/>
      <c r="K9" s="547"/>
      <c r="L9" s="614"/>
      <c r="M9" s="552"/>
      <c r="N9" s="614"/>
      <c r="O9" s="547"/>
      <c r="P9" s="614"/>
      <c r="Q9" s="547"/>
      <c r="R9" s="614"/>
      <c r="S9" s="553"/>
    </row>
    <row r="10" spans="1:19" ht="14.4" customHeight="1" x14ac:dyDescent="0.3">
      <c r="A10" s="579" t="s">
        <v>1394</v>
      </c>
      <c r="B10" s="614">
        <v>288643</v>
      </c>
      <c r="C10" s="547">
        <v>0.92201714709189408</v>
      </c>
      <c r="D10" s="614">
        <v>313056</v>
      </c>
      <c r="E10" s="547">
        <v>1</v>
      </c>
      <c r="F10" s="614">
        <v>284248</v>
      </c>
      <c r="G10" s="552">
        <v>0.90797812531943167</v>
      </c>
      <c r="H10" s="614"/>
      <c r="I10" s="547"/>
      <c r="J10" s="614"/>
      <c r="K10" s="547"/>
      <c r="L10" s="614"/>
      <c r="M10" s="552"/>
      <c r="N10" s="614"/>
      <c r="O10" s="547"/>
      <c r="P10" s="614"/>
      <c r="Q10" s="547"/>
      <c r="R10" s="614"/>
      <c r="S10" s="553"/>
    </row>
    <row r="11" spans="1:19" ht="14.4" customHeight="1" x14ac:dyDescent="0.3">
      <c r="A11" s="579" t="s">
        <v>1395</v>
      </c>
      <c r="B11" s="614">
        <v>397092</v>
      </c>
      <c r="C11" s="547">
        <v>1.1239958560486405</v>
      </c>
      <c r="D11" s="614">
        <v>353286</v>
      </c>
      <c r="E11" s="547">
        <v>1</v>
      </c>
      <c r="F11" s="614">
        <v>366586</v>
      </c>
      <c r="G11" s="552">
        <v>1.0376465526513929</v>
      </c>
      <c r="H11" s="614"/>
      <c r="I11" s="547"/>
      <c r="J11" s="614"/>
      <c r="K11" s="547"/>
      <c r="L11" s="614"/>
      <c r="M11" s="552"/>
      <c r="N11" s="614"/>
      <c r="O11" s="547"/>
      <c r="P11" s="614"/>
      <c r="Q11" s="547"/>
      <c r="R11" s="614"/>
      <c r="S11" s="553"/>
    </row>
    <row r="12" spans="1:19" ht="14.4" customHeight="1" x14ac:dyDescent="0.3">
      <c r="A12" s="579" t="s">
        <v>1396</v>
      </c>
      <c r="B12" s="614">
        <v>327032</v>
      </c>
      <c r="C12" s="547">
        <v>1.075865789828635</v>
      </c>
      <c r="D12" s="614">
        <v>303971</v>
      </c>
      <c r="E12" s="547">
        <v>1</v>
      </c>
      <c r="F12" s="614">
        <v>256050</v>
      </c>
      <c r="G12" s="552">
        <v>0.84235009260751847</v>
      </c>
      <c r="H12" s="614"/>
      <c r="I12" s="547"/>
      <c r="J12" s="614"/>
      <c r="K12" s="547"/>
      <c r="L12" s="614"/>
      <c r="M12" s="552"/>
      <c r="N12" s="614"/>
      <c r="O12" s="547"/>
      <c r="P12" s="614"/>
      <c r="Q12" s="547"/>
      <c r="R12" s="614"/>
      <c r="S12" s="553"/>
    </row>
    <row r="13" spans="1:19" ht="14.4" customHeight="1" x14ac:dyDescent="0.3">
      <c r="A13" s="579" t="s">
        <v>1397</v>
      </c>
      <c r="B13" s="614">
        <v>276020</v>
      </c>
      <c r="C13" s="547">
        <v>1.0537769056327166</v>
      </c>
      <c r="D13" s="614">
        <v>261934</v>
      </c>
      <c r="E13" s="547">
        <v>1</v>
      </c>
      <c r="F13" s="614">
        <v>273176</v>
      </c>
      <c r="G13" s="552">
        <v>1.0429192086556156</v>
      </c>
      <c r="H13" s="614"/>
      <c r="I13" s="547"/>
      <c r="J13" s="614"/>
      <c r="K13" s="547"/>
      <c r="L13" s="614"/>
      <c r="M13" s="552"/>
      <c r="N13" s="614"/>
      <c r="O13" s="547"/>
      <c r="P13" s="614"/>
      <c r="Q13" s="547"/>
      <c r="R13" s="614"/>
      <c r="S13" s="553"/>
    </row>
    <row r="14" spans="1:19" ht="14.4" customHeight="1" x14ac:dyDescent="0.3">
      <c r="A14" s="579" t="s">
        <v>1398</v>
      </c>
      <c r="B14" s="614">
        <v>685470</v>
      </c>
      <c r="C14" s="547">
        <v>0.97621519544384483</v>
      </c>
      <c r="D14" s="614">
        <v>702171</v>
      </c>
      <c r="E14" s="547">
        <v>1</v>
      </c>
      <c r="F14" s="614">
        <v>587375</v>
      </c>
      <c r="G14" s="552">
        <v>0.83651275828822325</v>
      </c>
      <c r="H14" s="614"/>
      <c r="I14" s="547"/>
      <c r="J14" s="614"/>
      <c r="K14" s="547"/>
      <c r="L14" s="614"/>
      <c r="M14" s="552"/>
      <c r="N14" s="614"/>
      <c r="O14" s="547"/>
      <c r="P14" s="614"/>
      <c r="Q14" s="547"/>
      <c r="R14" s="614"/>
      <c r="S14" s="553"/>
    </row>
    <row r="15" spans="1:19" ht="14.4" customHeight="1" x14ac:dyDescent="0.3">
      <c r="A15" s="579" t="s">
        <v>1399</v>
      </c>
      <c r="B15" s="614">
        <v>140401</v>
      </c>
      <c r="C15" s="547">
        <v>1.0609273224621802</v>
      </c>
      <c r="D15" s="614">
        <v>132338</v>
      </c>
      <c r="E15" s="547">
        <v>1</v>
      </c>
      <c r="F15" s="614">
        <v>130458</v>
      </c>
      <c r="G15" s="552">
        <v>0.98579395185056451</v>
      </c>
      <c r="H15" s="614"/>
      <c r="I15" s="547"/>
      <c r="J15" s="614"/>
      <c r="K15" s="547"/>
      <c r="L15" s="614"/>
      <c r="M15" s="552"/>
      <c r="N15" s="614"/>
      <c r="O15" s="547"/>
      <c r="P15" s="614"/>
      <c r="Q15" s="547"/>
      <c r="R15" s="614"/>
      <c r="S15" s="553"/>
    </row>
    <row r="16" spans="1:19" ht="14.4" customHeight="1" x14ac:dyDescent="0.3">
      <c r="A16" s="579" t="s">
        <v>1400</v>
      </c>
      <c r="B16" s="614">
        <v>649142</v>
      </c>
      <c r="C16" s="547">
        <v>1.025690372470109</v>
      </c>
      <c r="D16" s="614">
        <v>632883</v>
      </c>
      <c r="E16" s="547">
        <v>1</v>
      </c>
      <c r="F16" s="614">
        <v>562003</v>
      </c>
      <c r="G16" s="552">
        <v>0.88800457588527426</v>
      </c>
      <c r="H16" s="614"/>
      <c r="I16" s="547"/>
      <c r="J16" s="614"/>
      <c r="K16" s="547"/>
      <c r="L16" s="614"/>
      <c r="M16" s="552"/>
      <c r="N16" s="614"/>
      <c r="O16" s="547"/>
      <c r="P16" s="614"/>
      <c r="Q16" s="547"/>
      <c r="R16" s="614"/>
      <c r="S16" s="553"/>
    </row>
    <row r="17" spans="1:19" ht="14.4" customHeight="1" x14ac:dyDescent="0.3">
      <c r="A17" s="579" t="s">
        <v>1401</v>
      </c>
      <c r="B17" s="614">
        <v>287936</v>
      </c>
      <c r="C17" s="547">
        <v>1.5229793558692697</v>
      </c>
      <c r="D17" s="614">
        <v>189061</v>
      </c>
      <c r="E17" s="547">
        <v>1</v>
      </c>
      <c r="F17" s="614">
        <v>308286</v>
      </c>
      <c r="G17" s="552">
        <v>1.6306165734868641</v>
      </c>
      <c r="H17" s="614"/>
      <c r="I17" s="547"/>
      <c r="J17" s="614"/>
      <c r="K17" s="547"/>
      <c r="L17" s="614"/>
      <c r="M17" s="552"/>
      <c r="N17" s="614"/>
      <c r="O17" s="547"/>
      <c r="P17" s="614"/>
      <c r="Q17" s="547"/>
      <c r="R17" s="614"/>
      <c r="S17" s="553"/>
    </row>
    <row r="18" spans="1:19" ht="14.4" customHeight="1" x14ac:dyDescent="0.3">
      <c r="A18" s="579" t="s">
        <v>1402</v>
      </c>
      <c r="B18" s="614">
        <v>35962</v>
      </c>
      <c r="C18" s="547">
        <v>1.2673385959966168</v>
      </c>
      <c r="D18" s="614">
        <v>28376</v>
      </c>
      <c r="E18" s="547">
        <v>1</v>
      </c>
      <c r="F18" s="614">
        <v>39285</v>
      </c>
      <c r="G18" s="552">
        <v>1.3844446010713278</v>
      </c>
      <c r="H18" s="614"/>
      <c r="I18" s="547"/>
      <c r="J18" s="614"/>
      <c r="K18" s="547"/>
      <c r="L18" s="614"/>
      <c r="M18" s="552"/>
      <c r="N18" s="614"/>
      <c r="O18" s="547"/>
      <c r="P18" s="614"/>
      <c r="Q18" s="547"/>
      <c r="R18" s="614"/>
      <c r="S18" s="553"/>
    </row>
    <row r="19" spans="1:19" ht="14.4" customHeight="1" x14ac:dyDescent="0.3">
      <c r="A19" s="579" t="s">
        <v>1403</v>
      </c>
      <c r="B19" s="614"/>
      <c r="C19" s="547"/>
      <c r="D19" s="614">
        <v>1361</v>
      </c>
      <c r="E19" s="547">
        <v>1</v>
      </c>
      <c r="F19" s="614"/>
      <c r="G19" s="552"/>
      <c r="H19" s="614"/>
      <c r="I19" s="547"/>
      <c r="J19" s="614"/>
      <c r="K19" s="547"/>
      <c r="L19" s="614"/>
      <c r="M19" s="552"/>
      <c r="N19" s="614"/>
      <c r="O19" s="547"/>
      <c r="P19" s="614"/>
      <c r="Q19" s="547"/>
      <c r="R19" s="614"/>
      <c r="S19" s="553"/>
    </row>
    <row r="20" spans="1:19" ht="14.4" customHeight="1" x14ac:dyDescent="0.3">
      <c r="A20" s="579" t="s">
        <v>1404</v>
      </c>
      <c r="B20" s="614">
        <v>97887</v>
      </c>
      <c r="C20" s="547">
        <v>0.86254692208730588</v>
      </c>
      <c r="D20" s="614">
        <v>113486</v>
      </c>
      <c r="E20" s="547">
        <v>1</v>
      </c>
      <c r="F20" s="614">
        <v>138216</v>
      </c>
      <c r="G20" s="552">
        <v>1.2179123416104189</v>
      </c>
      <c r="H20" s="614"/>
      <c r="I20" s="547"/>
      <c r="J20" s="614"/>
      <c r="K20" s="547"/>
      <c r="L20" s="614"/>
      <c r="M20" s="552"/>
      <c r="N20" s="614"/>
      <c r="O20" s="547"/>
      <c r="P20" s="614"/>
      <c r="Q20" s="547"/>
      <c r="R20" s="614"/>
      <c r="S20" s="553"/>
    </row>
    <row r="21" spans="1:19" ht="14.4" customHeight="1" x14ac:dyDescent="0.3">
      <c r="A21" s="579" t="s">
        <v>1405</v>
      </c>
      <c r="B21" s="614">
        <v>44377</v>
      </c>
      <c r="C21" s="547">
        <v>2.1985137478325489</v>
      </c>
      <c r="D21" s="614">
        <v>20185</v>
      </c>
      <c r="E21" s="547">
        <v>1</v>
      </c>
      <c r="F21" s="614">
        <v>31249</v>
      </c>
      <c r="G21" s="552">
        <v>1.5481297993559573</v>
      </c>
      <c r="H21" s="614"/>
      <c r="I21" s="547"/>
      <c r="J21" s="614"/>
      <c r="K21" s="547"/>
      <c r="L21" s="614"/>
      <c r="M21" s="552"/>
      <c r="N21" s="614"/>
      <c r="O21" s="547"/>
      <c r="P21" s="614"/>
      <c r="Q21" s="547"/>
      <c r="R21" s="614"/>
      <c r="S21" s="553"/>
    </row>
    <row r="22" spans="1:19" ht="14.4" customHeight="1" x14ac:dyDescent="0.3">
      <c r="A22" s="579" t="s">
        <v>1406</v>
      </c>
      <c r="B22" s="614"/>
      <c r="C22" s="547"/>
      <c r="D22" s="614">
        <v>1347</v>
      </c>
      <c r="E22" s="547">
        <v>1</v>
      </c>
      <c r="F22" s="614">
        <v>4206</v>
      </c>
      <c r="G22" s="552">
        <v>3.1224944320712695</v>
      </c>
      <c r="H22" s="614"/>
      <c r="I22" s="547"/>
      <c r="J22" s="614"/>
      <c r="K22" s="547"/>
      <c r="L22" s="614"/>
      <c r="M22" s="552"/>
      <c r="N22" s="614"/>
      <c r="O22" s="547"/>
      <c r="P22" s="614"/>
      <c r="Q22" s="547"/>
      <c r="R22" s="614"/>
      <c r="S22" s="553"/>
    </row>
    <row r="23" spans="1:19" ht="14.4" customHeight="1" x14ac:dyDescent="0.3">
      <c r="A23" s="579" t="s">
        <v>1407</v>
      </c>
      <c r="B23" s="614">
        <v>5778</v>
      </c>
      <c r="C23" s="547">
        <v>1.1022510492178559</v>
      </c>
      <c r="D23" s="614">
        <v>5242</v>
      </c>
      <c r="E23" s="547">
        <v>1</v>
      </c>
      <c r="F23" s="614">
        <v>1442</v>
      </c>
      <c r="G23" s="552">
        <v>0.27508584509729112</v>
      </c>
      <c r="H23" s="614"/>
      <c r="I23" s="547"/>
      <c r="J23" s="614"/>
      <c r="K23" s="547"/>
      <c r="L23" s="614"/>
      <c r="M23" s="552"/>
      <c r="N23" s="614"/>
      <c r="O23" s="547"/>
      <c r="P23" s="614"/>
      <c r="Q23" s="547"/>
      <c r="R23" s="614"/>
      <c r="S23" s="553"/>
    </row>
    <row r="24" spans="1:19" ht="14.4" customHeight="1" x14ac:dyDescent="0.3">
      <c r="A24" s="579" t="s">
        <v>1408</v>
      </c>
      <c r="B24" s="614">
        <v>197037</v>
      </c>
      <c r="C24" s="547">
        <v>0.87029323816380522</v>
      </c>
      <c r="D24" s="614">
        <v>226403</v>
      </c>
      <c r="E24" s="547">
        <v>1</v>
      </c>
      <c r="F24" s="614">
        <v>257102</v>
      </c>
      <c r="G24" s="552">
        <v>1.1355944930058348</v>
      </c>
      <c r="H24" s="614"/>
      <c r="I24" s="547"/>
      <c r="J24" s="614"/>
      <c r="K24" s="547"/>
      <c r="L24" s="614"/>
      <c r="M24" s="552"/>
      <c r="N24" s="614"/>
      <c r="O24" s="547"/>
      <c r="P24" s="614"/>
      <c r="Q24" s="547"/>
      <c r="R24" s="614"/>
      <c r="S24" s="553"/>
    </row>
    <row r="25" spans="1:19" ht="14.4" customHeight="1" x14ac:dyDescent="0.3">
      <c r="A25" s="579" t="s">
        <v>1409</v>
      </c>
      <c r="B25" s="614">
        <v>12542</v>
      </c>
      <c r="C25" s="547">
        <v>0.59230224321133407</v>
      </c>
      <c r="D25" s="614">
        <v>21175</v>
      </c>
      <c r="E25" s="547">
        <v>1</v>
      </c>
      <c r="F25" s="614">
        <v>36330</v>
      </c>
      <c r="G25" s="552">
        <v>1.7157024793388429</v>
      </c>
      <c r="H25" s="614"/>
      <c r="I25" s="547"/>
      <c r="J25" s="614"/>
      <c r="K25" s="547"/>
      <c r="L25" s="614"/>
      <c r="M25" s="552"/>
      <c r="N25" s="614"/>
      <c r="O25" s="547"/>
      <c r="P25" s="614"/>
      <c r="Q25" s="547"/>
      <c r="R25" s="614"/>
      <c r="S25" s="553"/>
    </row>
    <row r="26" spans="1:19" ht="14.4" customHeight="1" x14ac:dyDescent="0.3">
      <c r="A26" s="579" t="s">
        <v>1410</v>
      </c>
      <c r="B26" s="614">
        <v>670</v>
      </c>
      <c r="C26" s="547"/>
      <c r="D26" s="614"/>
      <c r="E26" s="547"/>
      <c r="F26" s="614">
        <v>3618</v>
      </c>
      <c r="G26" s="552"/>
      <c r="H26" s="614"/>
      <c r="I26" s="547"/>
      <c r="J26" s="614"/>
      <c r="K26" s="547"/>
      <c r="L26" s="614"/>
      <c r="M26" s="552"/>
      <c r="N26" s="614"/>
      <c r="O26" s="547"/>
      <c r="P26" s="614"/>
      <c r="Q26" s="547"/>
      <c r="R26" s="614"/>
      <c r="S26" s="553"/>
    </row>
    <row r="27" spans="1:19" ht="14.4" customHeight="1" x14ac:dyDescent="0.3">
      <c r="A27" s="579" t="s">
        <v>1411</v>
      </c>
      <c r="B27" s="614">
        <v>52032</v>
      </c>
      <c r="C27" s="547">
        <v>1.1296324439330454</v>
      </c>
      <c r="D27" s="614">
        <v>46061</v>
      </c>
      <c r="E27" s="547">
        <v>1</v>
      </c>
      <c r="F27" s="614">
        <v>28060</v>
      </c>
      <c r="G27" s="552">
        <v>0.60919215822496253</v>
      </c>
      <c r="H27" s="614"/>
      <c r="I27" s="547"/>
      <c r="J27" s="614"/>
      <c r="K27" s="547"/>
      <c r="L27" s="614"/>
      <c r="M27" s="552"/>
      <c r="N27" s="614"/>
      <c r="O27" s="547"/>
      <c r="P27" s="614"/>
      <c r="Q27" s="547"/>
      <c r="R27" s="614"/>
      <c r="S27" s="553"/>
    </row>
    <row r="28" spans="1:19" ht="14.4" customHeight="1" x14ac:dyDescent="0.3">
      <c r="A28" s="579" t="s">
        <v>1412</v>
      </c>
      <c r="B28" s="614">
        <v>238646</v>
      </c>
      <c r="C28" s="547">
        <v>1.0467985805585651</v>
      </c>
      <c r="D28" s="614">
        <v>227977</v>
      </c>
      <c r="E28" s="547">
        <v>1</v>
      </c>
      <c r="F28" s="614">
        <v>247124</v>
      </c>
      <c r="G28" s="552">
        <v>1.0839865425020945</v>
      </c>
      <c r="H28" s="614"/>
      <c r="I28" s="547"/>
      <c r="J28" s="614"/>
      <c r="K28" s="547"/>
      <c r="L28" s="614"/>
      <c r="M28" s="552"/>
      <c r="N28" s="614"/>
      <c r="O28" s="547"/>
      <c r="P28" s="614"/>
      <c r="Q28" s="547"/>
      <c r="R28" s="614"/>
      <c r="S28" s="553"/>
    </row>
    <row r="29" spans="1:19" ht="14.4" customHeight="1" x14ac:dyDescent="0.3">
      <c r="A29" s="579" t="s">
        <v>1413</v>
      </c>
      <c r="B29" s="614">
        <v>995747</v>
      </c>
      <c r="C29" s="547">
        <v>0.90164991338882849</v>
      </c>
      <c r="D29" s="614">
        <v>1104361</v>
      </c>
      <c r="E29" s="547">
        <v>1</v>
      </c>
      <c r="F29" s="614">
        <v>1066035</v>
      </c>
      <c r="G29" s="552">
        <v>0.96529576832213382</v>
      </c>
      <c r="H29" s="614"/>
      <c r="I29" s="547"/>
      <c r="J29" s="614"/>
      <c r="K29" s="547"/>
      <c r="L29" s="614"/>
      <c r="M29" s="552"/>
      <c r="N29" s="614"/>
      <c r="O29" s="547"/>
      <c r="P29" s="614"/>
      <c r="Q29" s="547"/>
      <c r="R29" s="614"/>
      <c r="S29" s="553"/>
    </row>
    <row r="30" spans="1:19" ht="14.4" customHeight="1" x14ac:dyDescent="0.3">
      <c r="A30" s="579" t="s">
        <v>1414</v>
      </c>
      <c r="B30" s="614">
        <v>521321</v>
      </c>
      <c r="C30" s="547">
        <v>0.95560370347966517</v>
      </c>
      <c r="D30" s="614">
        <v>545541</v>
      </c>
      <c r="E30" s="547">
        <v>1</v>
      </c>
      <c r="F30" s="614">
        <v>585550</v>
      </c>
      <c r="G30" s="552">
        <v>1.0733382092271708</v>
      </c>
      <c r="H30" s="614"/>
      <c r="I30" s="547"/>
      <c r="J30" s="614"/>
      <c r="K30" s="547"/>
      <c r="L30" s="614"/>
      <c r="M30" s="552"/>
      <c r="N30" s="614"/>
      <c r="O30" s="547"/>
      <c r="P30" s="614"/>
      <c r="Q30" s="547"/>
      <c r="R30" s="614"/>
      <c r="S30" s="553"/>
    </row>
    <row r="31" spans="1:19" ht="14.4" customHeight="1" thickBot="1" x14ac:dyDescent="0.35">
      <c r="A31" s="618" t="s">
        <v>1415</v>
      </c>
      <c r="B31" s="616">
        <v>394754</v>
      </c>
      <c r="C31" s="555">
        <v>1.0143067839028126</v>
      </c>
      <c r="D31" s="616">
        <v>389186</v>
      </c>
      <c r="E31" s="555">
        <v>1</v>
      </c>
      <c r="F31" s="616">
        <v>445310</v>
      </c>
      <c r="G31" s="560">
        <v>1.1442086817100308</v>
      </c>
      <c r="H31" s="616"/>
      <c r="I31" s="555"/>
      <c r="J31" s="616"/>
      <c r="K31" s="555"/>
      <c r="L31" s="616"/>
      <c r="M31" s="560"/>
      <c r="N31" s="616"/>
      <c r="O31" s="555"/>
      <c r="P31" s="616"/>
      <c r="Q31" s="555"/>
      <c r="R31" s="616"/>
      <c r="S31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3" t="s">
        <v>1444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5" t="s">
        <v>260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46592</v>
      </c>
      <c r="G3" s="103">
        <f t="shared" si="0"/>
        <v>7410618</v>
      </c>
      <c r="H3" s="103"/>
      <c r="I3" s="103"/>
      <c r="J3" s="103">
        <f t="shared" si="0"/>
        <v>46231</v>
      </c>
      <c r="K3" s="103">
        <f t="shared" si="0"/>
        <v>7555194</v>
      </c>
      <c r="L3" s="103"/>
      <c r="M3" s="103"/>
      <c r="N3" s="103">
        <f t="shared" si="0"/>
        <v>43608</v>
      </c>
      <c r="O3" s="103">
        <f t="shared" si="0"/>
        <v>7632108</v>
      </c>
      <c r="P3" s="75">
        <f>IF(K3=0,0,O3/K3)</f>
        <v>1.0101802812740481</v>
      </c>
      <c r="Q3" s="104">
        <f>IF(N3=0,0,O3/N3)</f>
        <v>175.01623555310951</v>
      </c>
    </row>
    <row r="4" spans="1:17" ht="14.4" customHeight="1" x14ac:dyDescent="0.3">
      <c r="A4" s="426" t="s">
        <v>69</v>
      </c>
      <c r="B4" s="424" t="s">
        <v>95</v>
      </c>
      <c r="C4" s="426" t="s">
        <v>96</v>
      </c>
      <c r="D4" s="435" t="s">
        <v>97</v>
      </c>
      <c r="E4" s="427" t="s">
        <v>70</v>
      </c>
      <c r="F4" s="433">
        <v>2015</v>
      </c>
      <c r="G4" s="434"/>
      <c r="H4" s="105"/>
      <c r="I4" s="105"/>
      <c r="J4" s="433">
        <v>2016</v>
      </c>
      <c r="K4" s="434"/>
      <c r="L4" s="105"/>
      <c r="M4" s="105"/>
      <c r="N4" s="433">
        <v>2017</v>
      </c>
      <c r="O4" s="434"/>
      <c r="P4" s="436" t="s">
        <v>2</v>
      </c>
      <c r="Q4" s="425" t="s">
        <v>98</v>
      </c>
    </row>
    <row r="5" spans="1:17" ht="14.4" customHeight="1" thickBot="1" x14ac:dyDescent="0.35">
      <c r="A5" s="621"/>
      <c r="B5" s="619"/>
      <c r="C5" s="621"/>
      <c r="D5" s="631"/>
      <c r="E5" s="623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28"/>
    </row>
    <row r="6" spans="1:17" ht="14.4" customHeight="1" x14ac:dyDescent="0.3">
      <c r="A6" s="539" t="s">
        <v>1416</v>
      </c>
      <c r="B6" s="540" t="s">
        <v>1324</v>
      </c>
      <c r="C6" s="540" t="s">
        <v>1308</v>
      </c>
      <c r="D6" s="540" t="s">
        <v>1328</v>
      </c>
      <c r="E6" s="540" t="s">
        <v>1329</v>
      </c>
      <c r="F6" s="116">
        <v>166</v>
      </c>
      <c r="G6" s="116">
        <v>34196</v>
      </c>
      <c r="H6" s="116">
        <v>0.92609343263371702</v>
      </c>
      <c r="I6" s="116">
        <v>206</v>
      </c>
      <c r="J6" s="116">
        <v>175</v>
      </c>
      <c r="K6" s="116">
        <v>36925</v>
      </c>
      <c r="L6" s="116">
        <v>1</v>
      </c>
      <c r="M6" s="116">
        <v>211</v>
      </c>
      <c r="N6" s="116">
        <v>99</v>
      </c>
      <c r="O6" s="116">
        <v>20889</v>
      </c>
      <c r="P6" s="545">
        <v>0.56571428571428573</v>
      </c>
      <c r="Q6" s="566">
        <v>211</v>
      </c>
    </row>
    <row r="7" spans="1:17" ht="14.4" customHeight="1" x14ac:dyDescent="0.3">
      <c r="A7" s="546" t="s">
        <v>1416</v>
      </c>
      <c r="B7" s="547" t="s">
        <v>1324</v>
      </c>
      <c r="C7" s="547" t="s">
        <v>1308</v>
      </c>
      <c r="D7" s="547" t="s">
        <v>1330</v>
      </c>
      <c r="E7" s="547" t="s">
        <v>1329</v>
      </c>
      <c r="F7" s="567"/>
      <c r="G7" s="567"/>
      <c r="H7" s="567"/>
      <c r="I7" s="567"/>
      <c r="J7" s="567"/>
      <c r="K7" s="567"/>
      <c r="L7" s="567"/>
      <c r="M7" s="567"/>
      <c r="N7" s="567">
        <v>3</v>
      </c>
      <c r="O7" s="567">
        <v>261</v>
      </c>
      <c r="P7" s="552"/>
      <c r="Q7" s="568">
        <v>87</v>
      </c>
    </row>
    <row r="8" spans="1:17" ht="14.4" customHeight="1" x14ac:dyDescent="0.3">
      <c r="A8" s="546" t="s">
        <v>1416</v>
      </c>
      <c r="B8" s="547" t="s">
        <v>1324</v>
      </c>
      <c r="C8" s="547" t="s">
        <v>1308</v>
      </c>
      <c r="D8" s="547" t="s">
        <v>1331</v>
      </c>
      <c r="E8" s="547" t="s">
        <v>1332</v>
      </c>
      <c r="F8" s="567">
        <v>216</v>
      </c>
      <c r="G8" s="567">
        <v>63720</v>
      </c>
      <c r="H8" s="567">
        <v>1.7072125174150681</v>
      </c>
      <c r="I8" s="567">
        <v>295</v>
      </c>
      <c r="J8" s="567">
        <v>124</v>
      </c>
      <c r="K8" s="567">
        <v>37324</v>
      </c>
      <c r="L8" s="567">
        <v>1</v>
      </c>
      <c r="M8" s="567">
        <v>301</v>
      </c>
      <c r="N8" s="567">
        <v>372</v>
      </c>
      <c r="O8" s="567">
        <v>111972</v>
      </c>
      <c r="P8" s="552">
        <v>3</v>
      </c>
      <c r="Q8" s="568">
        <v>301</v>
      </c>
    </row>
    <row r="9" spans="1:17" ht="14.4" customHeight="1" x14ac:dyDescent="0.3">
      <c r="A9" s="546" t="s">
        <v>1416</v>
      </c>
      <c r="B9" s="547" t="s">
        <v>1324</v>
      </c>
      <c r="C9" s="547" t="s">
        <v>1308</v>
      </c>
      <c r="D9" s="547" t="s">
        <v>1333</v>
      </c>
      <c r="E9" s="547" t="s">
        <v>1334</v>
      </c>
      <c r="F9" s="567">
        <v>3</v>
      </c>
      <c r="G9" s="567">
        <v>285</v>
      </c>
      <c r="H9" s="567">
        <v>0.95959595959595956</v>
      </c>
      <c r="I9" s="567">
        <v>95</v>
      </c>
      <c r="J9" s="567">
        <v>3</v>
      </c>
      <c r="K9" s="567">
        <v>297</v>
      </c>
      <c r="L9" s="567">
        <v>1</v>
      </c>
      <c r="M9" s="567">
        <v>99</v>
      </c>
      <c r="N9" s="567">
        <v>15</v>
      </c>
      <c r="O9" s="567">
        <v>1485</v>
      </c>
      <c r="P9" s="552">
        <v>5</v>
      </c>
      <c r="Q9" s="568">
        <v>99</v>
      </c>
    </row>
    <row r="10" spans="1:17" ht="14.4" customHeight="1" x14ac:dyDescent="0.3">
      <c r="A10" s="546" t="s">
        <v>1416</v>
      </c>
      <c r="B10" s="547" t="s">
        <v>1324</v>
      </c>
      <c r="C10" s="547" t="s">
        <v>1308</v>
      </c>
      <c r="D10" s="547" t="s">
        <v>1335</v>
      </c>
      <c r="E10" s="547" t="s">
        <v>1336</v>
      </c>
      <c r="F10" s="567"/>
      <c r="G10" s="567"/>
      <c r="H10" s="567"/>
      <c r="I10" s="567"/>
      <c r="J10" s="567"/>
      <c r="K10" s="567"/>
      <c r="L10" s="567"/>
      <c r="M10" s="567"/>
      <c r="N10" s="567">
        <v>1</v>
      </c>
      <c r="O10" s="567">
        <v>232</v>
      </c>
      <c r="P10" s="552"/>
      <c r="Q10" s="568">
        <v>232</v>
      </c>
    </row>
    <row r="11" spans="1:17" ht="14.4" customHeight="1" x14ac:dyDescent="0.3">
      <c r="A11" s="546" t="s">
        <v>1416</v>
      </c>
      <c r="B11" s="547" t="s">
        <v>1324</v>
      </c>
      <c r="C11" s="547" t="s">
        <v>1308</v>
      </c>
      <c r="D11" s="547" t="s">
        <v>1337</v>
      </c>
      <c r="E11" s="547" t="s">
        <v>1338</v>
      </c>
      <c r="F11" s="567">
        <v>90</v>
      </c>
      <c r="G11" s="567">
        <v>12150</v>
      </c>
      <c r="H11" s="567">
        <v>1.0193808205386359</v>
      </c>
      <c r="I11" s="567">
        <v>135</v>
      </c>
      <c r="J11" s="567">
        <v>87</v>
      </c>
      <c r="K11" s="567">
        <v>11919</v>
      </c>
      <c r="L11" s="567">
        <v>1</v>
      </c>
      <c r="M11" s="567">
        <v>137</v>
      </c>
      <c r="N11" s="567">
        <v>118</v>
      </c>
      <c r="O11" s="567">
        <v>16166</v>
      </c>
      <c r="P11" s="552">
        <v>1.3563218390804597</v>
      </c>
      <c r="Q11" s="568">
        <v>137</v>
      </c>
    </row>
    <row r="12" spans="1:17" ht="14.4" customHeight="1" x14ac:dyDescent="0.3">
      <c r="A12" s="546" t="s">
        <v>1416</v>
      </c>
      <c r="B12" s="547" t="s">
        <v>1324</v>
      </c>
      <c r="C12" s="547" t="s">
        <v>1308</v>
      </c>
      <c r="D12" s="547" t="s">
        <v>1339</v>
      </c>
      <c r="E12" s="547" t="s">
        <v>1338</v>
      </c>
      <c r="F12" s="567"/>
      <c r="G12" s="567"/>
      <c r="H12" s="567"/>
      <c r="I12" s="567"/>
      <c r="J12" s="567"/>
      <c r="K12" s="567"/>
      <c r="L12" s="567"/>
      <c r="M12" s="567"/>
      <c r="N12" s="567">
        <v>3</v>
      </c>
      <c r="O12" s="567">
        <v>549</v>
      </c>
      <c r="P12" s="552"/>
      <c r="Q12" s="568">
        <v>183</v>
      </c>
    </row>
    <row r="13" spans="1:17" ht="14.4" customHeight="1" x14ac:dyDescent="0.3">
      <c r="A13" s="546" t="s">
        <v>1416</v>
      </c>
      <c r="B13" s="547" t="s">
        <v>1324</v>
      </c>
      <c r="C13" s="547" t="s">
        <v>1308</v>
      </c>
      <c r="D13" s="547" t="s">
        <v>1340</v>
      </c>
      <c r="E13" s="547" t="s">
        <v>1341</v>
      </c>
      <c r="F13" s="567">
        <v>1</v>
      </c>
      <c r="G13" s="567">
        <v>620</v>
      </c>
      <c r="H13" s="567">
        <v>0.97026604068857591</v>
      </c>
      <c r="I13" s="567">
        <v>620</v>
      </c>
      <c r="J13" s="567">
        <v>1</v>
      </c>
      <c r="K13" s="567">
        <v>639</v>
      </c>
      <c r="L13" s="567">
        <v>1</v>
      </c>
      <c r="M13" s="567">
        <v>639</v>
      </c>
      <c r="N13" s="567">
        <v>3</v>
      </c>
      <c r="O13" s="567">
        <v>1917</v>
      </c>
      <c r="P13" s="552">
        <v>3</v>
      </c>
      <c r="Q13" s="568">
        <v>639</v>
      </c>
    </row>
    <row r="14" spans="1:17" ht="14.4" customHeight="1" x14ac:dyDescent="0.3">
      <c r="A14" s="546" t="s">
        <v>1416</v>
      </c>
      <c r="B14" s="547" t="s">
        <v>1324</v>
      </c>
      <c r="C14" s="547" t="s">
        <v>1308</v>
      </c>
      <c r="D14" s="547" t="s">
        <v>1342</v>
      </c>
      <c r="E14" s="547" t="s">
        <v>1343</v>
      </c>
      <c r="F14" s="567"/>
      <c r="G14" s="567"/>
      <c r="H14" s="567"/>
      <c r="I14" s="567"/>
      <c r="J14" s="567"/>
      <c r="K14" s="567"/>
      <c r="L14" s="567"/>
      <c r="M14" s="567"/>
      <c r="N14" s="567">
        <v>1</v>
      </c>
      <c r="O14" s="567">
        <v>608</v>
      </c>
      <c r="P14" s="552"/>
      <c r="Q14" s="568">
        <v>608</v>
      </c>
    </row>
    <row r="15" spans="1:17" ht="14.4" customHeight="1" x14ac:dyDescent="0.3">
      <c r="A15" s="546" t="s">
        <v>1416</v>
      </c>
      <c r="B15" s="547" t="s">
        <v>1324</v>
      </c>
      <c r="C15" s="547" t="s">
        <v>1308</v>
      </c>
      <c r="D15" s="547" t="s">
        <v>1344</v>
      </c>
      <c r="E15" s="547" t="s">
        <v>1345</v>
      </c>
      <c r="F15" s="567">
        <v>8</v>
      </c>
      <c r="G15" s="567">
        <v>1288</v>
      </c>
      <c r="H15" s="567">
        <v>1.2408477842003853</v>
      </c>
      <c r="I15" s="567">
        <v>161</v>
      </c>
      <c r="J15" s="567">
        <v>6</v>
      </c>
      <c r="K15" s="567">
        <v>1038</v>
      </c>
      <c r="L15" s="567">
        <v>1</v>
      </c>
      <c r="M15" s="567">
        <v>173</v>
      </c>
      <c r="N15" s="567">
        <v>16</v>
      </c>
      <c r="O15" s="567">
        <v>2768</v>
      </c>
      <c r="P15" s="552">
        <v>2.6666666666666665</v>
      </c>
      <c r="Q15" s="568">
        <v>173</v>
      </c>
    </row>
    <row r="16" spans="1:17" ht="14.4" customHeight="1" x14ac:dyDescent="0.3">
      <c r="A16" s="546" t="s">
        <v>1416</v>
      </c>
      <c r="B16" s="547" t="s">
        <v>1324</v>
      </c>
      <c r="C16" s="547" t="s">
        <v>1308</v>
      </c>
      <c r="D16" s="547" t="s">
        <v>1346</v>
      </c>
      <c r="E16" s="547" t="s">
        <v>1347</v>
      </c>
      <c r="F16" s="567">
        <v>151</v>
      </c>
      <c r="G16" s="567">
        <v>57833</v>
      </c>
      <c r="H16" s="567">
        <v>1.1323817355889725</v>
      </c>
      <c r="I16" s="567">
        <v>383</v>
      </c>
      <c r="J16" s="567">
        <v>133</v>
      </c>
      <c r="K16" s="567">
        <v>51072</v>
      </c>
      <c r="L16" s="567">
        <v>1</v>
      </c>
      <c r="M16" s="567">
        <v>384</v>
      </c>
      <c r="N16" s="567">
        <v>147</v>
      </c>
      <c r="O16" s="567">
        <v>51009</v>
      </c>
      <c r="P16" s="552">
        <v>0.99876644736842102</v>
      </c>
      <c r="Q16" s="568">
        <v>347</v>
      </c>
    </row>
    <row r="17" spans="1:17" ht="14.4" customHeight="1" x14ac:dyDescent="0.3">
      <c r="A17" s="546" t="s">
        <v>1416</v>
      </c>
      <c r="B17" s="547" t="s">
        <v>1324</v>
      </c>
      <c r="C17" s="547" t="s">
        <v>1308</v>
      </c>
      <c r="D17" s="547" t="s">
        <v>1348</v>
      </c>
      <c r="E17" s="547" t="s">
        <v>1349</v>
      </c>
      <c r="F17" s="567">
        <v>602</v>
      </c>
      <c r="G17" s="567">
        <v>9632</v>
      </c>
      <c r="H17" s="567">
        <v>0.95224913494809693</v>
      </c>
      <c r="I17" s="567">
        <v>16</v>
      </c>
      <c r="J17" s="567">
        <v>595</v>
      </c>
      <c r="K17" s="567">
        <v>10115</v>
      </c>
      <c r="L17" s="567">
        <v>1</v>
      </c>
      <c r="M17" s="567">
        <v>17</v>
      </c>
      <c r="N17" s="567">
        <v>588</v>
      </c>
      <c r="O17" s="567">
        <v>9996</v>
      </c>
      <c r="P17" s="552">
        <v>0.9882352941176471</v>
      </c>
      <c r="Q17" s="568">
        <v>17</v>
      </c>
    </row>
    <row r="18" spans="1:17" ht="14.4" customHeight="1" x14ac:dyDescent="0.3">
      <c r="A18" s="546" t="s">
        <v>1416</v>
      </c>
      <c r="B18" s="547" t="s">
        <v>1324</v>
      </c>
      <c r="C18" s="547" t="s">
        <v>1308</v>
      </c>
      <c r="D18" s="547" t="s">
        <v>1350</v>
      </c>
      <c r="E18" s="547" t="s">
        <v>1351</v>
      </c>
      <c r="F18" s="567">
        <v>33</v>
      </c>
      <c r="G18" s="567">
        <v>8778</v>
      </c>
      <c r="H18" s="567">
        <v>1.1908831908831909</v>
      </c>
      <c r="I18" s="567">
        <v>266</v>
      </c>
      <c r="J18" s="567">
        <v>27</v>
      </c>
      <c r="K18" s="567">
        <v>7371</v>
      </c>
      <c r="L18" s="567">
        <v>1</v>
      </c>
      <c r="M18" s="567">
        <v>273</v>
      </c>
      <c r="N18" s="567"/>
      <c r="O18" s="567"/>
      <c r="P18" s="552"/>
      <c r="Q18" s="568"/>
    </row>
    <row r="19" spans="1:17" ht="14.4" customHeight="1" x14ac:dyDescent="0.3">
      <c r="A19" s="546" t="s">
        <v>1416</v>
      </c>
      <c r="B19" s="547" t="s">
        <v>1324</v>
      </c>
      <c r="C19" s="547" t="s">
        <v>1308</v>
      </c>
      <c r="D19" s="547" t="s">
        <v>1352</v>
      </c>
      <c r="E19" s="547" t="s">
        <v>1353</v>
      </c>
      <c r="F19" s="567">
        <v>36</v>
      </c>
      <c r="G19" s="567">
        <v>5076</v>
      </c>
      <c r="H19" s="567">
        <v>0.99295774647887325</v>
      </c>
      <c r="I19" s="567">
        <v>141</v>
      </c>
      <c r="J19" s="567">
        <v>36</v>
      </c>
      <c r="K19" s="567">
        <v>5112</v>
      </c>
      <c r="L19" s="567">
        <v>1</v>
      </c>
      <c r="M19" s="567">
        <v>142</v>
      </c>
      <c r="N19" s="567">
        <v>27</v>
      </c>
      <c r="O19" s="567">
        <v>3834</v>
      </c>
      <c r="P19" s="552">
        <v>0.75</v>
      </c>
      <c r="Q19" s="568">
        <v>142</v>
      </c>
    </row>
    <row r="20" spans="1:17" ht="14.4" customHeight="1" x14ac:dyDescent="0.3">
      <c r="A20" s="546" t="s">
        <v>1416</v>
      </c>
      <c r="B20" s="547" t="s">
        <v>1324</v>
      </c>
      <c r="C20" s="547" t="s">
        <v>1308</v>
      </c>
      <c r="D20" s="547" t="s">
        <v>1354</v>
      </c>
      <c r="E20" s="547" t="s">
        <v>1353</v>
      </c>
      <c r="F20" s="567">
        <v>90</v>
      </c>
      <c r="G20" s="567">
        <v>7020</v>
      </c>
      <c r="H20" s="567">
        <v>1.0344827586206897</v>
      </c>
      <c r="I20" s="567">
        <v>78</v>
      </c>
      <c r="J20" s="567">
        <v>87</v>
      </c>
      <c r="K20" s="567">
        <v>6786</v>
      </c>
      <c r="L20" s="567">
        <v>1</v>
      </c>
      <c r="M20" s="567">
        <v>78</v>
      </c>
      <c r="N20" s="567">
        <v>118</v>
      </c>
      <c r="O20" s="567">
        <v>9204</v>
      </c>
      <c r="P20" s="552">
        <v>1.3563218390804597</v>
      </c>
      <c r="Q20" s="568">
        <v>78</v>
      </c>
    </row>
    <row r="21" spans="1:17" ht="14.4" customHeight="1" x14ac:dyDescent="0.3">
      <c r="A21" s="546" t="s">
        <v>1416</v>
      </c>
      <c r="B21" s="547" t="s">
        <v>1324</v>
      </c>
      <c r="C21" s="547" t="s">
        <v>1308</v>
      </c>
      <c r="D21" s="547" t="s">
        <v>1355</v>
      </c>
      <c r="E21" s="547" t="s">
        <v>1356</v>
      </c>
      <c r="F21" s="567">
        <v>36</v>
      </c>
      <c r="G21" s="567">
        <v>11052</v>
      </c>
      <c r="H21" s="567">
        <v>0.98083067092651754</v>
      </c>
      <c r="I21" s="567">
        <v>307</v>
      </c>
      <c r="J21" s="567">
        <v>36</v>
      </c>
      <c r="K21" s="567">
        <v>11268</v>
      </c>
      <c r="L21" s="567">
        <v>1</v>
      </c>
      <c r="M21" s="567">
        <v>313</v>
      </c>
      <c r="N21" s="567">
        <v>27</v>
      </c>
      <c r="O21" s="567">
        <v>8478</v>
      </c>
      <c r="P21" s="552">
        <v>0.75239616613418525</v>
      </c>
      <c r="Q21" s="568">
        <v>314</v>
      </c>
    </row>
    <row r="22" spans="1:17" ht="14.4" customHeight="1" x14ac:dyDescent="0.3">
      <c r="A22" s="546" t="s">
        <v>1416</v>
      </c>
      <c r="B22" s="547" t="s">
        <v>1324</v>
      </c>
      <c r="C22" s="547" t="s">
        <v>1308</v>
      </c>
      <c r="D22" s="547" t="s">
        <v>1357</v>
      </c>
      <c r="E22" s="547" t="s">
        <v>1358</v>
      </c>
      <c r="F22" s="567">
        <v>246</v>
      </c>
      <c r="G22" s="567">
        <v>119802</v>
      </c>
      <c r="H22" s="567">
        <v>0.98592731582065973</v>
      </c>
      <c r="I22" s="567">
        <v>487</v>
      </c>
      <c r="J22" s="567">
        <v>249</v>
      </c>
      <c r="K22" s="567">
        <v>121512</v>
      </c>
      <c r="L22" s="567">
        <v>1</v>
      </c>
      <c r="M22" s="567">
        <v>488</v>
      </c>
      <c r="N22" s="567">
        <v>300</v>
      </c>
      <c r="O22" s="567">
        <v>98400</v>
      </c>
      <c r="P22" s="552">
        <v>0.80979656330238992</v>
      </c>
      <c r="Q22" s="568">
        <v>328</v>
      </c>
    </row>
    <row r="23" spans="1:17" ht="14.4" customHeight="1" x14ac:dyDescent="0.3">
      <c r="A23" s="546" t="s">
        <v>1416</v>
      </c>
      <c r="B23" s="547" t="s">
        <v>1324</v>
      </c>
      <c r="C23" s="547" t="s">
        <v>1308</v>
      </c>
      <c r="D23" s="547" t="s">
        <v>1359</v>
      </c>
      <c r="E23" s="547" t="s">
        <v>1360</v>
      </c>
      <c r="F23" s="567">
        <v>261</v>
      </c>
      <c r="G23" s="567">
        <v>42021</v>
      </c>
      <c r="H23" s="567">
        <v>0.9583551896366912</v>
      </c>
      <c r="I23" s="567">
        <v>161</v>
      </c>
      <c r="J23" s="567">
        <v>269</v>
      </c>
      <c r="K23" s="567">
        <v>43847</v>
      </c>
      <c r="L23" s="567">
        <v>1</v>
      </c>
      <c r="M23" s="567">
        <v>163</v>
      </c>
      <c r="N23" s="567">
        <v>373</v>
      </c>
      <c r="O23" s="567">
        <v>60799</v>
      </c>
      <c r="P23" s="552">
        <v>1.3866171003717471</v>
      </c>
      <c r="Q23" s="568">
        <v>163</v>
      </c>
    </row>
    <row r="24" spans="1:17" ht="14.4" customHeight="1" x14ac:dyDescent="0.3">
      <c r="A24" s="546" t="s">
        <v>1416</v>
      </c>
      <c r="B24" s="547" t="s">
        <v>1324</v>
      </c>
      <c r="C24" s="547" t="s">
        <v>1308</v>
      </c>
      <c r="D24" s="547" t="s">
        <v>1363</v>
      </c>
      <c r="E24" s="547" t="s">
        <v>1329</v>
      </c>
      <c r="F24" s="567">
        <v>272</v>
      </c>
      <c r="G24" s="567">
        <v>19312</v>
      </c>
      <c r="H24" s="567">
        <v>1.0815412186379929</v>
      </c>
      <c r="I24" s="567">
        <v>71</v>
      </c>
      <c r="J24" s="567">
        <v>248</v>
      </c>
      <c r="K24" s="567">
        <v>17856</v>
      </c>
      <c r="L24" s="567">
        <v>1</v>
      </c>
      <c r="M24" s="567">
        <v>72</v>
      </c>
      <c r="N24" s="567">
        <v>354</v>
      </c>
      <c r="O24" s="567">
        <v>25488</v>
      </c>
      <c r="P24" s="552">
        <v>1.4274193548387097</v>
      </c>
      <c r="Q24" s="568">
        <v>72</v>
      </c>
    </row>
    <row r="25" spans="1:17" ht="14.4" customHeight="1" x14ac:dyDescent="0.3">
      <c r="A25" s="546" t="s">
        <v>1416</v>
      </c>
      <c r="B25" s="547" t="s">
        <v>1324</v>
      </c>
      <c r="C25" s="547" t="s">
        <v>1308</v>
      </c>
      <c r="D25" s="547" t="s">
        <v>1370</v>
      </c>
      <c r="E25" s="547" t="s">
        <v>1371</v>
      </c>
      <c r="F25" s="567">
        <v>5</v>
      </c>
      <c r="G25" s="567">
        <v>5975</v>
      </c>
      <c r="H25" s="567">
        <v>0.70484841335378079</v>
      </c>
      <c r="I25" s="567">
        <v>1195</v>
      </c>
      <c r="J25" s="567">
        <v>7</v>
      </c>
      <c r="K25" s="567">
        <v>8477</v>
      </c>
      <c r="L25" s="567">
        <v>1</v>
      </c>
      <c r="M25" s="567">
        <v>1211</v>
      </c>
      <c r="N25" s="567">
        <v>22</v>
      </c>
      <c r="O25" s="567">
        <v>26642</v>
      </c>
      <c r="P25" s="552">
        <v>3.1428571428571428</v>
      </c>
      <c r="Q25" s="568">
        <v>1211</v>
      </c>
    </row>
    <row r="26" spans="1:17" ht="14.4" customHeight="1" x14ac:dyDescent="0.3">
      <c r="A26" s="546" t="s">
        <v>1416</v>
      </c>
      <c r="B26" s="547" t="s">
        <v>1324</v>
      </c>
      <c r="C26" s="547" t="s">
        <v>1308</v>
      </c>
      <c r="D26" s="547" t="s">
        <v>1372</v>
      </c>
      <c r="E26" s="547" t="s">
        <v>1373</v>
      </c>
      <c r="F26" s="567">
        <v>7</v>
      </c>
      <c r="G26" s="567">
        <v>770</v>
      </c>
      <c r="H26" s="567">
        <v>1.6885964912280702</v>
      </c>
      <c r="I26" s="567">
        <v>110</v>
      </c>
      <c r="J26" s="567">
        <v>4</v>
      </c>
      <c r="K26" s="567">
        <v>456</v>
      </c>
      <c r="L26" s="567">
        <v>1</v>
      </c>
      <c r="M26" s="567">
        <v>114</v>
      </c>
      <c r="N26" s="567">
        <v>16</v>
      </c>
      <c r="O26" s="567">
        <v>1824</v>
      </c>
      <c r="P26" s="552">
        <v>4</v>
      </c>
      <c r="Q26" s="568">
        <v>114</v>
      </c>
    </row>
    <row r="27" spans="1:17" ht="14.4" customHeight="1" x14ac:dyDescent="0.3">
      <c r="A27" s="546" t="s">
        <v>1416</v>
      </c>
      <c r="B27" s="547" t="s">
        <v>1324</v>
      </c>
      <c r="C27" s="547" t="s">
        <v>1308</v>
      </c>
      <c r="D27" s="547" t="s">
        <v>1374</v>
      </c>
      <c r="E27" s="547" t="s">
        <v>1375</v>
      </c>
      <c r="F27" s="567"/>
      <c r="G27" s="567"/>
      <c r="H27" s="567"/>
      <c r="I27" s="567"/>
      <c r="J27" s="567"/>
      <c r="K27" s="567"/>
      <c r="L27" s="567"/>
      <c r="M27" s="567"/>
      <c r="N27" s="567">
        <v>1</v>
      </c>
      <c r="O27" s="567">
        <v>347</v>
      </c>
      <c r="P27" s="552"/>
      <c r="Q27" s="568">
        <v>347</v>
      </c>
    </row>
    <row r="28" spans="1:17" ht="14.4" customHeight="1" x14ac:dyDescent="0.3">
      <c r="A28" s="546" t="s">
        <v>1416</v>
      </c>
      <c r="B28" s="547" t="s">
        <v>1324</v>
      </c>
      <c r="C28" s="547" t="s">
        <v>1308</v>
      </c>
      <c r="D28" s="547" t="s">
        <v>1380</v>
      </c>
      <c r="E28" s="547" t="s">
        <v>1381</v>
      </c>
      <c r="F28" s="567"/>
      <c r="G28" s="567"/>
      <c r="H28" s="567"/>
      <c r="I28" s="567"/>
      <c r="J28" s="567"/>
      <c r="K28" s="567"/>
      <c r="L28" s="567"/>
      <c r="M28" s="567"/>
      <c r="N28" s="567">
        <v>2</v>
      </c>
      <c r="O28" s="567">
        <v>2130</v>
      </c>
      <c r="P28" s="552"/>
      <c r="Q28" s="568">
        <v>1065</v>
      </c>
    </row>
    <row r="29" spans="1:17" ht="14.4" customHeight="1" x14ac:dyDescent="0.3">
      <c r="A29" s="546" t="s">
        <v>1417</v>
      </c>
      <c r="B29" s="547" t="s">
        <v>1324</v>
      </c>
      <c r="C29" s="547" t="s">
        <v>1308</v>
      </c>
      <c r="D29" s="547" t="s">
        <v>1328</v>
      </c>
      <c r="E29" s="547" t="s">
        <v>1329</v>
      </c>
      <c r="F29" s="567">
        <v>545</v>
      </c>
      <c r="G29" s="567">
        <v>112270</v>
      </c>
      <c r="H29" s="567">
        <v>1.1345102517204095</v>
      </c>
      <c r="I29" s="567">
        <v>206</v>
      </c>
      <c r="J29" s="567">
        <v>469</v>
      </c>
      <c r="K29" s="567">
        <v>98959</v>
      </c>
      <c r="L29" s="567">
        <v>1</v>
      </c>
      <c r="M29" s="567">
        <v>211</v>
      </c>
      <c r="N29" s="567">
        <v>622</v>
      </c>
      <c r="O29" s="567">
        <v>131242</v>
      </c>
      <c r="P29" s="552">
        <v>1.3262260127931769</v>
      </c>
      <c r="Q29" s="568">
        <v>211</v>
      </c>
    </row>
    <row r="30" spans="1:17" ht="14.4" customHeight="1" x14ac:dyDescent="0.3">
      <c r="A30" s="546" t="s">
        <v>1417</v>
      </c>
      <c r="B30" s="547" t="s">
        <v>1324</v>
      </c>
      <c r="C30" s="547" t="s">
        <v>1308</v>
      </c>
      <c r="D30" s="547" t="s">
        <v>1330</v>
      </c>
      <c r="E30" s="547" t="s">
        <v>1329</v>
      </c>
      <c r="F30" s="567">
        <v>10</v>
      </c>
      <c r="G30" s="567">
        <v>850</v>
      </c>
      <c r="H30" s="567">
        <v>0.54278416347381864</v>
      </c>
      <c r="I30" s="567">
        <v>85</v>
      </c>
      <c r="J30" s="567">
        <v>18</v>
      </c>
      <c r="K30" s="567">
        <v>1566</v>
      </c>
      <c r="L30" s="567">
        <v>1</v>
      </c>
      <c r="M30" s="567">
        <v>87</v>
      </c>
      <c r="N30" s="567">
        <v>10</v>
      </c>
      <c r="O30" s="567">
        <v>870</v>
      </c>
      <c r="P30" s="552">
        <v>0.55555555555555558</v>
      </c>
      <c r="Q30" s="568">
        <v>87</v>
      </c>
    </row>
    <row r="31" spans="1:17" ht="14.4" customHeight="1" x14ac:dyDescent="0.3">
      <c r="A31" s="546" t="s">
        <v>1417</v>
      </c>
      <c r="B31" s="547" t="s">
        <v>1324</v>
      </c>
      <c r="C31" s="547" t="s">
        <v>1308</v>
      </c>
      <c r="D31" s="547" t="s">
        <v>1331</v>
      </c>
      <c r="E31" s="547" t="s">
        <v>1332</v>
      </c>
      <c r="F31" s="567">
        <v>749</v>
      </c>
      <c r="G31" s="567">
        <v>220955</v>
      </c>
      <c r="H31" s="567">
        <v>0.89411664731042684</v>
      </c>
      <c r="I31" s="567">
        <v>295</v>
      </c>
      <c r="J31" s="567">
        <v>821</v>
      </c>
      <c r="K31" s="567">
        <v>247121</v>
      </c>
      <c r="L31" s="567">
        <v>1</v>
      </c>
      <c r="M31" s="567">
        <v>301</v>
      </c>
      <c r="N31" s="567">
        <v>604</v>
      </c>
      <c r="O31" s="567">
        <v>181804</v>
      </c>
      <c r="P31" s="552">
        <v>0.73568818514007306</v>
      </c>
      <c r="Q31" s="568">
        <v>301</v>
      </c>
    </row>
    <row r="32" spans="1:17" ht="14.4" customHeight="1" x14ac:dyDescent="0.3">
      <c r="A32" s="546" t="s">
        <v>1417</v>
      </c>
      <c r="B32" s="547" t="s">
        <v>1324</v>
      </c>
      <c r="C32" s="547" t="s">
        <v>1308</v>
      </c>
      <c r="D32" s="547" t="s">
        <v>1333</v>
      </c>
      <c r="E32" s="547" t="s">
        <v>1334</v>
      </c>
      <c r="F32" s="567">
        <v>6</v>
      </c>
      <c r="G32" s="567">
        <v>570</v>
      </c>
      <c r="H32" s="567">
        <v>0.31986531986531985</v>
      </c>
      <c r="I32" s="567">
        <v>95</v>
      </c>
      <c r="J32" s="567">
        <v>18</v>
      </c>
      <c r="K32" s="567">
        <v>1782</v>
      </c>
      <c r="L32" s="567">
        <v>1</v>
      </c>
      <c r="M32" s="567">
        <v>99</v>
      </c>
      <c r="N32" s="567">
        <v>9</v>
      </c>
      <c r="O32" s="567">
        <v>891</v>
      </c>
      <c r="P32" s="552">
        <v>0.5</v>
      </c>
      <c r="Q32" s="568">
        <v>99</v>
      </c>
    </row>
    <row r="33" spans="1:17" ht="14.4" customHeight="1" x14ac:dyDescent="0.3">
      <c r="A33" s="546" t="s">
        <v>1417</v>
      </c>
      <c r="B33" s="547" t="s">
        <v>1324</v>
      </c>
      <c r="C33" s="547" t="s">
        <v>1308</v>
      </c>
      <c r="D33" s="547" t="s">
        <v>1335</v>
      </c>
      <c r="E33" s="547" t="s">
        <v>1336</v>
      </c>
      <c r="F33" s="567">
        <v>2</v>
      </c>
      <c r="G33" s="567">
        <v>448</v>
      </c>
      <c r="H33" s="567"/>
      <c r="I33" s="567">
        <v>224</v>
      </c>
      <c r="J33" s="567"/>
      <c r="K33" s="567"/>
      <c r="L33" s="567"/>
      <c r="M33" s="567"/>
      <c r="N33" s="567"/>
      <c r="O33" s="567"/>
      <c r="P33" s="552"/>
      <c r="Q33" s="568"/>
    </row>
    <row r="34" spans="1:17" ht="14.4" customHeight="1" x14ac:dyDescent="0.3">
      <c r="A34" s="546" t="s">
        <v>1417</v>
      </c>
      <c r="B34" s="547" t="s">
        <v>1324</v>
      </c>
      <c r="C34" s="547" t="s">
        <v>1308</v>
      </c>
      <c r="D34" s="547" t="s">
        <v>1337</v>
      </c>
      <c r="E34" s="547" t="s">
        <v>1338</v>
      </c>
      <c r="F34" s="567">
        <v>152</v>
      </c>
      <c r="G34" s="567">
        <v>20520</v>
      </c>
      <c r="H34" s="567">
        <v>0.94798115125196336</v>
      </c>
      <c r="I34" s="567">
        <v>135</v>
      </c>
      <c r="J34" s="567">
        <v>158</v>
      </c>
      <c r="K34" s="567">
        <v>21646</v>
      </c>
      <c r="L34" s="567">
        <v>1</v>
      </c>
      <c r="M34" s="567">
        <v>137</v>
      </c>
      <c r="N34" s="567">
        <v>145</v>
      </c>
      <c r="O34" s="567">
        <v>19865</v>
      </c>
      <c r="P34" s="552">
        <v>0.91772151898734178</v>
      </c>
      <c r="Q34" s="568">
        <v>137</v>
      </c>
    </row>
    <row r="35" spans="1:17" ht="14.4" customHeight="1" x14ac:dyDescent="0.3">
      <c r="A35" s="546" t="s">
        <v>1417</v>
      </c>
      <c r="B35" s="547" t="s">
        <v>1324</v>
      </c>
      <c r="C35" s="547" t="s">
        <v>1308</v>
      </c>
      <c r="D35" s="547" t="s">
        <v>1339</v>
      </c>
      <c r="E35" s="547" t="s">
        <v>1338</v>
      </c>
      <c r="F35" s="567">
        <v>4</v>
      </c>
      <c r="G35" s="567">
        <v>712</v>
      </c>
      <c r="H35" s="567">
        <v>0.77814207650273226</v>
      </c>
      <c r="I35" s="567">
        <v>178</v>
      </c>
      <c r="J35" s="567">
        <v>5</v>
      </c>
      <c r="K35" s="567">
        <v>915</v>
      </c>
      <c r="L35" s="567">
        <v>1</v>
      </c>
      <c r="M35" s="567">
        <v>183</v>
      </c>
      <c r="N35" s="567">
        <v>5</v>
      </c>
      <c r="O35" s="567">
        <v>915</v>
      </c>
      <c r="P35" s="552">
        <v>1</v>
      </c>
      <c r="Q35" s="568">
        <v>183</v>
      </c>
    </row>
    <row r="36" spans="1:17" ht="14.4" customHeight="1" x14ac:dyDescent="0.3">
      <c r="A36" s="546" t="s">
        <v>1417</v>
      </c>
      <c r="B36" s="547" t="s">
        <v>1324</v>
      </c>
      <c r="C36" s="547" t="s">
        <v>1308</v>
      </c>
      <c r="D36" s="547" t="s">
        <v>1340</v>
      </c>
      <c r="E36" s="547" t="s">
        <v>1341</v>
      </c>
      <c r="F36" s="567"/>
      <c r="G36" s="567"/>
      <c r="H36" s="567"/>
      <c r="I36" s="567"/>
      <c r="J36" s="567">
        <v>1</v>
      </c>
      <c r="K36" s="567">
        <v>639</v>
      </c>
      <c r="L36" s="567">
        <v>1</v>
      </c>
      <c r="M36" s="567">
        <v>639</v>
      </c>
      <c r="N36" s="567"/>
      <c r="O36" s="567"/>
      <c r="P36" s="552"/>
      <c r="Q36" s="568"/>
    </row>
    <row r="37" spans="1:17" ht="14.4" customHeight="1" x14ac:dyDescent="0.3">
      <c r="A37" s="546" t="s">
        <v>1417</v>
      </c>
      <c r="B37" s="547" t="s">
        <v>1324</v>
      </c>
      <c r="C37" s="547" t="s">
        <v>1308</v>
      </c>
      <c r="D37" s="547" t="s">
        <v>1342</v>
      </c>
      <c r="E37" s="547" t="s">
        <v>1343</v>
      </c>
      <c r="F37" s="567"/>
      <c r="G37" s="567"/>
      <c r="H37" s="567"/>
      <c r="I37" s="567"/>
      <c r="J37" s="567"/>
      <c r="K37" s="567"/>
      <c r="L37" s="567"/>
      <c r="M37" s="567"/>
      <c r="N37" s="567">
        <v>3</v>
      </c>
      <c r="O37" s="567">
        <v>1824</v>
      </c>
      <c r="P37" s="552"/>
      <c r="Q37" s="568">
        <v>608</v>
      </c>
    </row>
    <row r="38" spans="1:17" ht="14.4" customHeight="1" x14ac:dyDescent="0.3">
      <c r="A38" s="546" t="s">
        <v>1417</v>
      </c>
      <c r="B38" s="547" t="s">
        <v>1324</v>
      </c>
      <c r="C38" s="547" t="s">
        <v>1308</v>
      </c>
      <c r="D38" s="547" t="s">
        <v>1344</v>
      </c>
      <c r="E38" s="547" t="s">
        <v>1345</v>
      </c>
      <c r="F38" s="567">
        <v>23</v>
      </c>
      <c r="G38" s="567">
        <v>3703</v>
      </c>
      <c r="H38" s="567">
        <v>0.93063583815028905</v>
      </c>
      <c r="I38" s="567">
        <v>161</v>
      </c>
      <c r="J38" s="567">
        <v>23</v>
      </c>
      <c r="K38" s="567">
        <v>3979</v>
      </c>
      <c r="L38" s="567">
        <v>1</v>
      </c>
      <c r="M38" s="567">
        <v>173</v>
      </c>
      <c r="N38" s="567">
        <v>26</v>
      </c>
      <c r="O38" s="567">
        <v>4498</v>
      </c>
      <c r="P38" s="552">
        <v>1.1304347826086956</v>
      </c>
      <c r="Q38" s="568">
        <v>173</v>
      </c>
    </row>
    <row r="39" spans="1:17" ht="14.4" customHeight="1" x14ac:dyDescent="0.3">
      <c r="A39" s="546" t="s">
        <v>1417</v>
      </c>
      <c r="B39" s="547" t="s">
        <v>1324</v>
      </c>
      <c r="C39" s="547" t="s">
        <v>1308</v>
      </c>
      <c r="D39" s="547" t="s">
        <v>1346</v>
      </c>
      <c r="E39" s="547" t="s">
        <v>1347</v>
      </c>
      <c r="F39" s="567">
        <v>2</v>
      </c>
      <c r="G39" s="567">
        <v>766</v>
      </c>
      <c r="H39" s="567"/>
      <c r="I39" s="567">
        <v>383</v>
      </c>
      <c r="J39" s="567"/>
      <c r="K39" s="567"/>
      <c r="L39" s="567"/>
      <c r="M39" s="567"/>
      <c r="N39" s="567"/>
      <c r="O39" s="567"/>
      <c r="P39" s="552"/>
      <c r="Q39" s="568"/>
    </row>
    <row r="40" spans="1:17" ht="14.4" customHeight="1" x14ac:dyDescent="0.3">
      <c r="A40" s="546" t="s">
        <v>1417</v>
      </c>
      <c r="B40" s="547" t="s">
        <v>1324</v>
      </c>
      <c r="C40" s="547" t="s">
        <v>1308</v>
      </c>
      <c r="D40" s="547" t="s">
        <v>1348</v>
      </c>
      <c r="E40" s="547" t="s">
        <v>1349</v>
      </c>
      <c r="F40" s="567">
        <v>332</v>
      </c>
      <c r="G40" s="567">
        <v>5312</v>
      </c>
      <c r="H40" s="567">
        <v>0.97953162456205056</v>
      </c>
      <c r="I40" s="567">
        <v>16</v>
      </c>
      <c r="J40" s="567">
        <v>319</v>
      </c>
      <c r="K40" s="567">
        <v>5423</v>
      </c>
      <c r="L40" s="567">
        <v>1</v>
      </c>
      <c r="M40" s="567">
        <v>17</v>
      </c>
      <c r="N40" s="567">
        <v>11</v>
      </c>
      <c r="O40" s="567">
        <v>187</v>
      </c>
      <c r="P40" s="552">
        <v>3.4482758620689655E-2</v>
      </c>
      <c r="Q40" s="568">
        <v>17</v>
      </c>
    </row>
    <row r="41" spans="1:17" ht="14.4" customHeight="1" x14ac:dyDescent="0.3">
      <c r="A41" s="546" t="s">
        <v>1417</v>
      </c>
      <c r="B41" s="547" t="s">
        <v>1324</v>
      </c>
      <c r="C41" s="547" t="s">
        <v>1308</v>
      </c>
      <c r="D41" s="547" t="s">
        <v>1350</v>
      </c>
      <c r="E41" s="547" t="s">
        <v>1351</v>
      </c>
      <c r="F41" s="567">
        <v>126</v>
      </c>
      <c r="G41" s="567">
        <v>33516</v>
      </c>
      <c r="H41" s="567">
        <v>1.1367521367521367</v>
      </c>
      <c r="I41" s="567">
        <v>266</v>
      </c>
      <c r="J41" s="567">
        <v>108</v>
      </c>
      <c r="K41" s="567">
        <v>29484</v>
      </c>
      <c r="L41" s="567">
        <v>1</v>
      </c>
      <c r="M41" s="567">
        <v>273</v>
      </c>
      <c r="N41" s="567"/>
      <c r="O41" s="567"/>
      <c r="P41" s="552"/>
      <c r="Q41" s="568"/>
    </row>
    <row r="42" spans="1:17" ht="14.4" customHeight="1" x14ac:dyDescent="0.3">
      <c r="A42" s="546" t="s">
        <v>1417</v>
      </c>
      <c r="B42" s="547" t="s">
        <v>1324</v>
      </c>
      <c r="C42" s="547" t="s">
        <v>1308</v>
      </c>
      <c r="D42" s="547" t="s">
        <v>1352</v>
      </c>
      <c r="E42" s="547" t="s">
        <v>1353</v>
      </c>
      <c r="F42" s="567">
        <v>163</v>
      </c>
      <c r="G42" s="567">
        <v>22983</v>
      </c>
      <c r="H42" s="567">
        <v>1.147887323943662</v>
      </c>
      <c r="I42" s="567">
        <v>141</v>
      </c>
      <c r="J42" s="567">
        <v>141</v>
      </c>
      <c r="K42" s="567">
        <v>20022</v>
      </c>
      <c r="L42" s="567">
        <v>1</v>
      </c>
      <c r="M42" s="567">
        <v>142</v>
      </c>
      <c r="N42" s="567">
        <v>171</v>
      </c>
      <c r="O42" s="567">
        <v>24282</v>
      </c>
      <c r="P42" s="552">
        <v>1.2127659574468086</v>
      </c>
      <c r="Q42" s="568">
        <v>142</v>
      </c>
    </row>
    <row r="43" spans="1:17" ht="14.4" customHeight="1" x14ac:dyDescent="0.3">
      <c r="A43" s="546" t="s">
        <v>1417</v>
      </c>
      <c r="B43" s="547" t="s">
        <v>1324</v>
      </c>
      <c r="C43" s="547" t="s">
        <v>1308</v>
      </c>
      <c r="D43" s="547" t="s">
        <v>1354</v>
      </c>
      <c r="E43" s="547" t="s">
        <v>1353</v>
      </c>
      <c r="F43" s="567">
        <v>152</v>
      </c>
      <c r="G43" s="567">
        <v>11856</v>
      </c>
      <c r="H43" s="567">
        <v>0.96202531645569622</v>
      </c>
      <c r="I43" s="567">
        <v>78</v>
      </c>
      <c r="J43" s="567">
        <v>158</v>
      </c>
      <c r="K43" s="567">
        <v>12324</v>
      </c>
      <c r="L43" s="567">
        <v>1</v>
      </c>
      <c r="M43" s="567">
        <v>78</v>
      </c>
      <c r="N43" s="567">
        <v>145</v>
      </c>
      <c r="O43" s="567">
        <v>11310</v>
      </c>
      <c r="P43" s="552">
        <v>0.91772151898734178</v>
      </c>
      <c r="Q43" s="568">
        <v>78</v>
      </c>
    </row>
    <row r="44" spans="1:17" ht="14.4" customHeight="1" x14ac:dyDescent="0.3">
      <c r="A44" s="546" t="s">
        <v>1417</v>
      </c>
      <c r="B44" s="547" t="s">
        <v>1324</v>
      </c>
      <c r="C44" s="547" t="s">
        <v>1308</v>
      </c>
      <c r="D44" s="547" t="s">
        <v>1355</v>
      </c>
      <c r="E44" s="547" t="s">
        <v>1356</v>
      </c>
      <c r="F44" s="567">
        <v>162</v>
      </c>
      <c r="G44" s="567">
        <v>49734</v>
      </c>
      <c r="H44" s="567">
        <v>1.1269118346815308</v>
      </c>
      <c r="I44" s="567">
        <v>307</v>
      </c>
      <c r="J44" s="567">
        <v>141</v>
      </c>
      <c r="K44" s="567">
        <v>44133</v>
      </c>
      <c r="L44" s="567">
        <v>1</v>
      </c>
      <c r="M44" s="567">
        <v>313</v>
      </c>
      <c r="N44" s="567">
        <v>172</v>
      </c>
      <c r="O44" s="567">
        <v>54008</v>
      </c>
      <c r="P44" s="552">
        <v>1.2237554664310153</v>
      </c>
      <c r="Q44" s="568">
        <v>314</v>
      </c>
    </row>
    <row r="45" spans="1:17" ht="14.4" customHeight="1" x14ac:dyDescent="0.3">
      <c r="A45" s="546" t="s">
        <v>1417</v>
      </c>
      <c r="B45" s="547" t="s">
        <v>1324</v>
      </c>
      <c r="C45" s="547" t="s">
        <v>1308</v>
      </c>
      <c r="D45" s="547" t="s">
        <v>1357</v>
      </c>
      <c r="E45" s="547" t="s">
        <v>1358</v>
      </c>
      <c r="F45" s="567">
        <v>2</v>
      </c>
      <c r="G45" s="567">
        <v>974</v>
      </c>
      <c r="H45" s="567"/>
      <c r="I45" s="567">
        <v>487</v>
      </c>
      <c r="J45" s="567"/>
      <c r="K45" s="567"/>
      <c r="L45" s="567"/>
      <c r="M45" s="567"/>
      <c r="N45" s="567"/>
      <c r="O45" s="567"/>
      <c r="P45" s="552"/>
      <c r="Q45" s="568"/>
    </row>
    <row r="46" spans="1:17" ht="14.4" customHeight="1" x14ac:dyDescent="0.3">
      <c r="A46" s="546" t="s">
        <v>1417</v>
      </c>
      <c r="B46" s="547" t="s">
        <v>1324</v>
      </c>
      <c r="C46" s="547" t="s">
        <v>1308</v>
      </c>
      <c r="D46" s="547" t="s">
        <v>1359</v>
      </c>
      <c r="E46" s="547" t="s">
        <v>1360</v>
      </c>
      <c r="F46" s="567">
        <v>86</v>
      </c>
      <c r="G46" s="567">
        <v>13846</v>
      </c>
      <c r="H46" s="567">
        <v>0.96528165086447293</v>
      </c>
      <c r="I46" s="567">
        <v>161</v>
      </c>
      <c r="J46" s="567">
        <v>88</v>
      </c>
      <c r="K46" s="567">
        <v>14344</v>
      </c>
      <c r="L46" s="567">
        <v>1</v>
      </c>
      <c r="M46" s="567">
        <v>163</v>
      </c>
      <c r="N46" s="567">
        <v>272</v>
      </c>
      <c r="O46" s="567">
        <v>44336</v>
      </c>
      <c r="P46" s="552">
        <v>3.0909090909090908</v>
      </c>
      <c r="Q46" s="568">
        <v>163</v>
      </c>
    </row>
    <row r="47" spans="1:17" ht="14.4" customHeight="1" x14ac:dyDescent="0.3">
      <c r="A47" s="546" t="s">
        <v>1417</v>
      </c>
      <c r="B47" s="547" t="s">
        <v>1324</v>
      </c>
      <c r="C47" s="547" t="s">
        <v>1308</v>
      </c>
      <c r="D47" s="547" t="s">
        <v>1363</v>
      </c>
      <c r="E47" s="547" t="s">
        <v>1329</v>
      </c>
      <c r="F47" s="567">
        <v>559</v>
      </c>
      <c r="G47" s="567">
        <v>39689</v>
      </c>
      <c r="H47" s="567">
        <v>1.0479773975496409</v>
      </c>
      <c r="I47" s="567">
        <v>71</v>
      </c>
      <c r="J47" s="567">
        <v>526</v>
      </c>
      <c r="K47" s="567">
        <v>37872</v>
      </c>
      <c r="L47" s="567">
        <v>1</v>
      </c>
      <c r="M47" s="567">
        <v>72</v>
      </c>
      <c r="N47" s="567">
        <v>458</v>
      </c>
      <c r="O47" s="567">
        <v>32976</v>
      </c>
      <c r="P47" s="552">
        <v>0.87072243346007605</v>
      </c>
      <c r="Q47" s="568">
        <v>72</v>
      </c>
    </row>
    <row r="48" spans="1:17" ht="14.4" customHeight="1" x14ac:dyDescent="0.3">
      <c r="A48" s="546" t="s">
        <v>1417</v>
      </c>
      <c r="B48" s="547" t="s">
        <v>1324</v>
      </c>
      <c r="C48" s="547" t="s">
        <v>1308</v>
      </c>
      <c r="D48" s="547" t="s">
        <v>1368</v>
      </c>
      <c r="E48" s="547" t="s">
        <v>1369</v>
      </c>
      <c r="F48" s="567">
        <v>12</v>
      </c>
      <c r="G48" s="567">
        <v>2640</v>
      </c>
      <c r="H48" s="567">
        <v>0.72052401746724892</v>
      </c>
      <c r="I48" s="567">
        <v>220</v>
      </c>
      <c r="J48" s="567">
        <v>16</v>
      </c>
      <c r="K48" s="567">
        <v>3664</v>
      </c>
      <c r="L48" s="567">
        <v>1</v>
      </c>
      <c r="M48" s="567">
        <v>229</v>
      </c>
      <c r="N48" s="567">
        <v>1</v>
      </c>
      <c r="O48" s="567">
        <v>230</v>
      </c>
      <c r="P48" s="552">
        <v>6.2772925764192133E-2</v>
      </c>
      <c r="Q48" s="568">
        <v>230</v>
      </c>
    </row>
    <row r="49" spans="1:17" ht="14.4" customHeight="1" x14ac:dyDescent="0.3">
      <c r="A49" s="546" t="s">
        <v>1417</v>
      </c>
      <c r="B49" s="547" t="s">
        <v>1324</v>
      </c>
      <c r="C49" s="547" t="s">
        <v>1308</v>
      </c>
      <c r="D49" s="547" t="s">
        <v>1370</v>
      </c>
      <c r="E49" s="547" t="s">
        <v>1371</v>
      </c>
      <c r="F49" s="567">
        <v>20</v>
      </c>
      <c r="G49" s="567">
        <v>23900</v>
      </c>
      <c r="H49" s="567">
        <v>0.75906752207330241</v>
      </c>
      <c r="I49" s="567">
        <v>1195</v>
      </c>
      <c r="J49" s="567">
        <v>26</v>
      </c>
      <c r="K49" s="567">
        <v>31486</v>
      </c>
      <c r="L49" s="567">
        <v>1</v>
      </c>
      <c r="M49" s="567">
        <v>1211</v>
      </c>
      <c r="N49" s="567">
        <v>24</v>
      </c>
      <c r="O49" s="567">
        <v>29064</v>
      </c>
      <c r="P49" s="552">
        <v>0.92307692307692313</v>
      </c>
      <c r="Q49" s="568">
        <v>1211</v>
      </c>
    </row>
    <row r="50" spans="1:17" ht="14.4" customHeight="1" x14ac:dyDescent="0.3">
      <c r="A50" s="546" t="s">
        <v>1417</v>
      </c>
      <c r="B50" s="547" t="s">
        <v>1324</v>
      </c>
      <c r="C50" s="547" t="s">
        <v>1308</v>
      </c>
      <c r="D50" s="547" t="s">
        <v>1372</v>
      </c>
      <c r="E50" s="547" t="s">
        <v>1373</v>
      </c>
      <c r="F50" s="567">
        <v>18</v>
      </c>
      <c r="G50" s="567">
        <v>1980</v>
      </c>
      <c r="H50" s="567">
        <v>0.86842105263157898</v>
      </c>
      <c r="I50" s="567">
        <v>110</v>
      </c>
      <c r="J50" s="567">
        <v>20</v>
      </c>
      <c r="K50" s="567">
        <v>2280</v>
      </c>
      <c r="L50" s="567">
        <v>1</v>
      </c>
      <c r="M50" s="567">
        <v>114</v>
      </c>
      <c r="N50" s="567">
        <v>23</v>
      </c>
      <c r="O50" s="567">
        <v>2622</v>
      </c>
      <c r="P50" s="552">
        <v>1.1499999999999999</v>
      </c>
      <c r="Q50" s="568">
        <v>114</v>
      </c>
    </row>
    <row r="51" spans="1:17" ht="14.4" customHeight="1" x14ac:dyDescent="0.3">
      <c r="A51" s="546" t="s">
        <v>1417</v>
      </c>
      <c r="B51" s="547" t="s">
        <v>1324</v>
      </c>
      <c r="C51" s="547" t="s">
        <v>1308</v>
      </c>
      <c r="D51" s="547" t="s">
        <v>1374</v>
      </c>
      <c r="E51" s="547" t="s">
        <v>1375</v>
      </c>
      <c r="F51" s="567">
        <v>1</v>
      </c>
      <c r="G51" s="567">
        <v>323</v>
      </c>
      <c r="H51" s="567">
        <v>0.2333815028901734</v>
      </c>
      <c r="I51" s="567">
        <v>323</v>
      </c>
      <c r="J51" s="567">
        <v>4</v>
      </c>
      <c r="K51" s="567">
        <v>1384</v>
      </c>
      <c r="L51" s="567">
        <v>1</v>
      </c>
      <c r="M51" s="567">
        <v>346</v>
      </c>
      <c r="N51" s="567">
        <v>2</v>
      </c>
      <c r="O51" s="567">
        <v>694</v>
      </c>
      <c r="P51" s="552">
        <v>0.50144508670520227</v>
      </c>
      <c r="Q51" s="568">
        <v>347</v>
      </c>
    </row>
    <row r="52" spans="1:17" ht="14.4" customHeight="1" x14ac:dyDescent="0.3">
      <c r="A52" s="546" t="s">
        <v>1417</v>
      </c>
      <c r="B52" s="547" t="s">
        <v>1324</v>
      </c>
      <c r="C52" s="547" t="s">
        <v>1308</v>
      </c>
      <c r="D52" s="547" t="s">
        <v>1380</v>
      </c>
      <c r="E52" s="547" t="s">
        <v>1381</v>
      </c>
      <c r="F52" s="567">
        <v>1</v>
      </c>
      <c r="G52" s="567">
        <v>1033</v>
      </c>
      <c r="H52" s="567">
        <v>0.48543233082706766</v>
      </c>
      <c r="I52" s="567">
        <v>1033</v>
      </c>
      <c r="J52" s="567">
        <v>2</v>
      </c>
      <c r="K52" s="567">
        <v>2128</v>
      </c>
      <c r="L52" s="567">
        <v>1</v>
      </c>
      <c r="M52" s="567">
        <v>1064</v>
      </c>
      <c r="N52" s="567">
        <v>3</v>
      </c>
      <c r="O52" s="567">
        <v>3195</v>
      </c>
      <c r="P52" s="552">
        <v>1.5014097744360901</v>
      </c>
      <c r="Q52" s="568">
        <v>1065</v>
      </c>
    </row>
    <row r="53" spans="1:17" ht="14.4" customHeight="1" x14ac:dyDescent="0.3">
      <c r="A53" s="546" t="s">
        <v>1417</v>
      </c>
      <c r="B53" s="547" t="s">
        <v>1324</v>
      </c>
      <c r="C53" s="547" t="s">
        <v>1308</v>
      </c>
      <c r="D53" s="547" t="s">
        <v>1382</v>
      </c>
      <c r="E53" s="547" t="s">
        <v>1383</v>
      </c>
      <c r="F53" s="567"/>
      <c r="G53" s="567"/>
      <c r="H53" s="567"/>
      <c r="I53" s="567"/>
      <c r="J53" s="567">
        <v>2</v>
      </c>
      <c r="K53" s="567">
        <v>602</v>
      </c>
      <c r="L53" s="567">
        <v>1</v>
      </c>
      <c r="M53" s="567">
        <v>301</v>
      </c>
      <c r="N53" s="567">
        <v>2</v>
      </c>
      <c r="O53" s="567">
        <v>604</v>
      </c>
      <c r="P53" s="552">
        <v>1.0033222591362125</v>
      </c>
      <c r="Q53" s="568">
        <v>302</v>
      </c>
    </row>
    <row r="54" spans="1:17" ht="14.4" customHeight="1" x14ac:dyDescent="0.3">
      <c r="A54" s="546" t="s">
        <v>1418</v>
      </c>
      <c r="B54" s="547" t="s">
        <v>1324</v>
      </c>
      <c r="C54" s="547" t="s">
        <v>1308</v>
      </c>
      <c r="D54" s="547" t="s">
        <v>1328</v>
      </c>
      <c r="E54" s="547" t="s">
        <v>1329</v>
      </c>
      <c r="F54" s="567">
        <v>122</v>
      </c>
      <c r="G54" s="567">
        <v>25132</v>
      </c>
      <c r="H54" s="567">
        <v>1.0268017649942802</v>
      </c>
      <c r="I54" s="567">
        <v>206</v>
      </c>
      <c r="J54" s="567">
        <v>116</v>
      </c>
      <c r="K54" s="567">
        <v>24476</v>
      </c>
      <c r="L54" s="567">
        <v>1</v>
      </c>
      <c r="M54" s="567">
        <v>211</v>
      </c>
      <c r="N54" s="567">
        <v>147</v>
      </c>
      <c r="O54" s="567">
        <v>31017</v>
      </c>
      <c r="P54" s="552">
        <v>1.2672413793103448</v>
      </c>
      <c r="Q54" s="568">
        <v>211</v>
      </c>
    </row>
    <row r="55" spans="1:17" ht="14.4" customHeight="1" x14ac:dyDescent="0.3">
      <c r="A55" s="546" t="s">
        <v>1418</v>
      </c>
      <c r="B55" s="547" t="s">
        <v>1324</v>
      </c>
      <c r="C55" s="547" t="s">
        <v>1308</v>
      </c>
      <c r="D55" s="547" t="s">
        <v>1330</v>
      </c>
      <c r="E55" s="547" t="s">
        <v>1329</v>
      </c>
      <c r="F55" s="567">
        <v>11</v>
      </c>
      <c r="G55" s="567">
        <v>935</v>
      </c>
      <c r="H55" s="567">
        <v>0.63218390804597702</v>
      </c>
      <c r="I55" s="567">
        <v>85</v>
      </c>
      <c r="J55" s="567">
        <v>17</v>
      </c>
      <c r="K55" s="567">
        <v>1479</v>
      </c>
      <c r="L55" s="567">
        <v>1</v>
      </c>
      <c r="M55" s="567">
        <v>87</v>
      </c>
      <c r="N55" s="567">
        <v>6</v>
      </c>
      <c r="O55" s="567">
        <v>522</v>
      </c>
      <c r="P55" s="552">
        <v>0.35294117647058826</v>
      </c>
      <c r="Q55" s="568">
        <v>87</v>
      </c>
    </row>
    <row r="56" spans="1:17" ht="14.4" customHeight="1" x14ac:dyDescent="0.3">
      <c r="A56" s="546" t="s">
        <v>1418</v>
      </c>
      <c r="B56" s="547" t="s">
        <v>1324</v>
      </c>
      <c r="C56" s="547" t="s">
        <v>1308</v>
      </c>
      <c r="D56" s="547" t="s">
        <v>1331</v>
      </c>
      <c r="E56" s="547" t="s">
        <v>1332</v>
      </c>
      <c r="F56" s="567">
        <v>396</v>
      </c>
      <c r="G56" s="567">
        <v>116820</v>
      </c>
      <c r="H56" s="567">
        <v>0.83463723073625551</v>
      </c>
      <c r="I56" s="567">
        <v>295</v>
      </c>
      <c r="J56" s="567">
        <v>465</v>
      </c>
      <c r="K56" s="567">
        <v>139965</v>
      </c>
      <c r="L56" s="567">
        <v>1</v>
      </c>
      <c r="M56" s="567">
        <v>301</v>
      </c>
      <c r="N56" s="567">
        <v>422</v>
      </c>
      <c r="O56" s="567">
        <v>127022</v>
      </c>
      <c r="P56" s="552">
        <v>0.90752688172043006</v>
      </c>
      <c r="Q56" s="568">
        <v>301</v>
      </c>
    </row>
    <row r="57" spans="1:17" ht="14.4" customHeight="1" x14ac:dyDescent="0.3">
      <c r="A57" s="546" t="s">
        <v>1418</v>
      </c>
      <c r="B57" s="547" t="s">
        <v>1324</v>
      </c>
      <c r="C57" s="547" t="s">
        <v>1308</v>
      </c>
      <c r="D57" s="547" t="s">
        <v>1333</v>
      </c>
      <c r="E57" s="547" t="s">
        <v>1334</v>
      </c>
      <c r="F57" s="567">
        <v>37</v>
      </c>
      <c r="G57" s="567">
        <v>3515</v>
      </c>
      <c r="H57" s="567">
        <v>1.4793771043771045</v>
      </c>
      <c r="I57" s="567">
        <v>95</v>
      </c>
      <c r="J57" s="567">
        <v>24</v>
      </c>
      <c r="K57" s="567">
        <v>2376</v>
      </c>
      <c r="L57" s="567">
        <v>1</v>
      </c>
      <c r="M57" s="567">
        <v>99</v>
      </c>
      <c r="N57" s="567">
        <v>36</v>
      </c>
      <c r="O57" s="567">
        <v>3564</v>
      </c>
      <c r="P57" s="552">
        <v>1.5</v>
      </c>
      <c r="Q57" s="568">
        <v>99</v>
      </c>
    </row>
    <row r="58" spans="1:17" ht="14.4" customHeight="1" x14ac:dyDescent="0.3">
      <c r="A58" s="546" t="s">
        <v>1418</v>
      </c>
      <c r="B58" s="547" t="s">
        <v>1324</v>
      </c>
      <c r="C58" s="547" t="s">
        <v>1308</v>
      </c>
      <c r="D58" s="547" t="s">
        <v>1335</v>
      </c>
      <c r="E58" s="547" t="s">
        <v>1336</v>
      </c>
      <c r="F58" s="567">
        <v>2</v>
      </c>
      <c r="G58" s="567">
        <v>448</v>
      </c>
      <c r="H58" s="567">
        <v>1.9393939393939394</v>
      </c>
      <c r="I58" s="567">
        <v>224</v>
      </c>
      <c r="J58" s="567">
        <v>1</v>
      </c>
      <c r="K58" s="567">
        <v>231</v>
      </c>
      <c r="L58" s="567">
        <v>1</v>
      </c>
      <c r="M58" s="567">
        <v>231</v>
      </c>
      <c r="N58" s="567">
        <v>1</v>
      </c>
      <c r="O58" s="567">
        <v>232</v>
      </c>
      <c r="P58" s="552">
        <v>1.0043290043290043</v>
      </c>
      <c r="Q58" s="568">
        <v>232</v>
      </c>
    </row>
    <row r="59" spans="1:17" ht="14.4" customHeight="1" x14ac:dyDescent="0.3">
      <c r="A59" s="546" t="s">
        <v>1418</v>
      </c>
      <c r="B59" s="547" t="s">
        <v>1324</v>
      </c>
      <c r="C59" s="547" t="s">
        <v>1308</v>
      </c>
      <c r="D59" s="547" t="s">
        <v>1337</v>
      </c>
      <c r="E59" s="547" t="s">
        <v>1338</v>
      </c>
      <c r="F59" s="567">
        <v>158</v>
      </c>
      <c r="G59" s="567">
        <v>21330</v>
      </c>
      <c r="H59" s="567">
        <v>0.8846217650962177</v>
      </c>
      <c r="I59" s="567">
        <v>135</v>
      </c>
      <c r="J59" s="567">
        <v>176</v>
      </c>
      <c r="K59" s="567">
        <v>24112</v>
      </c>
      <c r="L59" s="567">
        <v>1</v>
      </c>
      <c r="M59" s="567">
        <v>137</v>
      </c>
      <c r="N59" s="567">
        <v>139</v>
      </c>
      <c r="O59" s="567">
        <v>19043</v>
      </c>
      <c r="P59" s="552">
        <v>0.78977272727272729</v>
      </c>
      <c r="Q59" s="568">
        <v>137</v>
      </c>
    </row>
    <row r="60" spans="1:17" ht="14.4" customHeight="1" x14ac:dyDescent="0.3">
      <c r="A60" s="546" t="s">
        <v>1418</v>
      </c>
      <c r="B60" s="547" t="s">
        <v>1324</v>
      </c>
      <c r="C60" s="547" t="s">
        <v>1308</v>
      </c>
      <c r="D60" s="547" t="s">
        <v>1339</v>
      </c>
      <c r="E60" s="547" t="s">
        <v>1338</v>
      </c>
      <c r="F60" s="567">
        <v>11</v>
      </c>
      <c r="G60" s="567">
        <v>1958</v>
      </c>
      <c r="H60" s="567">
        <v>0.82303488860865914</v>
      </c>
      <c r="I60" s="567">
        <v>178</v>
      </c>
      <c r="J60" s="567">
        <v>13</v>
      </c>
      <c r="K60" s="567">
        <v>2379</v>
      </c>
      <c r="L60" s="567">
        <v>1</v>
      </c>
      <c r="M60" s="567">
        <v>183</v>
      </c>
      <c r="N60" s="567">
        <v>6</v>
      </c>
      <c r="O60" s="567">
        <v>1098</v>
      </c>
      <c r="P60" s="552">
        <v>0.46153846153846156</v>
      </c>
      <c r="Q60" s="568">
        <v>183</v>
      </c>
    </row>
    <row r="61" spans="1:17" ht="14.4" customHeight="1" x14ac:dyDescent="0.3">
      <c r="A61" s="546" t="s">
        <v>1418</v>
      </c>
      <c r="B61" s="547" t="s">
        <v>1324</v>
      </c>
      <c r="C61" s="547" t="s">
        <v>1308</v>
      </c>
      <c r="D61" s="547" t="s">
        <v>1340</v>
      </c>
      <c r="E61" s="547" t="s">
        <v>1341</v>
      </c>
      <c r="F61" s="567">
        <v>2</v>
      </c>
      <c r="G61" s="567">
        <v>1240</v>
      </c>
      <c r="H61" s="567">
        <v>1.9405320813771518</v>
      </c>
      <c r="I61" s="567">
        <v>620</v>
      </c>
      <c r="J61" s="567">
        <v>1</v>
      </c>
      <c r="K61" s="567">
        <v>639</v>
      </c>
      <c r="L61" s="567">
        <v>1</v>
      </c>
      <c r="M61" s="567">
        <v>639</v>
      </c>
      <c r="N61" s="567">
        <v>3</v>
      </c>
      <c r="O61" s="567">
        <v>1917</v>
      </c>
      <c r="P61" s="552">
        <v>3</v>
      </c>
      <c r="Q61" s="568">
        <v>639</v>
      </c>
    </row>
    <row r="62" spans="1:17" ht="14.4" customHeight="1" x14ac:dyDescent="0.3">
      <c r="A62" s="546" t="s">
        <v>1418</v>
      </c>
      <c r="B62" s="547" t="s">
        <v>1324</v>
      </c>
      <c r="C62" s="547" t="s">
        <v>1308</v>
      </c>
      <c r="D62" s="547" t="s">
        <v>1342</v>
      </c>
      <c r="E62" s="547" t="s">
        <v>1343</v>
      </c>
      <c r="F62" s="567">
        <v>7</v>
      </c>
      <c r="G62" s="567">
        <v>4151</v>
      </c>
      <c r="H62" s="567">
        <v>3.4136513157894739</v>
      </c>
      <c r="I62" s="567">
        <v>593</v>
      </c>
      <c r="J62" s="567">
        <v>2</v>
      </c>
      <c r="K62" s="567">
        <v>1216</v>
      </c>
      <c r="L62" s="567">
        <v>1</v>
      </c>
      <c r="M62" s="567">
        <v>608</v>
      </c>
      <c r="N62" s="567">
        <v>5</v>
      </c>
      <c r="O62" s="567">
        <v>3040</v>
      </c>
      <c r="P62" s="552">
        <v>2.5</v>
      </c>
      <c r="Q62" s="568">
        <v>608</v>
      </c>
    </row>
    <row r="63" spans="1:17" ht="14.4" customHeight="1" x14ac:dyDescent="0.3">
      <c r="A63" s="546" t="s">
        <v>1418</v>
      </c>
      <c r="B63" s="547" t="s">
        <v>1324</v>
      </c>
      <c r="C63" s="547" t="s">
        <v>1308</v>
      </c>
      <c r="D63" s="547" t="s">
        <v>1344</v>
      </c>
      <c r="E63" s="547" t="s">
        <v>1345</v>
      </c>
      <c r="F63" s="567">
        <v>29</v>
      </c>
      <c r="G63" s="567">
        <v>4669</v>
      </c>
      <c r="H63" s="567">
        <v>1.0380168963983993</v>
      </c>
      <c r="I63" s="567">
        <v>161</v>
      </c>
      <c r="J63" s="567">
        <v>26</v>
      </c>
      <c r="K63" s="567">
        <v>4498</v>
      </c>
      <c r="L63" s="567">
        <v>1</v>
      </c>
      <c r="M63" s="567">
        <v>173</v>
      </c>
      <c r="N63" s="567">
        <v>34</v>
      </c>
      <c r="O63" s="567">
        <v>5882</v>
      </c>
      <c r="P63" s="552">
        <v>1.3076923076923077</v>
      </c>
      <c r="Q63" s="568">
        <v>173</v>
      </c>
    </row>
    <row r="64" spans="1:17" ht="14.4" customHeight="1" x14ac:dyDescent="0.3">
      <c r="A64" s="546" t="s">
        <v>1418</v>
      </c>
      <c r="B64" s="547" t="s">
        <v>1324</v>
      </c>
      <c r="C64" s="547" t="s">
        <v>1308</v>
      </c>
      <c r="D64" s="547" t="s">
        <v>1346</v>
      </c>
      <c r="E64" s="547" t="s">
        <v>1347</v>
      </c>
      <c r="F64" s="567">
        <v>1</v>
      </c>
      <c r="G64" s="567">
        <v>383</v>
      </c>
      <c r="H64" s="567">
        <v>0.49869791666666669</v>
      </c>
      <c r="I64" s="567">
        <v>383</v>
      </c>
      <c r="J64" s="567">
        <v>2</v>
      </c>
      <c r="K64" s="567">
        <v>768</v>
      </c>
      <c r="L64" s="567">
        <v>1</v>
      </c>
      <c r="M64" s="567">
        <v>384</v>
      </c>
      <c r="N64" s="567">
        <v>2</v>
      </c>
      <c r="O64" s="567">
        <v>694</v>
      </c>
      <c r="P64" s="552">
        <v>0.90364583333333337</v>
      </c>
      <c r="Q64" s="568">
        <v>347</v>
      </c>
    </row>
    <row r="65" spans="1:17" ht="14.4" customHeight="1" x14ac:dyDescent="0.3">
      <c r="A65" s="546" t="s">
        <v>1418</v>
      </c>
      <c r="B65" s="547" t="s">
        <v>1324</v>
      </c>
      <c r="C65" s="547" t="s">
        <v>1308</v>
      </c>
      <c r="D65" s="547" t="s">
        <v>1348</v>
      </c>
      <c r="E65" s="547" t="s">
        <v>1349</v>
      </c>
      <c r="F65" s="567">
        <v>212</v>
      </c>
      <c r="G65" s="567">
        <v>3392</v>
      </c>
      <c r="H65" s="567">
        <v>0.86004056795131845</v>
      </c>
      <c r="I65" s="567">
        <v>16</v>
      </c>
      <c r="J65" s="567">
        <v>232</v>
      </c>
      <c r="K65" s="567">
        <v>3944</v>
      </c>
      <c r="L65" s="567">
        <v>1</v>
      </c>
      <c r="M65" s="567">
        <v>17</v>
      </c>
      <c r="N65" s="567">
        <v>29</v>
      </c>
      <c r="O65" s="567">
        <v>493</v>
      </c>
      <c r="P65" s="552">
        <v>0.125</v>
      </c>
      <c r="Q65" s="568">
        <v>17</v>
      </c>
    </row>
    <row r="66" spans="1:17" ht="14.4" customHeight="1" x14ac:dyDescent="0.3">
      <c r="A66" s="546" t="s">
        <v>1418</v>
      </c>
      <c r="B66" s="547" t="s">
        <v>1324</v>
      </c>
      <c r="C66" s="547" t="s">
        <v>1308</v>
      </c>
      <c r="D66" s="547" t="s">
        <v>1350</v>
      </c>
      <c r="E66" s="547" t="s">
        <v>1351</v>
      </c>
      <c r="F66" s="567">
        <v>30</v>
      </c>
      <c r="G66" s="567">
        <v>7980</v>
      </c>
      <c r="H66" s="567">
        <v>1.0079575596816976</v>
      </c>
      <c r="I66" s="567">
        <v>266</v>
      </c>
      <c r="J66" s="567">
        <v>29</v>
      </c>
      <c r="K66" s="567">
        <v>7917</v>
      </c>
      <c r="L66" s="567">
        <v>1</v>
      </c>
      <c r="M66" s="567">
        <v>273</v>
      </c>
      <c r="N66" s="567"/>
      <c r="O66" s="567"/>
      <c r="P66" s="552"/>
      <c r="Q66" s="568"/>
    </row>
    <row r="67" spans="1:17" ht="14.4" customHeight="1" x14ac:dyDescent="0.3">
      <c r="A67" s="546" t="s">
        <v>1418</v>
      </c>
      <c r="B67" s="547" t="s">
        <v>1324</v>
      </c>
      <c r="C67" s="547" t="s">
        <v>1308</v>
      </c>
      <c r="D67" s="547" t="s">
        <v>1352</v>
      </c>
      <c r="E67" s="547" t="s">
        <v>1353</v>
      </c>
      <c r="F67" s="567">
        <v>34</v>
      </c>
      <c r="G67" s="567">
        <v>4794</v>
      </c>
      <c r="H67" s="567">
        <v>0.84401408450704229</v>
      </c>
      <c r="I67" s="567">
        <v>141</v>
      </c>
      <c r="J67" s="567">
        <v>40</v>
      </c>
      <c r="K67" s="567">
        <v>5680</v>
      </c>
      <c r="L67" s="567">
        <v>1</v>
      </c>
      <c r="M67" s="567">
        <v>142</v>
      </c>
      <c r="N67" s="567">
        <v>44</v>
      </c>
      <c r="O67" s="567">
        <v>6248</v>
      </c>
      <c r="P67" s="552">
        <v>1.1000000000000001</v>
      </c>
      <c r="Q67" s="568">
        <v>142</v>
      </c>
    </row>
    <row r="68" spans="1:17" ht="14.4" customHeight="1" x14ac:dyDescent="0.3">
      <c r="A68" s="546" t="s">
        <v>1418</v>
      </c>
      <c r="B68" s="547" t="s">
        <v>1324</v>
      </c>
      <c r="C68" s="547" t="s">
        <v>1308</v>
      </c>
      <c r="D68" s="547" t="s">
        <v>1354</v>
      </c>
      <c r="E68" s="547" t="s">
        <v>1353</v>
      </c>
      <c r="F68" s="567">
        <v>157</v>
      </c>
      <c r="G68" s="567">
        <v>12246</v>
      </c>
      <c r="H68" s="567">
        <v>0.91812865497076024</v>
      </c>
      <c r="I68" s="567">
        <v>78</v>
      </c>
      <c r="J68" s="567">
        <v>171</v>
      </c>
      <c r="K68" s="567">
        <v>13338</v>
      </c>
      <c r="L68" s="567">
        <v>1</v>
      </c>
      <c r="M68" s="567">
        <v>78</v>
      </c>
      <c r="N68" s="567">
        <v>133</v>
      </c>
      <c r="O68" s="567">
        <v>10374</v>
      </c>
      <c r="P68" s="552">
        <v>0.77777777777777779</v>
      </c>
      <c r="Q68" s="568">
        <v>78</v>
      </c>
    </row>
    <row r="69" spans="1:17" ht="14.4" customHeight="1" x14ac:dyDescent="0.3">
      <c r="A69" s="546" t="s">
        <v>1418</v>
      </c>
      <c r="B69" s="547" t="s">
        <v>1324</v>
      </c>
      <c r="C69" s="547" t="s">
        <v>1308</v>
      </c>
      <c r="D69" s="547" t="s">
        <v>1355</v>
      </c>
      <c r="E69" s="547" t="s">
        <v>1356</v>
      </c>
      <c r="F69" s="567">
        <v>34</v>
      </c>
      <c r="G69" s="567">
        <v>10438</v>
      </c>
      <c r="H69" s="567">
        <v>0.83370607028753996</v>
      </c>
      <c r="I69" s="567">
        <v>307</v>
      </c>
      <c r="J69" s="567">
        <v>40</v>
      </c>
      <c r="K69" s="567">
        <v>12520</v>
      </c>
      <c r="L69" s="567">
        <v>1</v>
      </c>
      <c r="M69" s="567">
        <v>313</v>
      </c>
      <c r="N69" s="567">
        <v>44</v>
      </c>
      <c r="O69" s="567">
        <v>13816</v>
      </c>
      <c r="P69" s="552">
        <v>1.1035143769968052</v>
      </c>
      <c r="Q69" s="568">
        <v>314</v>
      </c>
    </row>
    <row r="70" spans="1:17" ht="14.4" customHeight="1" x14ac:dyDescent="0.3">
      <c r="A70" s="546" t="s">
        <v>1418</v>
      </c>
      <c r="B70" s="547" t="s">
        <v>1324</v>
      </c>
      <c r="C70" s="547" t="s">
        <v>1308</v>
      </c>
      <c r="D70" s="547" t="s">
        <v>1357</v>
      </c>
      <c r="E70" s="547" t="s">
        <v>1358</v>
      </c>
      <c r="F70" s="567">
        <v>1</v>
      </c>
      <c r="G70" s="567">
        <v>487</v>
      </c>
      <c r="H70" s="567">
        <v>0.49897540983606559</v>
      </c>
      <c r="I70" s="567">
        <v>487</v>
      </c>
      <c r="J70" s="567">
        <v>2</v>
      </c>
      <c r="K70" s="567">
        <v>976</v>
      </c>
      <c r="L70" s="567">
        <v>1</v>
      </c>
      <c r="M70" s="567">
        <v>488</v>
      </c>
      <c r="N70" s="567">
        <v>2</v>
      </c>
      <c r="O70" s="567">
        <v>656</v>
      </c>
      <c r="P70" s="552">
        <v>0.67213114754098358</v>
      </c>
      <c r="Q70" s="568">
        <v>328</v>
      </c>
    </row>
    <row r="71" spans="1:17" ht="14.4" customHeight="1" x14ac:dyDescent="0.3">
      <c r="A71" s="546" t="s">
        <v>1418</v>
      </c>
      <c r="B71" s="547" t="s">
        <v>1324</v>
      </c>
      <c r="C71" s="547" t="s">
        <v>1308</v>
      </c>
      <c r="D71" s="547" t="s">
        <v>1359</v>
      </c>
      <c r="E71" s="547" t="s">
        <v>1360</v>
      </c>
      <c r="F71" s="567">
        <v>92</v>
      </c>
      <c r="G71" s="567">
        <v>14812</v>
      </c>
      <c r="H71" s="567">
        <v>0.86543967280163603</v>
      </c>
      <c r="I71" s="567">
        <v>161</v>
      </c>
      <c r="J71" s="567">
        <v>105</v>
      </c>
      <c r="K71" s="567">
        <v>17115</v>
      </c>
      <c r="L71" s="567">
        <v>1</v>
      </c>
      <c r="M71" s="567">
        <v>163</v>
      </c>
      <c r="N71" s="567">
        <v>150</v>
      </c>
      <c r="O71" s="567">
        <v>24450</v>
      </c>
      <c r="P71" s="552">
        <v>1.4285714285714286</v>
      </c>
      <c r="Q71" s="568">
        <v>163</v>
      </c>
    </row>
    <row r="72" spans="1:17" ht="14.4" customHeight="1" x14ac:dyDescent="0.3">
      <c r="A72" s="546" t="s">
        <v>1418</v>
      </c>
      <c r="B72" s="547" t="s">
        <v>1324</v>
      </c>
      <c r="C72" s="547" t="s">
        <v>1308</v>
      </c>
      <c r="D72" s="547" t="s">
        <v>1363</v>
      </c>
      <c r="E72" s="547" t="s">
        <v>1329</v>
      </c>
      <c r="F72" s="567">
        <v>358</v>
      </c>
      <c r="G72" s="567">
        <v>25418</v>
      </c>
      <c r="H72" s="567">
        <v>0.99165106117353308</v>
      </c>
      <c r="I72" s="567">
        <v>71</v>
      </c>
      <c r="J72" s="567">
        <v>356</v>
      </c>
      <c r="K72" s="567">
        <v>25632</v>
      </c>
      <c r="L72" s="567">
        <v>1</v>
      </c>
      <c r="M72" s="567">
        <v>72</v>
      </c>
      <c r="N72" s="567">
        <v>306</v>
      </c>
      <c r="O72" s="567">
        <v>22032</v>
      </c>
      <c r="P72" s="552">
        <v>0.8595505617977528</v>
      </c>
      <c r="Q72" s="568">
        <v>72</v>
      </c>
    </row>
    <row r="73" spans="1:17" ht="14.4" customHeight="1" x14ac:dyDescent="0.3">
      <c r="A73" s="546" t="s">
        <v>1418</v>
      </c>
      <c r="B73" s="547" t="s">
        <v>1324</v>
      </c>
      <c r="C73" s="547" t="s">
        <v>1308</v>
      </c>
      <c r="D73" s="547" t="s">
        <v>1368</v>
      </c>
      <c r="E73" s="547" t="s">
        <v>1369</v>
      </c>
      <c r="F73" s="567">
        <v>11</v>
      </c>
      <c r="G73" s="567">
        <v>2420</v>
      </c>
      <c r="H73" s="567">
        <v>0.62162856408939127</v>
      </c>
      <c r="I73" s="567">
        <v>220</v>
      </c>
      <c r="J73" s="567">
        <v>17</v>
      </c>
      <c r="K73" s="567">
        <v>3893</v>
      </c>
      <c r="L73" s="567">
        <v>1</v>
      </c>
      <c r="M73" s="567">
        <v>229</v>
      </c>
      <c r="N73" s="567">
        <v>3</v>
      </c>
      <c r="O73" s="567">
        <v>690</v>
      </c>
      <c r="P73" s="552">
        <v>0.17724120215771899</v>
      </c>
      <c r="Q73" s="568">
        <v>230</v>
      </c>
    </row>
    <row r="74" spans="1:17" ht="14.4" customHeight="1" x14ac:dyDescent="0.3">
      <c r="A74" s="546" t="s">
        <v>1418</v>
      </c>
      <c r="B74" s="547" t="s">
        <v>1324</v>
      </c>
      <c r="C74" s="547" t="s">
        <v>1308</v>
      </c>
      <c r="D74" s="547" t="s">
        <v>1370</v>
      </c>
      <c r="E74" s="547" t="s">
        <v>1371</v>
      </c>
      <c r="F74" s="567">
        <v>13</v>
      </c>
      <c r="G74" s="567">
        <v>15535</v>
      </c>
      <c r="H74" s="567">
        <v>1.282824112303881</v>
      </c>
      <c r="I74" s="567">
        <v>1195</v>
      </c>
      <c r="J74" s="567">
        <v>10</v>
      </c>
      <c r="K74" s="567">
        <v>12110</v>
      </c>
      <c r="L74" s="567">
        <v>1</v>
      </c>
      <c r="M74" s="567">
        <v>1211</v>
      </c>
      <c r="N74" s="567">
        <v>32</v>
      </c>
      <c r="O74" s="567">
        <v>38752</v>
      </c>
      <c r="P74" s="552">
        <v>3.2</v>
      </c>
      <c r="Q74" s="568">
        <v>1211</v>
      </c>
    </row>
    <row r="75" spans="1:17" ht="14.4" customHeight="1" x14ac:dyDescent="0.3">
      <c r="A75" s="546" t="s">
        <v>1418</v>
      </c>
      <c r="B75" s="547" t="s">
        <v>1324</v>
      </c>
      <c r="C75" s="547" t="s">
        <v>1308</v>
      </c>
      <c r="D75" s="547" t="s">
        <v>1372</v>
      </c>
      <c r="E75" s="547" t="s">
        <v>1373</v>
      </c>
      <c r="F75" s="567">
        <v>28</v>
      </c>
      <c r="G75" s="567">
        <v>3080</v>
      </c>
      <c r="H75" s="567">
        <v>0.96491228070175439</v>
      </c>
      <c r="I75" s="567">
        <v>110</v>
      </c>
      <c r="J75" s="567">
        <v>28</v>
      </c>
      <c r="K75" s="567">
        <v>3192</v>
      </c>
      <c r="L75" s="567">
        <v>1</v>
      </c>
      <c r="M75" s="567">
        <v>114</v>
      </c>
      <c r="N75" s="567">
        <v>35</v>
      </c>
      <c r="O75" s="567">
        <v>3990</v>
      </c>
      <c r="P75" s="552">
        <v>1.25</v>
      </c>
      <c r="Q75" s="568">
        <v>114</v>
      </c>
    </row>
    <row r="76" spans="1:17" ht="14.4" customHeight="1" x14ac:dyDescent="0.3">
      <c r="A76" s="546" t="s">
        <v>1418</v>
      </c>
      <c r="B76" s="547" t="s">
        <v>1324</v>
      </c>
      <c r="C76" s="547" t="s">
        <v>1308</v>
      </c>
      <c r="D76" s="547" t="s">
        <v>1374</v>
      </c>
      <c r="E76" s="547" t="s">
        <v>1375</v>
      </c>
      <c r="F76" s="567">
        <v>2</v>
      </c>
      <c r="G76" s="567">
        <v>646</v>
      </c>
      <c r="H76" s="567">
        <v>1.8670520231213872</v>
      </c>
      <c r="I76" s="567">
        <v>323</v>
      </c>
      <c r="J76" s="567">
        <v>1</v>
      </c>
      <c r="K76" s="567">
        <v>346</v>
      </c>
      <c r="L76" s="567">
        <v>1</v>
      </c>
      <c r="M76" s="567">
        <v>346</v>
      </c>
      <c r="N76" s="567"/>
      <c r="O76" s="567"/>
      <c r="P76" s="552"/>
      <c r="Q76" s="568"/>
    </row>
    <row r="77" spans="1:17" ht="14.4" customHeight="1" x14ac:dyDescent="0.3">
      <c r="A77" s="546" t="s">
        <v>1418</v>
      </c>
      <c r="B77" s="547" t="s">
        <v>1324</v>
      </c>
      <c r="C77" s="547" t="s">
        <v>1308</v>
      </c>
      <c r="D77" s="547" t="s">
        <v>1380</v>
      </c>
      <c r="E77" s="547" t="s">
        <v>1381</v>
      </c>
      <c r="F77" s="567">
        <v>8</v>
      </c>
      <c r="G77" s="567">
        <v>8264</v>
      </c>
      <c r="H77" s="567">
        <v>1.294486215538847</v>
      </c>
      <c r="I77" s="567">
        <v>1033</v>
      </c>
      <c r="J77" s="567">
        <v>6</v>
      </c>
      <c r="K77" s="567">
        <v>6384</v>
      </c>
      <c r="L77" s="567">
        <v>1</v>
      </c>
      <c r="M77" s="567">
        <v>1064</v>
      </c>
      <c r="N77" s="567">
        <v>4</v>
      </c>
      <c r="O77" s="567">
        <v>4260</v>
      </c>
      <c r="P77" s="552">
        <v>0.66729323308270672</v>
      </c>
      <c r="Q77" s="568">
        <v>1065</v>
      </c>
    </row>
    <row r="78" spans="1:17" ht="14.4" customHeight="1" x14ac:dyDescent="0.3">
      <c r="A78" s="546" t="s">
        <v>1418</v>
      </c>
      <c r="B78" s="547" t="s">
        <v>1324</v>
      </c>
      <c r="C78" s="547" t="s">
        <v>1308</v>
      </c>
      <c r="D78" s="547" t="s">
        <v>1382</v>
      </c>
      <c r="E78" s="547" t="s">
        <v>1383</v>
      </c>
      <c r="F78" s="567">
        <v>1</v>
      </c>
      <c r="G78" s="567">
        <v>294</v>
      </c>
      <c r="H78" s="567">
        <v>0.97674418604651159</v>
      </c>
      <c r="I78" s="567">
        <v>294</v>
      </c>
      <c r="J78" s="567">
        <v>1</v>
      </c>
      <c r="K78" s="567">
        <v>301</v>
      </c>
      <c r="L78" s="567">
        <v>1</v>
      </c>
      <c r="M78" s="567">
        <v>301</v>
      </c>
      <c r="N78" s="567">
        <v>3</v>
      </c>
      <c r="O78" s="567">
        <v>906</v>
      </c>
      <c r="P78" s="552">
        <v>3.0099667774086378</v>
      </c>
      <c r="Q78" s="568">
        <v>302</v>
      </c>
    </row>
    <row r="79" spans="1:17" ht="14.4" customHeight="1" x14ac:dyDescent="0.3">
      <c r="A79" s="546" t="s">
        <v>1418</v>
      </c>
      <c r="B79" s="547" t="s">
        <v>1324</v>
      </c>
      <c r="C79" s="547" t="s">
        <v>1308</v>
      </c>
      <c r="D79" s="547" t="s">
        <v>1419</v>
      </c>
      <c r="E79" s="547" t="s">
        <v>1420</v>
      </c>
      <c r="F79" s="567">
        <v>1</v>
      </c>
      <c r="G79" s="567">
        <v>27</v>
      </c>
      <c r="H79" s="567"/>
      <c r="I79" s="567">
        <v>27</v>
      </c>
      <c r="J79" s="567"/>
      <c r="K79" s="567"/>
      <c r="L79" s="567"/>
      <c r="M79" s="567"/>
      <c r="N79" s="567"/>
      <c r="O79" s="567"/>
      <c r="P79" s="552"/>
      <c r="Q79" s="568"/>
    </row>
    <row r="80" spans="1:17" ht="14.4" customHeight="1" x14ac:dyDescent="0.3">
      <c r="A80" s="546" t="s">
        <v>1421</v>
      </c>
      <c r="B80" s="547" t="s">
        <v>1324</v>
      </c>
      <c r="C80" s="547" t="s">
        <v>1308</v>
      </c>
      <c r="D80" s="547" t="s">
        <v>1328</v>
      </c>
      <c r="E80" s="547" t="s">
        <v>1329</v>
      </c>
      <c r="F80" s="567">
        <v>421</v>
      </c>
      <c r="G80" s="567">
        <v>86726</v>
      </c>
      <c r="H80" s="567">
        <v>0.88392192834938588</v>
      </c>
      <c r="I80" s="567">
        <v>206</v>
      </c>
      <c r="J80" s="567">
        <v>465</v>
      </c>
      <c r="K80" s="567">
        <v>98115</v>
      </c>
      <c r="L80" s="567">
        <v>1</v>
      </c>
      <c r="M80" s="567">
        <v>211</v>
      </c>
      <c r="N80" s="567">
        <v>323</v>
      </c>
      <c r="O80" s="567">
        <v>68153</v>
      </c>
      <c r="P80" s="552">
        <v>0.69462365591397845</v>
      </c>
      <c r="Q80" s="568">
        <v>211</v>
      </c>
    </row>
    <row r="81" spans="1:17" ht="14.4" customHeight="1" x14ac:dyDescent="0.3">
      <c r="A81" s="546" t="s">
        <v>1421</v>
      </c>
      <c r="B81" s="547" t="s">
        <v>1324</v>
      </c>
      <c r="C81" s="547" t="s">
        <v>1308</v>
      </c>
      <c r="D81" s="547" t="s">
        <v>1330</v>
      </c>
      <c r="E81" s="547" t="s">
        <v>1329</v>
      </c>
      <c r="F81" s="567">
        <v>1</v>
      </c>
      <c r="G81" s="567">
        <v>85</v>
      </c>
      <c r="H81" s="567"/>
      <c r="I81" s="567">
        <v>85</v>
      </c>
      <c r="J81" s="567"/>
      <c r="K81" s="567"/>
      <c r="L81" s="567"/>
      <c r="M81" s="567"/>
      <c r="N81" s="567"/>
      <c r="O81" s="567"/>
      <c r="P81" s="552"/>
      <c r="Q81" s="568"/>
    </row>
    <row r="82" spans="1:17" ht="14.4" customHeight="1" x14ac:dyDescent="0.3">
      <c r="A82" s="546" t="s">
        <v>1421</v>
      </c>
      <c r="B82" s="547" t="s">
        <v>1324</v>
      </c>
      <c r="C82" s="547" t="s">
        <v>1308</v>
      </c>
      <c r="D82" s="547" t="s">
        <v>1331</v>
      </c>
      <c r="E82" s="547" t="s">
        <v>1332</v>
      </c>
      <c r="F82" s="567">
        <v>367</v>
      </c>
      <c r="G82" s="567">
        <v>108265</v>
      </c>
      <c r="H82" s="567">
        <v>0.57092759584453934</v>
      </c>
      <c r="I82" s="567">
        <v>295</v>
      </c>
      <c r="J82" s="567">
        <v>630</v>
      </c>
      <c r="K82" s="567">
        <v>189630</v>
      </c>
      <c r="L82" s="567">
        <v>1</v>
      </c>
      <c r="M82" s="567">
        <v>301</v>
      </c>
      <c r="N82" s="567">
        <v>765</v>
      </c>
      <c r="O82" s="567">
        <v>230265</v>
      </c>
      <c r="P82" s="552">
        <v>1.2142857142857142</v>
      </c>
      <c r="Q82" s="568">
        <v>301</v>
      </c>
    </row>
    <row r="83" spans="1:17" ht="14.4" customHeight="1" x14ac:dyDescent="0.3">
      <c r="A83" s="546" t="s">
        <v>1421</v>
      </c>
      <c r="B83" s="547" t="s">
        <v>1324</v>
      </c>
      <c r="C83" s="547" t="s">
        <v>1308</v>
      </c>
      <c r="D83" s="547" t="s">
        <v>1333</v>
      </c>
      <c r="E83" s="547" t="s">
        <v>1334</v>
      </c>
      <c r="F83" s="567">
        <v>13</v>
      </c>
      <c r="G83" s="567">
        <v>1235</v>
      </c>
      <c r="H83" s="567">
        <v>2.0791245791245792</v>
      </c>
      <c r="I83" s="567">
        <v>95</v>
      </c>
      <c r="J83" s="567">
        <v>6</v>
      </c>
      <c r="K83" s="567">
        <v>594</v>
      </c>
      <c r="L83" s="567">
        <v>1</v>
      </c>
      <c r="M83" s="567">
        <v>99</v>
      </c>
      <c r="N83" s="567">
        <v>12</v>
      </c>
      <c r="O83" s="567">
        <v>1188</v>
      </c>
      <c r="P83" s="552">
        <v>2</v>
      </c>
      <c r="Q83" s="568">
        <v>99</v>
      </c>
    </row>
    <row r="84" spans="1:17" ht="14.4" customHeight="1" x14ac:dyDescent="0.3">
      <c r="A84" s="546" t="s">
        <v>1421</v>
      </c>
      <c r="B84" s="547" t="s">
        <v>1324</v>
      </c>
      <c r="C84" s="547" t="s">
        <v>1308</v>
      </c>
      <c r="D84" s="547" t="s">
        <v>1335</v>
      </c>
      <c r="E84" s="547" t="s">
        <v>1336</v>
      </c>
      <c r="F84" s="567"/>
      <c r="G84" s="567"/>
      <c r="H84" s="567"/>
      <c r="I84" s="567"/>
      <c r="J84" s="567">
        <v>1</v>
      </c>
      <c r="K84" s="567">
        <v>231</v>
      </c>
      <c r="L84" s="567">
        <v>1</v>
      </c>
      <c r="M84" s="567">
        <v>231</v>
      </c>
      <c r="N84" s="567"/>
      <c r="O84" s="567"/>
      <c r="P84" s="552"/>
      <c r="Q84" s="568"/>
    </row>
    <row r="85" spans="1:17" ht="14.4" customHeight="1" x14ac:dyDescent="0.3">
      <c r="A85" s="546" t="s">
        <v>1421</v>
      </c>
      <c r="B85" s="547" t="s">
        <v>1324</v>
      </c>
      <c r="C85" s="547" t="s">
        <v>1308</v>
      </c>
      <c r="D85" s="547" t="s">
        <v>1337</v>
      </c>
      <c r="E85" s="547" t="s">
        <v>1338</v>
      </c>
      <c r="F85" s="567">
        <v>411</v>
      </c>
      <c r="G85" s="567">
        <v>55485</v>
      </c>
      <c r="H85" s="567">
        <v>0.83850931677018636</v>
      </c>
      <c r="I85" s="567">
        <v>135</v>
      </c>
      <c r="J85" s="567">
        <v>483</v>
      </c>
      <c r="K85" s="567">
        <v>66171</v>
      </c>
      <c r="L85" s="567">
        <v>1</v>
      </c>
      <c r="M85" s="567">
        <v>137</v>
      </c>
      <c r="N85" s="567">
        <v>450</v>
      </c>
      <c r="O85" s="567">
        <v>61650</v>
      </c>
      <c r="P85" s="552">
        <v>0.93167701863354035</v>
      </c>
      <c r="Q85" s="568">
        <v>137</v>
      </c>
    </row>
    <row r="86" spans="1:17" ht="14.4" customHeight="1" x14ac:dyDescent="0.3">
      <c r="A86" s="546" t="s">
        <v>1421</v>
      </c>
      <c r="B86" s="547" t="s">
        <v>1324</v>
      </c>
      <c r="C86" s="547" t="s">
        <v>1308</v>
      </c>
      <c r="D86" s="547" t="s">
        <v>1339</v>
      </c>
      <c r="E86" s="547" t="s">
        <v>1338</v>
      </c>
      <c r="F86" s="567">
        <v>1</v>
      </c>
      <c r="G86" s="567">
        <v>178</v>
      </c>
      <c r="H86" s="567"/>
      <c r="I86" s="567">
        <v>178</v>
      </c>
      <c r="J86" s="567"/>
      <c r="K86" s="567"/>
      <c r="L86" s="567"/>
      <c r="M86" s="567"/>
      <c r="N86" s="567">
        <v>1</v>
      </c>
      <c r="O86" s="567">
        <v>183</v>
      </c>
      <c r="P86" s="552"/>
      <c r="Q86" s="568">
        <v>183</v>
      </c>
    </row>
    <row r="87" spans="1:17" ht="14.4" customHeight="1" x14ac:dyDescent="0.3">
      <c r="A87" s="546" t="s">
        <v>1421</v>
      </c>
      <c r="B87" s="547" t="s">
        <v>1324</v>
      </c>
      <c r="C87" s="547" t="s">
        <v>1308</v>
      </c>
      <c r="D87" s="547" t="s">
        <v>1340</v>
      </c>
      <c r="E87" s="547" t="s">
        <v>1341</v>
      </c>
      <c r="F87" s="567">
        <v>2</v>
      </c>
      <c r="G87" s="567">
        <v>1240</v>
      </c>
      <c r="H87" s="567">
        <v>0.64684402712571731</v>
      </c>
      <c r="I87" s="567">
        <v>620</v>
      </c>
      <c r="J87" s="567">
        <v>3</v>
      </c>
      <c r="K87" s="567">
        <v>1917</v>
      </c>
      <c r="L87" s="567">
        <v>1</v>
      </c>
      <c r="M87" s="567">
        <v>639</v>
      </c>
      <c r="N87" s="567">
        <v>2</v>
      </c>
      <c r="O87" s="567">
        <v>1278</v>
      </c>
      <c r="P87" s="552">
        <v>0.66666666666666663</v>
      </c>
      <c r="Q87" s="568">
        <v>639</v>
      </c>
    </row>
    <row r="88" spans="1:17" ht="14.4" customHeight="1" x14ac:dyDescent="0.3">
      <c r="A88" s="546" t="s">
        <v>1421</v>
      </c>
      <c r="B88" s="547" t="s">
        <v>1324</v>
      </c>
      <c r="C88" s="547" t="s">
        <v>1308</v>
      </c>
      <c r="D88" s="547" t="s">
        <v>1344</v>
      </c>
      <c r="E88" s="547" t="s">
        <v>1345</v>
      </c>
      <c r="F88" s="567">
        <v>17</v>
      </c>
      <c r="G88" s="567">
        <v>2737</v>
      </c>
      <c r="H88" s="567">
        <v>0.58595589809462645</v>
      </c>
      <c r="I88" s="567">
        <v>161</v>
      </c>
      <c r="J88" s="567">
        <v>27</v>
      </c>
      <c r="K88" s="567">
        <v>4671</v>
      </c>
      <c r="L88" s="567">
        <v>1</v>
      </c>
      <c r="M88" s="567">
        <v>173</v>
      </c>
      <c r="N88" s="567">
        <v>30</v>
      </c>
      <c r="O88" s="567">
        <v>5190</v>
      </c>
      <c r="P88" s="552">
        <v>1.1111111111111112</v>
      </c>
      <c r="Q88" s="568">
        <v>173</v>
      </c>
    </row>
    <row r="89" spans="1:17" ht="14.4" customHeight="1" x14ac:dyDescent="0.3">
      <c r="A89" s="546" t="s">
        <v>1421</v>
      </c>
      <c r="B89" s="547" t="s">
        <v>1324</v>
      </c>
      <c r="C89" s="547" t="s">
        <v>1308</v>
      </c>
      <c r="D89" s="547" t="s">
        <v>1346</v>
      </c>
      <c r="E89" s="547" t="s">
        <v>1347</v>
      </c>
      <c r="F89" s="567"/>
      <c r="G89" s="567"/>
      <c r="H89" s="567"/>
      <c r="I89" s="567"/>
      <c r="J89" s="567"/>
      <c r="K89" s="567"/>
      <c r="L89" s="567"/>
      <c r="M89" s="567"/>
      <c r="N89" s="567">
        <v>1</v>
      </c>
      <c r="O89" s="567">
        <v>347</v>
      </c>
      <c r="P89" s="552"/>
      <c r="Q89" s="568">
        <v>347</v>
      </c>
    </row>
    <row r="90" spans="1:17" ht="14.4" customHeight="1" x14ac:dyDescent="0.3">
      <c r="A90" s="546" t="s">
        <v>1421</v>
      </c>
      <c r="B90" s="547" t="s">
        <v>1324</v>
      </c>
      <c r="C90" s="547" t="s">
        <v>1308</v>
      </c>
      <c r="D90" s="547" t="s">
        <v>1348</v>
      </c>
      <c r="E90" s="547" t="s">
        <v>1349</v>
      </c>
      <c r="F90" s="567">
        <v>514</v>
      </c>
      <c r="G90" s="567">
        <v>8224</v>
      </c>
      <c r="H90" s="567">
        <v>0.78660927785748447</v>
      </c>
      <c r="I90" s="567">
        <v>16</v>
      </c>
      <c r="J90" s="567">
        <v>615</v>
      </c>
      <c r="K90" s="567">
        <v>10455</v>
      </c>
      <c r="L90" s="567">
        <v>1</v>
      </c>
      <c r="M90" s="567">
        <v>17</v>
      </c>
      <c r="N90" s="567">
        <v>10</v>
      </c>
      <c r="O90" s="567">
        <v>170</v>
      </c>
      <c r="P90" s="552">
        <v>1.6260162601626018E-2</v>
      </c>
      <c r="Q90" s="568">
        <v>17</v>
      </c>
    </row>
    <row r="91" spans="1:17" ht="14.4" customHeight="1" x14ac:dyDescent="0.3">
      <c r="A91" s="546" t="s">
        <v>1421</v>
      </c>
      <c r="B91" s="547" t="s">
        <v>1324</v>
      </c>
      <c r="C91" s="547" t="s">
        <v>1308</v>
      </c>
      <c r="D91" s="547" t="s">
        <v>1350</v>
      </c>
      <c r="E91" s="547" t="s">
        <v>1351</v>
      </c>
      <c r="F91" s="567">
        <v>62</v>
      </c>
      <c r="G91" s="567">
        <v>16492</v>
      </c>
      <c r="H91" s="567">
        <v>0.87551096246748417</v>
      </c>
      <c r="I91" s="567">
        <v>266</v>
      </c>
      <c r="J91" s="567">
        <v>69</v>
      </c>
      <c r="K91" s="567">
        <v>18837</v>
      </c>
      <c r="L91" s="567">
        <v>1</v>
      </c>
      <c r="M91" s="567">
        <v>273</v>
      </c>
      <c r="N91" s="567"/>
      <c r="O91" s="567"/>
      <c r="P91" s="552"/>
      <c r="Q91" s="568"/>
    </row>
    <row r="92" spans="1:17" ht="14.4" customHeight="1" x14ac:dyDescent="0.3">
      <c r="A92" s="546" t="s">
        <v>1421</v>
      </c>
      <c r="B92" s="547" t="s">
        <v>1324</v>
      </c>
      <c r="C92" s="547" t="s">
        <v>1308</v>
      </c>
      <c r="D92" s="547" t="s">
        <v>1352</v>
      </c>
      <c r="E92" s="547" t="s">
        <v>1353</v>
      </c>
      <c r="F92" s="567">
        <v>95</v>
      </c>
      <c r="G92" s="567">
        <v>13395</v>
      </c>
      <c r="H92" s="567">
        <v>0.75464788732394361</v>
      </c>
      <c r="I92" s="567">
        <v>141</v>
      </c>
      <c r="J92" s="567">
        <v>125</v>
      </c>
      <c r="K92" s="567">
        <v>17750</v>
      </c>
      <c r="L92" s="567">
        <v>1</v>
      </c>
      <c r="M92" s="567">
        <v>142</v>
      </c>
      <c r="N92" s="567">
        <v>81</v>
      </c>
      <c r="O92" s="567">
        <v>11502</v>
      </c>
      <c r="P92" s="552">
        <v>0.64800000000000002</v>
      </c>
      <c r="Q92" s="568">
        <v>142</v>
      </c>
    </row>
    <row r="93" spans="1:17" ht="14.4" customHeight="1" x14ac:dyDescent="0.3">
      <c r="A93" s="546" t="s">
        <v>1421</v>
      </c>
      <c r="B93" s="547" t="s">
        <v>1324</v>
      </c>
      <c r="C93" s="547" t="s">
        <v>1308</v>
      </c>
      <c r="D93" s="547" t="s">
        <v>1354</v>
      </c>
      <c r="E93" s="547" t="s">
        <v>1353</v>
      </c>
      <c r="F93" s="567">
        <v>411</v>
      </c>
      <c r="G93" s="567">
        <v>32058</v>
      </c>
      <c r="H93" s="567">
        <v>0.85093167701863359</v>
      </c>
      <c r="I93" s="567">
        <v>78</v>
      </c>
      <c r="J93" s="567">
        <v>483</v>
      </c>
      <c r="K93" s="567">
        <v>37674</v>
      </c>
      <c r="L93" s="567">
        <v>1</v>
      </c>
      <c r="M93" s="567">
        <v>78</v>
      </c>
      <c r="N93" s="567">
        <v>450</v>
      </c>
      <c r="O93" s="567">
        <v>35100</v>
      </c>
      <c r="P93" s="552">
        <v>0.93167701863354035</v>
      </c>
      <c r="Q93" s="568">
        <v>78</v>
      </c>
    </row>
    <row r="94" spans="1:17" ht="14.4" customHeight="1" x14ac:dyDescent="0.3">
      <c r="A94" s="546" t="s">
        <v>1421</v>
      </c>
      <c r="B94" s="547" t="s">
        <v>1324</v>
      </c>
      <c r="C94" s="547" t="s">
        <v>1308</v>
      </c>
      <c r="D94" s="547" t="s">
        <v>1355</v>
      </c>
      <c r="E94" s="547" t="s">
        <v>1356</v>
      </c>
      <c r="F94" s="567">
        <v>95</v>
      </c>
      <c r="G94" s="567">
        <v>29165</v>
      </c>
      <c r="H94" s="567">
        <v>0.74543130990415341</v>
      </c>
      <c r="I94" s="567">
        <v>307</v>
      </c>
      <c r="J94" s="567">
        <v>125</v>
      </c>
      <c r="K94" s="567">
        <v>39125</v>
      </c>
      <c r="L94" s="567">
        <v>1</v>
      </c>
      <c r="M94" s="567">
        <v>313</v>
      </c>
      <c r="N94" s="567">
        <v>81</v>
      </c>
      <c r="O94" s="567">
        <v>25434</v>
      </c>
      <c r="P94" s="552">
        <v>0.65007028753993612</v>
      </c>
      <c r="Q94" s="568">
        <v>314</v>
      </c>
    </row>
    <row r="95" spans="1:17" ht="14.4" customHeight="1" x14ac:dyDescent="0.3">
      <c r="A95" s="546" t="s">
        <v>1421</v>
      </c>
      <c r="B95" s="547" t="s">
        <v>1324</v>
      </c>
      <c r="C95" s="547" t="s">
        <v>1308</v>
      </c>
      <c r="D95" s="547" t="s">
        <v>1357</v>
      </c>
      <c r="E95" s="547" t="s">
        <v>1358</v>
      </c>
      <c r="F95" s="567"/>
      <c r="G95" s="567"/>
      <c r="H95" s="567"/>
      <c r="I95" s="567"/>
      <c r="J95" s="567"/>
      <c r="K95" s="567"/>
      <c r="L95" s="567"/>
      <c r="M95" s="567"/>
      <c r="N95" s="567">
        <v>2</v>
      </c>
      <c r="O95" s="567">
        <v>656</v>
      </c>
      <c r="P95" s="552"/>
      <c r="Q95" s="568">
        <v>328</v>
      </c>
    </row>
    <row r="96" spans="1:17" ht="14.4" customHeight="1" x14ac:dyDescent="0.3">
      <c r="A96" s="546" t="s">
        <v>1421</v>
      </c>
      <c r="B96" s="547" t="s">
        <v>1324</v>
      </c>
      <c r="C96" s="547" t="s">
        <v>1308</v>
      </c>
      <c r="D96" s="547" t="s">
        <v>1359</v>
      </c>
      <c r="E96" s="547" t="s">
        <v>1360</v>
      </c>
      <c r="F96" s="567">
        <v>338</v>
      </c>
      <c r="G96" s="567">
        <v>54418</v>
      </c>
      <c r="H96" s="567">
        <v>0.86940823108384457</v>
      </c>
      <c r="I96" s="567">
        <v>161</v>
      </c>
      <c r="J96" s="567">
        <v>384</v>
      </c>
      <c r="K96" s="567">
        <v>62592</v>
      </c>
      <c r="L96" s="567">
        <v>1</v>
      </c>
      <c r="M96" s="567">
        <v>163</v>
      </c>
      <c r="N96" s="567">
        <v>505</v>
      </c>
      <c r="O96" s="567">
        <v>82315</v>
      </c>
      <c r="P96" s="552">
        <v>1.3151041666666667</v>
      </c>
      <c r="Q96" s="568">
        <v>163</v>
      </c>
    </row>
    <row r="97" spans="1:17" ht="14.4" customHeight="1" x14ac:dyDescent="0.3">
      <c r="A97" s="546" t="s">
        <v>1421</v>
      </c>
      <c r="B97" s="547" t="s">
        <v>1324</v>
      </c>
      <c r="C97" s="547" t="s">
        <v>1308</v>
      </c>
      <c r="D97" s="547" t="s">
        <v>1363</v>
      </c>
      <c r="E97" s="547" t="s">
        <v>1329</v>
      </c>
      <c r="F97" s="567">
        <v>1058</v>
      </c>
      <c r="G97" s="567">
        <v>75118</v>
      </c>
      <c r="H97" s="567">
        <v>0.79098222559177833</v>
      </c>
      <c r="I97" s="567">
        <v>71</v>
      </c>
      <c r="J97" s="567">
        <v>1319</v>
      </c>
      <c r="K97" s="567">
        <v>94968</v>
      </c>
      <c r="L97" s="567">
        <v>1</v>
      </c>
      <c r="M97" s="567">
        <v>72</v>
      </c>
      <c r="N97" s="567">
        <v>1227</v>
      </c>
      <c r="O97" s="567">
        <v>88344</v>
      </c>
      <c r="P97" s="552">
        <v>0.93025018953752847</v>
      </c>
      <c r="Q97" s="568">
        <v>72</v>
      </c>
    </row>
    <row r="98" spans="1:17" ht="14.4" customHeight="1" x14ac:dyDescent="0.3">
      <c r="A98" s="546" t="s">
        <v>1421</v>
      </c>
      <c r="B98" s="547" t="s">
        <v>1324</v>
      </c>
      <c r="C98" s="547" t="s">
        <v>1308</v>
      </c>
      <c r="D98" s="547" t="s">
        <v>1368</v>
      </c>
      <c r="E98" s="547" t="s">
        <v>1369</v>
      </c>
      <c r="F98" s="567">
        <v>1</v>
      </c>
      <c r="G98" s="567">
        <v>220</v>
      </c>
      <c r="H98" s="567"/>
      <c r="I98" s="567">
        <v>220</v>
      </c>
      <c r="J98" s="567"/>
      <c r="K98" s="567"/>
      <c r="L98" s="567"/>
      <c r="M98" s="567"/>
      <c r="N98" s="567"/>
      <c r="O98" s="567"/>
      <c r="P98" s="552"/>
      <c r="Q98" s="568"/>
    </row>
    <row r="99" spans="1:17" ht="14.4" customHeight="1" x14ac:dyDescent="0.3">
      <c r="A99" s="546" t="s">
        <v>1421</v>
      </c>
      <c r="B99" s="547" t="s">
        <v>1324</v>
      </c>
      <c r="C99" s="547" t="s">
        <v>1308</v>
      </c>
      <c r="D99" s="547" t="s">
        <v>1370</v>
      </c>
      <c r="E99" s="547" t="s">
        <v>1371</v>
      </c>
      <c r="F99" s="567">
        <v>14</v>
      </c>
      <c r="G99" s="567">
        <v>16730</v>
      </c>
      <c r="H99" s="567">
        <v>0.76750160565189463</v>
      </c>
      <c r="I99" s="567">
        <v>1195</v>
      </c>
      <c r="J99" s="567">
        <v>18</v>
      </c>
      <c r="K99" s="567">
        <v>21798</v>
      </c>
      <c r="L99" s="567">
        <v>1</v>
      </c>
      <c r="M99" s="567">
        <v>1211</v>
      </c>
      <c r="N99" s="567">
        <v>36</v>
      </c>
      <c r="O99" s="567">
        <v>43596</v>
      </c>
      <c r="P99" s="552">
        <v>2</v>
      </c>
      <c r="Q99" s="568">
        <v>1211</v>
      </c>
    </row>
    <row r="100" spans="1:17" ht="14.4" customHeight="1" x14ac:dyDescent="0.3">
      <c r="A100" s="546" t="s">
        <v>1421</v>
      </c>
      <c r="B100" s="547" t="s">
        <v>1324</v>
      </c>
      <c r="C100" s="547" t="s">
        <v>1308</v>
      </c>
      <c r="D100" s="547" t="s">
        <v>1372</v>
      </c>
      <c r="E100" s="547" t="s">
        <v>1373</v>
      </c>
      <c r="F100" s="567">
        <v>14</v>
      </c>
      <c r="G100" s="567">
        <v>1540</v>
      </c>
      <c r="H100" s="567">
        <v>0.90058479532163738</v>
      </c>
      <c r="I100" s="567">
        <v>110</v>
      </c>
      <c r="J100" s="567">
        <v>15</v>
      </c>
      <c r="K100" s="567">
        <v>1710</v>
      </c>
      <c r="L100" s="567">
        <v>1</v>
      </c>
      <c r="M100" s="567">
        <v>114</v>
      </c>
      <c r="N100" s="567">
        <v>25</v>
      </c>
      <c r="O100" s="567">
        <v>2850</v>
      </c>
      <c r="P100" s="552">
        <v>1.6666666666666667</v>
      </c>
      <c r="Q100" s="568">
        <v>114</v>
      </c>
    </row>
    <row r="101" spans="1:17" ht="14.4" customHeight="1" x14ac:dyDescent="0.3">
      <c r="A101" s="546" t="s">
        <v>1421</v>
      </c>
      <c r="B101" s="547" t="s">
        <v>1324</v>
      </c>
      <c r="C101" s="547" t="s">
        <v>1308</v>
      </c>
      <c r="D101" s="547" t="s">
        <v>1380</v>
      </c>
      <c r="E101" s="547" t="s">
        <v>1381</v>
      </c>
      <c r="F101" s="567"/>
      <c r="G101" s="567"/>
      <c r="H101" s="567"/>
      <c r="I101" s="567"/>
      <c r="J101" s="567"/>
      <c r="K101" s="567"/>
      <c r="L101" s="567"/>
      <c r="M101" s="567"/>
      <c r="N101" s="567">
        <v>1</v>
      </c>
      <c r="O101" s="567">
        <v>1065</v>
      </c>
      <c r="P101" s="552"/>
      <c r="Q101" s="568">
        <v>1065</v>
      </c>
    </row>
    <row r="102" spans="1:17" ht="14.4" customHeight="1" x14ac:dyDescent="0.3">
      <c r="A102" s="546" t="s">
        <v>1421</v>
      </c>
      <c r="B102" s="547" t="s">
        <v>1324</v>
      </c>
      <c r="C102" s="547" t="s">
        <v>1308</v>
      </c>
      <c r="D102" s="547" t="s">
        <v>1382</v>
      </c>
      <c r="E102" s="547" t="s">
        <v>1383</v>
      </c>
      <c r="F102" s="567">
        <v>1</v>
      </c>
      <c r="G102" s="567">
        <v>294</v>
      </c>
      <c r="H102" s="567">
        <v>0.97674418604651159</v>
      </c>
      <c r="I102" s="567">
        <v>294</v>
      </c>
      <c r="J102" s="567">
        <v>1</v>
      </c>
      <c r="K102" s="567">
        <v>301</v>
      </c>
      <c r="L102" s="567">
        <v>1</v>
      </c>
      <c r="M102" s="567">
        <v>301</v>
      </c>
      <c r="N102" s="567"/>
      <c r="O102" s="567"/>
      <c r="P102" s="552"/>
      <c r="Q102" s="568"/>
    </row>
    <row r="103" spans="1:17" ht="14.4" customHeight="1" x14ac:dyDescent="0.3">
      <c r="A103" s="546" t="s">
        <v>1422</v>
      </c>
      <c r="B103" s="547" t="s">
        <v>1324</v>
      </c>
      <c r="C103" s="547" t="s">
        <v>1308</v>
      </c>
      <c r="D103" s="547" t="s">
        <v>1328</v>
      </c>
      <c r="E103" s="547" t="s">
        <v>1329</v>
      </c>
      <c r="F103" s="567">
        <v>257</v>
      </c>
      <c r="G103" s="567">
        <v>52942</v>
      </c>
      <c r="H103" s="567">
        <v>0.93973765021211642</v>
      </c>
      <c r="I103" s="567">
        <v>206</v>
      </c>
      <c r="J103" s="567">
        <v>267</v>
      </c>
      <c r="K103" s="567">
        <v>56337</v>
      </c>
      <c r="L103" s="567">
        <v>1</v>
      </c>
      <c r="M103" s="567">
        <v>211</v>
      </c>
      <c r="N103" s="567">
        <v>235</v>
      </c>
      <c r="O103" s="567">
        <v>49585</v>
      </c>
      <c r="P103" s="552">
        <v>0.88014981273408244</v>
      </c>
      <c r="Q103" s="568">
        <v>211</v>
      </c>
    </row>
    <row r="104" spans="1:17" ht="14.4" customHeight="1" x14ac:dyDescent="0.3">
      <c r="A104" s="546" t="s">
        <v>1422</v>
      </c>
      <c r="B104" s="547" t="s">
        <v>1324</v>
      </c>
      <c r="C104" s="547" t="s">
        <v>1308</v>
      </c>
      <c r="D104" s="547" t="s">
        <v>1331</v>
      </c>
      <c r="E104" s="547" t="s">
        <v>1332</v>
      </c>
      <c r="F104" s="567">
        <v>288</v>
      </c>
      <c r="G104" s="567">
        <v>84960</v>
      </c>
      <c r="H104" s="567">
        <v>0.98692005668749849</v>
      </c>
      <c r="I104" s="567">
        <v>295</v>
      </c>
      <c r="J104" s="567">
        <v>286</v>
      </c>
      <c r="K104" s="567">
        <v>86086</v>
      </c>
      <c r="L104" s="567">
        <v>1</v>
      </c>
      <c r="M104" s="567">
        <v>301</v>
      </c>
      <c r="N104" s="567">
        <v>302</v>
      </c>
      <c r="O104" s="567">
        <v>90902</v>
      </c>
      <c r="P104" s="552">
        <v>1.055944055944056</v>
      </c>
      <c r="Q104" s="568">
        <v>301</v>
      </c>
    </row>
    <row r="105" spans="1:17" ht="14.4" customHeight="1" x14ac:dyDescent="0.3">
      <c r="A105" s="546" t="s">
        <v>1422</v>
      </c>
      <c r="B105" s="547" t="s">
        <v>1324</v>
      </c>
      <c r="C105" s="547" t="s">
        <v>1308</v>
      </c>
      <c r="D105" s="547" t="s">
        <v>1333</v>
      </c>
      <c r="E105" s="547" t="s">
        <v>1334</v>
      </c>
      <c r="F105" s="567">
        <v>6</v>
      </c>
      <c r="G105" s="567">
        <v>570</v>
      </c>
      <c r="H105" s="567">
        <v>0.95959595959595956</v>
      </c>
      <c r="I105" s="567">
        <v>95</v>
      </c>
      <c r="J105" s="567">
        <v>6</v>
      </c>
      <c r="K105" s="567">
        <v>594</v>
      </c>
      <c r="L105" s="567">
        <v>1</v>
      </c>
      <c r="M105" s="567">
        <v>99</v>
      </c>
      <c r="N105" s="567">
        <v>3</v>
      </c>
      <c r="O105" s="567">
        <v>297</v>
      </c>
      <c r="P105" s="552">
        <v>0.5</v>
      </c>
      <c r="Q105" s="568">
        <v>99</v>
      </c>
    </row>
    <row r="106" spans="1:17" ht="14.4" customHeight="1" x14ac:dyDescent="0.3">
      <c r="A106" s="546" t="s">
        <v>1422</v>
      </c>
      <c r="B106" s="547" t="s">
        <v>1324</v>
      </c>
      <c r="C106" s="547" t="s">
        <v>1308</v>
      </c>
      <c r="D106" s="547" t="s">
        <v>1337</v>
      </c>
      <c r="E106" s="547" t="s">
        <v>1338</v>
      </c>
      <c r="F106" s="567">
        <v>176</v>
      </c>
      <c r="G106" s="567">
        <v>23760</v>
      </c>
      <c r="H106" s="567">
        <v>1.0024893464410785</v>
      </c>
      <c r="I106" s="567">
        <v>135</v>
      </c>
      <c r="J106" s="567">
        <v>173</v>
      </c>
      <c r="K106" s="567">
        <v>23701</v>
      </c>
      <c r="L106" s="567">
        <v>1</v>
      </c>
      <c r="M106" s="567">
        <v>137</v>
      </c>
      <c r="N106" s="567">
        <v>150</v>
      </c>
      <c r="O106" s="567">
        <v>20550</v>
      </c>
      <c r="P106" s="552">
        <v>0.86705202312138729</v>
      </c>
      <c r="Q106" s="568">
        <v>137</v>
      </c>
    </row>
    <row r="107" spans="1:17" ht="14.4" customHeight="1" x14ac:dyDescent="0.3">
      <c r="A107" s="546" t="s">
        <v>1422</v>
      </c>
      <c r="B107" s="547" t="s">
        <v>1324</v>
      </c>
      <c r="C107" s="547" t="s">
        <v>1308</v>
      </c>
      <c r="D107" s="547" t="s">
        <v>1339</v>
      </c>
      <c r="E107" s="547" t="s">
        <v>1338</v>
      </c>
      <c r="F107" s="567"/>
      <c r="G107" s="567"/>
      <c r="H107" s="567"/>
      <c r="I107" s="567"/>
      <c r="J107" s="567">
        <v>1</v>
      </c>
      <c r="K107" s="567">
        <v>183</v>
      </c>
      <c r="L107" s="567">
        <v>1</v>
      </c>
      <c r="M107" s="567">
        <v>183</v>
      </c>
      <c r="N107" s="567"/>
      <c r="O107" s="567"/>
      <c r="P107" s="552"/>
      <c r="Q107" s="568"/>
    </row>
    <row r="108" spans="1:17" ht="14.4" customHeight="1" x14ac:dyDescent="0.3">
      <c r="A108" s="546" t="s">
        <v>1422</v>
      </c>
      <c r="B108" s="547" t="s">
        <v>1324</v>
      </c>
      <c r="C108" s="547" t="s">
        <v>1308</v>
      </c>
      <c r="D108" s="547" t="s">
        <v>1340</v>
      </c>
      <c r="E108" s="547" t="s">
        <v>1341</v>
      </c>
      <c r="F108" s="567">
        <v>1</v>
      </c>
      <c r="G108" s="567">
        <v>620</v>
      </c>
      <c r="H108" s="567"/>
      <c r="I108" s="567">
        <v>620</v>
      </c>
      <c r="J108" s="567"/>
      <c r="K108" s="567"/>
      <c r="L108" s="567"/>
      <c r="M108" s="567"/>
      <c r="N108" s="567">
        <v>1</v>
      </c>
      <c r="O108" s="567">
        <v>639</v>
      </c>
      <c r="P108" s="552"/>
      <c r="Q108" s="568">
        <v>639</v>
      </c>
    </row>
    <row r="109" spans="1:17" ht="14.4" customHeight="1" x14ac:dyDescent="0.3">
      <c r="A109" s="546" t="s">
        <v>1422</v>
      </c>
      <c r="B109" s="547" t="s">
        <v>1324</v>
      </c>
      <c r="C109" s="547" t="s">
        <v>1308</v>
      </c>
      <c r="D109" s="547" t="s">
        <v>1344</v>
      </c>
      <c r="E109" s="547" t="s">
        <v>1345</v>
      </c>
      <c r="F109" s="567">
        <v>10</v>
      </c>
      <c r="G109" s="567">
        <v>1610</v>
      </c>
      <c r="H109" s="567">
        <v>0.84603258013662641</v>
      </c>
      <c r="I109" s="567">
        <v>161</v>
      </c>
      <c r="J109" s="567">
        <v>11</v>
      </c>
      <c r="K109" s="567">
        <v>1903</v>
      </c>
      <c r="L109" s="567">
        <v>1</v>
      </c>
      <c r="M109" s="567">
        <v>173</v>
      </c>
      <c r="N109" s="567">
        <v>13</v>
      </c>
      <c r="O109" s="567">
        <v>2249</v>
      </c>
      <c r="P109" s="552">
        <v>1.1818181818181819</v>
      </c>
      <c r="Q109" s="568">
        <v>173</v>
      </c>
    </row>
    <row r="110" spans="1:17" ht="14.4" customHeight="1" x14ac:dyDescent="0.3">
      <c r="A110" s="546" t="s">
        <v>1422</v>
      </c>
      <c r="B110" s="547" t="s">
        <v>1324</v>
      </c>
      <c r="C110" s="547" t="s">
        <v>1308</v>
      </c>
      <c r="D110" s="547" t="s">
        <v>1346</v>
      </c>
      <c r="E110" s="547" t="s">
        <v>1347</v>
      </c>
      <c r="F110" s="567">
        <v>1</v>
      </c>
      <c r="G110" s="567">
        <v>383</v>
      </c>
      <c r="H110" s="567">
        <v>0.33246527777777779</v>
      </c>
      <c r="I110" s="567">
        <v>383</v>
      </c>
      <c r="J110" s="567">
        <v>3</v>
      </c>
      <c r="K110" s="567">
        <v>1152</v>
      </c>
      <c r="L110" s="567">
        <v>1</v>
      </c>
      <c r="M110" s="567">
        <v>384</v>
      </c>
      <c r="N110" s="567"/>
      <c r="O110" s="567"/>
      <c r="P110" s="552"/>
      <c r="Q110" s="568"/>
    </row>
    <row r="111" spans="1:17" ht="14.4" customHeight="1" x14ac:dyDescent="0.3">
      <c r="A111" s="546" t="s">
        <v>1422</v>
      </c>
      <c r="B111" s="547" t="s">
        <v>1324</v>
      </c>
      <c r="C111" s="547" t="s">
        <v>1308</v>
      </c>
      <c r="D111" s="547" t="s">
        <v>1348</v>
      </c>
      <c r="E111" s="547" t="s">
        <v>1349</v>
      </c>
      <c r="F111" s="567">
        <v>247</v>
      </c>
      <c r="G111" s="567">
        <v>3952</v>
      </c>
      <c r="H111" s="567">
        <v>0.91164936562860444</v>
      </c>
      <c r="I111" s="567">
        <v>16</v>
      </c>
      <c r="J111" s="567">
        <v>255</v>
      </c>
      <c r="K111" s="567">
        <v>4335</v>
      </c>
      <c r="L111" s="567">
        <v>1</v>
      </c>
      <c r="M111" s="567">
        <v>17</v>
      </c>
      <c r="N111" s="567">
        <v>11</v>
      </c>
      <c r="O111" s="567">
        <v>187</v>
      </c>
      <c r="P111" s="552">
        <v>4.3137254901960784E-2</v>
      </c>
      <c r="Q111" s="568">
        <v>17</v>
      </c>
    </row>
    <row r="112" spans="1:17" ht="14.4" customHeight="1" x14ac:dyDescent="0.3">
      <c r="A112" s="546" t="s">
        <v>1422</v>
      </c>
      <c r="B112" s="547" t="s">
        <v>1324</v>
      </c>
      <c r="C112" s="547" t="s">
        <v>1308</v>
      </c>
      <c r="D112" s="547" t="s">
        <v>1350</v>
      </c>
      <c r="E112" s="547" t="s">
        <v>1351</v>
      </c>
      <c r="F112" s="567">
        <v>44</v>
      </c>
      <c r="G112" s="567">
        <v>11704</v>
      </c>
      <c r="H112" s="567">
        <v>0.97435897435897434</v>
      </c>
      <c r="I112" s="567">
        <v>266</v>
      </c>
      <c r="J112" s="567">
        <v>44</v>
      </c>
      <c r="K112" s="567">
        <v>12012</v>
      </c>
      <c r="L112" s="567">
        <v>1</v>
      </c>
      <c r="M112" s="567">
        <v>273</v>
      </c>
      <c r="N112" s="567"/>
      <c r="O112" s="567"/>
      <c r="P112" s="552"/>
      <c r="Q112" s="568"/>
    </row>
    <row r="113" spans="1:17" ht="14.4" customHeight="1" x14ac:dyDescent="0.3">
      <c r="A113" s="546" t="s">
        <v>1422</v>
      </c>
      <c r="B113" s="547" t="s">
        <v>1324</v>
      </c>
      <c r="C113" s="547" t="s">
        <v>1308</v>
      </c>
      <c r="D113" s="547" t="s">
        <v>1352</v>
      </c>
      <c r="E113" s="547" t="s">
        <v>1353</v>
      </c>
      <c r="F113" s="567">
        <v>60</v>
      </c>
      <c r="G113" s="567">
        <v>8460</v>
      </c>
      <c r="H113" s="567">
        <v>0.85110663983903423</v>
      </c>
      <c r="I113" s="567">
        <v>141</v>
      </c>
      <c r="J113" s="567">
        <v>70</v>
      </c>
      <c r="K113" s="567">
        <v>9940</v>
      </c>
      <c r="L113" s="567">
        <v>1</v>
      </c>
      <c r="M113" s="567">
        <v>142</v>
      </c>
      <c r="N113" s="567">
        <v>60</v>
      </c>
      <c r="O113" s="567">
        <v>8520</v>
      </c>
      <c r="P113" s="552">
        <v>0.8571428571428571</v>
      </c>
      <c r="Q113" s="568">
        <v>142</v>
      </c>
    </row>
    <row r="114" spans="1:17" ht="14.4" customHeight="1" x14ac:dyDescent="0.3">
      <c r="A114" s="546" t="s">
        <v>1422</v>
      </c>
      <c r="B114" s="547" t="s">
        <v>1324</v>
      </c>
      <c r="C114" s="547" t="s">
        <v>1308</v>
      </c>
      <c r="D114" s="547" t="s">
        <v>1354</v>
      </c>
      <c r="E114" s="547" t="s">
        <v>1353</v>
      </c>
      <c r="F114" s="567">
        <v>176</v>
      </c>
      <c r="G114" s="567">
        <v>13728</v>
      </c>
      <c r="H114" s="567">
        <v>1.0173410404624277</v>
      </c>
      <c r="I114" s="567">
        <v>78</v>
      </c>
      <c r="J114" s="567">
        <v>173</v>
      </c>
      <c r="K114" s="567">
        <v>13494</v>
      </c>
      <c r="L114" s="567">
        <v>1</v>
      </c>
      <c r="M114" s="567">
        <v>78</v>
      </c>
      <c r="N114" s="567">
        <v>150</v>
      </c>
      <c r="O114" s="567">
        <v>11700</v>
      </c>
      <c r="P114" s="552">
        <v>0.86705202312138729</v>
      </c>
      <c r="Q114" s="568">
        <v>78</v>
      </c>
    </row>
    <row r="115" spans="1:17" ht="14.4" customHeight="1" x14ac:dyDescent="0.3">
      <c r="A115" s="546" t="s">
        <v>1422</v>
      </c>
      <c r="B115" s="547" t="s">
        <v>1324</v>
      </c>
      <c r="C115" s="547" t="s">
        <v>1308</v>
      </c>
      <c r="D115" s="547" t="s">
        <v>1355</v>
      </c>
      <c r="E115" s="547" t="s">
        <v>1356</v>
      </c>
      <c r="F115" s="567">
        <v>60</v>
      </c>
      <c r="G115" s="567">
        <v>18420</v>
      </c>
      <c r="H115" s="567">
        <v>0.84071200365130072</v>
      </c>
      <c r="I115" s="567">
        <v>307</v>
      </c>
      <c r="J115" s="567">
        <v>70</v>
      </c>
      <c r="K115" s="567">
        <v>21910</v>
      </c>
      <c r="L115" s="567">
        <v>1</v>
      </c>
      <c r="M115" s="567">
        <v>313</v>
      </c>
      <c r="N115" s="567">
        <v>60</v>
      </c>
      <c r="O115" s="567">
        <v>18840</v>
      </c>
      <c r="P115" s="552">
        <v>0.85988133272478318</v>
      </c>
      <c r="Q115" s="568">
        <v>314</v>
      </c>
    </row>
    <row r="116" spans="1:17" ht="14.4" customHeight="1" x14ac:dyDescent="0.3">
      <c r="A116" s="546" t="s">
        <v>1422</v>
      </c>
      <c r="B116" s="547" t="s">
        <v>1324</v>
      </c>
      <c r="C116" s="547" t="s">
        <v>1308</v>
      </c>
      <c r="D116" s="547" t="s">
        <v>1357</v>
      </c>
      <c r="E116" s="547" t="s">
        <v>1358</v>
      </c>
      <c r="F116" s="567">
        <v>1</v>
      </c>
      <c r="G116" s="567">
        <v>487</v>
      </c>
      <c r="H116" s="567">
        <v>0.33265027322404372</v>
      </c>
      <c r="I116" s="567">
        <v>487</v>
      </c>
      <c r="J116" s="567">
        <v>3</v>
      </c>
      <c r="K116" s="567">
        <v>1464</v>
      </c>
      <c r="L116" s="567">
        <v>1</v>
      </c>
      <c r="M116" s="567">
        <v>488</v>
      </c>
      <c r="N116" s="567"/>
      <c r="O116" s="567"/>
      <c r="P116" s="552"/>
      <c r="Q116" s="568"/>
    </row>
    <row r="117" spans="1:17" ht="14.4" customHeight="1" x14ac:dyDescent="0.3">
      <c r="A117" s="546" t="s">
        <v>1422</v>
      </c>
      <c r="B117" s="547" t="s">
        <v>1324</v>
      </c>
      <c r="C117" s="547" t="s">
        <v>1308</v>
      </c>
      <c r="D117" s="547" t="s">
        <v>1359</v>
      </c>
      <c r="E117" s="547" t="s">
        <v>1360</v>
      </c>
      <c r="F117" s="567">
        <v>159</v>
      </c>
      <c r="G117" s="567">
        <v>25599</v>
      </c>
      <c r="H117" s="567">
        <v>1.0067248702218028</v>
      </c>
      <c r="I117" s="567">
        <v>161</v>
      </c>
      <c r="J117" s="567">
        <v>156</v>
      </c>
      <c r="K117" s="567">
        <v>25428</v>
      </c>
      <c r="L117" s="567">
        <v>1</v>
      </c>
      <c r="M117" s="567">
        <v>163</v>
      </c>
      <c r="N117" s="567">
        <v>191</v>
      </c>
      <c r="O117" s="567">
        <v>31133</v>
      </c>
      <c r="P117" s="552">
        <v>1.2243589743589745</v>
      </c>
      <c r="Q117" s="568">
        <v>163</v>
      </c>
    </row>
    <row r="118" spans="1:17" ht="14.4" customHeight="1" x14ac:dyDescent="0.3">
      <c r="A118" s="546" t="s">
        <v>1422</v>
      </c>
      <c r="B118" s="547" t="s">
        <v>1324</v>
      </c>
      <c r="C118" s="547" t="s">
        <v>1308</v>
      </c>
      <c r="D118" s="547" t="s">
        <v>1363</v>
      </c>
      <c r="E118" s="547" t="s">
        <v>1329</v>
      </c>
      <c r="F118" s="567">
        <v>423</v>
      </c>
      <c r="G118" s="567">
        <v>30033</v>
      </c>
      <c r="H118" s="567">
        <v>0.91274617067833697</v>
      </c>
      <c r="I118" s="567">
        <v>71</v>
      </c>
      <c r="J118" s="567">
        <v>457</v>
      </c>
      <c r="K118" s="567">
        <v>32904</v>
      </c>
      <c r="L118" s="567">
        <v>1</v>
      </c>
      <c r="M118" s="567">
        <v>72</v>
      </c>
      <c r="N118" s="567">
        <v>403</v>
      </c>
      <c r="O118" s="567">
        <v>29016</v>
      </c>
      <c r="P118" s="552">
        <v>0.88183807439824946</v>
      </c>
      <c r="Q118" s="568">
        <v>72</v>
      </c>
    </row>
    <row r="119" spans="1:17" ht="14.4" customHeight="1" x14ac:dyDescent="0.3">
      <c r="A119" s="546" t="s">
        <v>1422</v>
      </c>
      <c r="B119" s="547" t="s">
        <v>1324</v>
      </c>
      <c r="C119" s="547" t="s">
        <v>1308</v>
      </c>
      <c r="D119" s="547" t="s">
        <v>1370</v>
      </c>
      <c r="E119" s="547" t="s">
        <v>1371</v>
      </c>
      <c r="F119" s="567">
        <v>9</v>
      </c>
      <c r="G119" s="567">
        <v>10755</v>
      </c>
      <c r="H119" s="567">
        <v>0.52241705930927285</v>
      </c>
      <c r="I119" s="567">
        <v>1195</v>
      </c>
      <c r="J119" s="567">
        <v>17</v>
      </c>
      <c r="K119" s="567">
        <v>20587</v>
      </c>
      <c r="L119" s="567">
        <v>1</v>
      </c>
      <c r="M119" s="567">
        <v>1211</v>
      </c>
      <c r="N119" s="567">
        <v>16</v>
      </c>
      <c r="O119" s="567">
        <v>19376</v>
      </c>
      <c r="P119" s="552">
        <v>0.94117647058823528</v>
      </c>
      <c r="Q119" s="568">
        <v>1211</v>
      </c>
    </row>
    <row r="120" spans="1:17" ht="14.4" customHeight="1" x14ac:dyDescent="0.3">
      <c r="A120" s="546" t="s">
        <v>1422</v>
      </c>
      <c r="B120" s="547" t="s">
        <v>1324</v>
      </c>
      <c r="C120" s="547" t="s">
        <v>1308</v>
      </c>
      <c r="D120" s="547" t="s">
        <v>1372</v>
      </c>
      <c r="E120" s="547" t="s">
        <v>1373</v>
      </c>
      <c r="F120" s="567">
        <v>6</v>
      </c>
      <c r="G120" s="567">
        <v>660</v>
      </c>
      <c r="H120" s="567">
        <v>0.64327485380116955</v>
      </c>
      <c r="I120" s="567">
        <v>110</v>
      </c>
      <c r="J120" s="567">
        <v>9</v>
      </c>
      <c r="K120" s="567">
        <v>1026</v>
      </c>
      <c r="L120" s="567">
        <v>1</v>
      </c>
      <c r="M120" s="567">
        <v>114</v>
      </c>
      <c r="N120" s="567">
        <v>11</v>
      </c>
      <c r="O120" s="567">
        <v>1254</v>
      </c>
      <c r="P120" s="552">
        <v>1.2222222222222223</v>
      </c>
      <c r="Q120" s="568">
        <v>114</v>
      </c>
    </row>
    <row r="121" spans="1:17" ht="14.4" customHeight="1" x14ac:dyDescent="0.3">
      <c r="A121" s="546" t="s">
        <v>1306</v>
      </c>
      <c r="B121" s="547" t="s">
        <v>1324</v>
      </c>
      <c r="C121" s="547" t="s">
        <v>1308</v>
      </c>
      <c r="D121" s="547" t="s">
        <v>1328</v>
      </c>
      <c r="E121" s="547" t="s">
        <v>1329</v>
      </c>
      <c r="F121" s="567">
        <v>426</v>
      </c>
      <c r="G121" s="567">
        <v>87756</v>
      </c>
      <c r="H121" s="567">
        <v>1.0664236237695954</v>
      </c>
      <c r="I121" s="567">
        <v>206</v>
      </c>
      <c r="J121" s="567">
        <v>390</v>
      </c>
      <c r="K121" s="567">
        <v>82290</v>
      </c>
      <c r="L121" s="567">
        <v>1</v>
      </c>
      <c r="M121" s="567">
        <v>211</v>
      </c>
      <c r="N121" s="567">
        <v>318</v>
      </c>
      <c r="O121" s="567">
        <v>67098</v>
      </c>
      <c r="P121" s="552">
        <v>0.81538461538461537</v>
      </c>
      <c r="Q121" s="568">
        <v>211</v>
      </c>
    </row>
    <row r="122" spans="1:17" ht="14.4" customHeight="1" x14ac:dyDescent="0.3">
      <c r="A122" s="546" t="s">
        <v>1306</v>
      </c>
      <c r="B122" s="547" t="s">
        <v>1324</v>
      </c>
      <c r="C122" s="547" t="s">
        <v>1308</v>
      </c>
      <c r="D122" s="547" t="s">
        <v>1330</v>
      </c>
      <c r="E122" s="547" t="s">
        <v>1329</v>
      </c>
      <c r="F122" s="567">
        <v>2</v>
      </c>
      <c r="G122" s="567">
        <v>170</v>
      </c>
      <c r="H122" s="567">
        <v>0.65134099616858232</v>
      </c>
      <c r="I122" s="567">
        <v>85</v>
      </c>
      <c r="J122" s="567">
        <v>3</v>
      </c>
      <c r="K122" s="567">
        <v>261</v>
      </c>
      <c r="L122" s="567">
        <v>1</v>
      </c>
      <c r="M122" s="567">
        <v>87</v>
      </c>
      <c r="N122" s="567"/>
      <c r="O122" s="567"/>
      <c r="P122" s="552"/>
      <c r="Q122" s="568"/>
    </row>
    <row r="123" spans="1:17" ht="14.4" customHeight="1" x14ac:dyDescent="0.3">
      <c r="A123" s="546" t="s">
        <v>1306</v>
      </c>
      <c r="B123" s="547" t="s">
        <v>1324</v>
      </c>
      <c r="C123" s="547" t="s">
        <v>1308</v>
      </c>
      <c r="D123" s="547" t="s">
        <v>1331</v>
      </c>
      <c r="E123" s="547" t="s">
        <v>1332</v>
      </c>
      <c r="F123" s="567">
        <v>230</v>
      </c>
      <c r="G123" s="567">
        <v>67850</v>
      </c>
      <c r="H123" s="567">
        <v>1.2735326688815061</v>
      </c>
      <c r="I123" s="567">
        <v>295</v>
      </c>
      <c r="J123" s="567">
        <v>177</v>
      </c>
      <c r="K123" s="567">
        <v>53277</v>
      </c>
      <c r="L123" s="567">
        <v>1</v>
      </c>
      <c r="M123" s="567">
        <v>301</v>
      </c>
      <c r="N123" s="567">
        <v>415</v>
      </c>
      <c r="O123" s="567">
        <v>124915</v>
      </c>
      <c r="P123" s="552">
        <v>2.3446327683615817</v>
      </c>
      <c r="Q123" s="568">
        <v>301</v>
      </c>
    </row>
    <row r="124" spans="1:17" ht="14.4" customHeight="1" x14ac:dyDescent="0.3">
      <c r="A124" s="546" t="s">
        <v>1306</v>
      </c>
      <c r="B124" s="547" t="s">
        <v>1324</v>
      </c>
      <c r="C124" s="547" t="s">
        <v>1308</v>
      </c>
      <c r="D124" s="547" t="s">
        <v>1333</v>
      </c>
      <c r="E124" s="547" t="s">
        <v>1334</v>
      </c>
      <c r="F124" s="567">
        <v>3</v>
      </c>
      <c r="G124" s="567">
        <v>285</v>
      </c>
      <c r="H124" s="567">
        <v>0.47979797979797978</v>
      </c>
      <c r="I124" s="567">
        <v>95</v>
      </c>
      <c r="J124" s="567">
        <v>6</v>
      </c>
      <c r="K124" s="567">
        <v>594</v>
      </c>
      <c r="L124" s="567">
        <v>1</v>
      </c>
      <c r="M124" s="567">
        <v>99</v>
      </c>
      <c r="N124" s="567"/>
      <c r="O124" s="567"/>
      <c r="P124" s="552"/>
      <c r="Q124" s="568"/>
    </row>
    <row r="125" spans="1:17" ht="14.4" customHeight="1" x14ac:dyDescent="0.3">
      <c r="A125" s="546" t="s">
        <v>1306</v>
      </c>
      <c r="B125" s="547" t="s">
        <v>1324</v>
      </c>
      <c r="C125" s="547" t="s">
        <v>1308</v>
      </c>
      <c r="D125" s="547" t="s">
        <v>1337</v>
      </c>
      <c r="E125" s="547" t="s">
        <v>1338</v>
      </c>
      <c r="F125" s="567">
        <v>235</v>
      </c>
      <c r="G125" s="567">
        <v>31725</v>
      </c>
      <c r="H125" s="567">
        <v>1.1407356801265687</v>
      </c>
      <c r="I125" s="567">
        <v>135</v>
      </c>
      <c r="J125" s="567">
        <v>203</v>
      </c>
      <c r="K125" s="567">
        <v>27811</v>
      </c>
      <c r="L125" s="567">
        <v>1</v>
      </c>
      <c r="M125" s="567">
        <v>137</v>
      </c>
      <c r="N125" s="567">
        <v>167</v>
      </c>
      <c r="O125" s="567">
        <v>22879</v>
      </c>
      <c r="P125" s="552">
        <v>0.82266009852216748</v>
      </c>
      <c r="Q125" s="568">
        <v>137</v>
      </c>
    </row>
    <row r="126" spans="1:17" ht="14.4" customHeight="1" x14ac:dyDescent="0.3">
      <c r="A126" s="546" t="s">
        <v>1306</v>
      </c>
      <c r="B126" s="547" t="s">
        <v>1324</v>
      </c>
      <c r="C126" s="547" t="s">
        <v>1308</v>
      </c>
      <c r="D126" s="547" t="s">
        <v>1339</v>
      </c>
      <c r="E126" s="547" t="s">
        <v>1338</v>
      </c>
      <c r="F126" s="567">
        <v>1</v>
      </c>
      <c r="G126" s="567">
        <v>178</v>
      </c>
      <c r="H126" s="567">
        <v>0.97267759562841527</v>
      </c>
      <c r="I126" s="567">
        <v>178</v>
      </c>
      <c r="J126" s="567">
        <v>1</v>
      </c>
      <c r="K126" s="567">
        <v>183</v>
      </c>
      <c r="L126" s="567">
        <v>1</v>
      </c>
      <c r="M126" s="567">
        <v>183</v>
      </c>
      <c r="N126" s="567"/>
      <c r="O126" s="567"/>
      <c r="P126" s="552"/>
      <c r="Q126" s="568"/>
    </row>
    <row r="127" spans="1:17" ht="14.4" customHeight="1" x14ac:dyDescent="0.3">
      <c r="A127" s="546" t="s">
        <v>1306</v>
      </c>
      <c r="B127" s="547" t="s">
        <v>1324</v>
      </c>
      <c r="C127" s="547" t="s">
        <v>1308</v>
      </c>
      <c r="D127" s="547" t="s">
        <v>1340</v>
      </c>
      <c r="E127" s="547" t="s">
        <v>1341</v>
      </c>
      <c r="F127" s="567"/>
      <c r="G127" s="567"/>
      <c r="H127" s="567"/>
      <c r="I127" s="567"/>
      <c r="J127" s="567">
        <v>1</v>
      </c>
      <c r="K127" s="567">
        <v>639</v>
      </c>
      <c r="L127" s="567">
        <v>1</v>
      </c>
      <c r="M127" s="567">
        <v>639</v>
      </c>
      <c r="N127" s="567"/>
      <c r="O127" s="567"/>
      <c r="P127" s="552"/>
      <c r="Q127" s="568"/>
    </row>
    <row r="128" spans="1:17" ht="14.4" customHeight="1" x14ac:dyDescent="0.3">
      <c r="A128" s="546" t="s">
        <v>1306</v>
      </c>
      <c r="B128" s="547" t="s">
        <v>1324</v>
      </c>
      <c r="C128" s="547" t="s">
        <v>1308</v>
      </c>
      <c r="D128" s="547" t="s">
        <v>1344</v>
      </c>
      <c r="E128" s="547" t="s">
        <v>1345</v>
      </c>
      <c r="F128" s="567">
        <v>12</v>
      </c>
      <c r="G128" s="567">
        <v>1932</v>
      </c>
      <c r="H128" s="567">
        <v>1.5953757225433527</v>
      </c>
      <c r="I128" s="567">
        <v>161</v>
      </c>
      <c r="J128" s="567">
        <v>7</v>
      </c>
      <c r="K128" s="567">
        <v>1211</v>
      </c>
      <c r="L128" s="567">
        <v>1</v>
      </c>
      <c r="M128" s="567">
        <v>173</v>
      </c>
      <c r="N128" s="567">
        <v>16</v>
      </c>
      <c r="O128" s="567">
        <v>2768</v>
      </c>
      <c r="P128" s="552">
        <v>2.2857142857142856</v>
      </c>
      <c r="Q128" s="568">
        <v>173</v>
      </c>
    </row>
    <row r="129" spans="1:17" ht="14.4" customHeight="1" x14ac:dyDescent="0.3">
      <c r="A129" s="546" t="s">
        <v>1306</v>
      </c>
      <c r="B129" s="547" t="s">
        <v>1324</v>
      </c>
      <c r="C129" s="547" t="s">
        <v>1308</v>
      </c>
      <c r="D129" s="547" t="s">
        <v>1348</v>
      </c>
      <c r="E129" s="547" t="s">
        <v>1349</v>
      </c>
      <c r="F129" s="567">
        <v>386</v>
      </c>
      <c r="G129" s="567">
        <v>6176</v>
      </c>
      <c r="H129" s="567">
        <v>1.0748346675948486</v>
      </c>
      <c r="I129" s="567">
        <v>16</v>
      </c>
      <c r="J129" s="567">
        <v>338</v>
      </c>
      <c r="K129" s="567">
        <v>5746</v>
      </c>
      <c r="L129" s="567">
        <v>1</v>
      </c>
      <c r="M129" s="567">
        <v>17</v>
      </c>
      <c r="N129" s="567">
        <v>2</v>
      </c>
      <c r="O129" s="567">
        <v>34</v>
      </c>
      <c r="P129" s="552">
        <v>5.9171597633136093E-3</v>
      </c>
      <c r="Q129" s="568">
        <v>17</v>
      </c>
    </row>
    <row r="130" spans="1:17" ht="14.4" customHeight="1" x14ac:dyDescent="0.3">
      <c r="A130" s="546" t="s">
        <v>1306</v>
      </c>
      <c r="B130" s="547" t="s">
        <v>1324</v>
      </c>
      <c r="C130" s="547" t="s">
        <v>1308</v>
      </c>
      <c r="D130" s="547" t="s">
        <v>1350</v>
      </c>
      <c r="E130" s="547" t="s">
        <v>1351</v>
      </c>
      <c r="F130" s="567">
        <v>132</v>
      </c>
      <c r="G130" s="567">
        <v>35112</v>
      </c>
      <c r="H130" s="567">
        <v>1.2020129403306974</v>
      </c>
      <c r="I130" s="567">
        <v>266</v>
      </c>
      <c r="J130" s="567">
        <v>107</v>
      </c>
      <c r="K130" s="567">
        <v>29211</v>
      </c>
      <c r="L130" s="567">
        <v>1</v>
      </c>
      <c r="M130" s="567">
        <v>273</v>
      </c>
      <c r="N130" s="567"/>
      <c r="O130" s="567"/>
      <c r="P130" s="552"/>
      <c r="Q130" s="568"/>
    </row>
    <row r="131" spans="1:17" ht="14.4" customHeight="1" x14ac:dyDescent="0.3">
      <c r="A131" s="546" t="s">
        <v>1306</v>
      </c>
      <c r="B131" s="547" t="s">
        <v>1324</v>
      </c>
      <c r="C131" s="547" t="s">
        <v>1308</v>
      </c>
      <c r="D131" s="547" t="s">
        <v>1352</v>
      </c>
      <c r="E131" s="547" t="s">
        <v>1353</v>
      </c>
      <c r="F131" s="567">
        <v>150</v>
      </c>
      <c r="G131" s="567">
        <v>21150</v>
      </c>
      <c r="H131" s="567">
        <v>1.1198771576829398</v>
      </c>
      <c r="I131" s="567">
        <v>141</v>
      </c>
      <c r="J131" s="567">
        <v>133</v>
      </c>
      <c r="K131" s="567">
        <v>18886</v>
      </c>
      <c r="L131" s="567">
        <v>1</v>
      </c>
      <c r="M131" s="567">
        <v>142</v>
      </c>
      <c r="N131" s="567">
        <v>102</v>
      </c>
      <c r="O131" s="567">
        <v>14484</v>
      </c>
      <c r="P131" s="552">
        <v>0.76691729323308266</v>
      </c>
      <c r="Q131" s="568">
        <v>142</v>
      </c>
    </row>
    <row r="132" spans="1:17" ht="14.4" customHeight="1" x14ac:dyDescent="0.3">
      <c r="A132" s="546" t="s">
        <v>1306</v>
      </c>
      <c r="B132" s="547" t="s">
        <v>1324</v>
      </c>
      <c r="C132" s="547" t="s">
        <v>1308</v>
      </c>
      <c r="D132" s="547" t="s">
        <v>1354</v>
      </c>
      <c r="E132" s="547" t="s">
        <v>1353</v>
      </c>
      <c r="F132" s="567">
        <v>235</v>
      </c>
      <c r="G132" s="567">
        <v>18330</v>
      </c>
      <c r="H132" s="567">
        <v>1.1519607843137254</v>
      </c>
      <c r="I132" s="567">
        <v>78</v>
      </c>
      <c r="J132" s="567">
        <v>204</v>
      </c>
      <c r="K132" s="567">
        <v>15912</v>
      </c>
      <c r="L132" s="567">
        <v>1</v>
      </c>
      <c r="M132" s="567">
        <v>78</v>
      </c>
      <c r="N132" s="567">
        <v>167</v>
      </c>
      <c r="O132" s="567">
        <v>13026</v>
      </c>
      <c r="P132" s="552">
        <v>0.81862745098039214</v>
      </c>
      <c r="Q132" s="568">
        <v>78</v>
      </c>
    </row>
    <row r="133" spans="1:17" ht="14.4" customHeight="1" x14ac:dyDescent="0.3">
      <c r="A133" s="546" t="s">
        <v>1306</v>
      </c>
      <c r="B133" s="547" t="s">
        <v>1324</v>
      </c>
      <c r="C133" s="547" t="s">
        <v>1308</v>
      </c>
      <c r="D133" s="547" t="s">
        <v>1355</v>
      </c>
      <c r="E133" s="547" t="s">
        <v>1356</v>
      </c>
      <c r="F133" s="567">
        <v>150</v>
      </c>
      <c r="G133" s="567">
        <v>46050</v>
      </c>
      <c r="H133" s="567">
        <v>1.1062000048043432</v>
      </c>
      <c r="I133" s="567">
        <v>307</v>
      </c>
      <c r="J133" s="567">
        <v>133</v>
      </c>
      <c r="K133" s="567">
        <v>41629</v>
      </c>
      <c r="L133" s="567">
        <v>1</v>
      </c>
      <c r="M133" s="567">
        <v>313</v>
      </c>
      <c r="N133" s="567">
        <v>102</v>
      </c>
      <c r="O133" s="567">
        <v>32028</v>
      </c>
      <c r="P133" s="552">
        <v>0.7693675082274376</v>
      </c>
      <c r="Q133" s="568">
        <v>314</v>
      </c>
    </row>
    <row r="134" spans="1:17" ht="14.4" customHeight="1" x14ac:dyDescent="0.3">
      <c r="A134" s="546" t="s">
        <v>1306</v>
      </c>
      <c r="B134" s="547" t="s">
        <v>1324</v>
      </c>
      <c r="C134" s="547" t="s">
        <v>1308</v>
      </c>
      <c r="D134" s="547" t="s">
        <v>1359</v>
      </c>
      <c r="E134" s="547" t="s">
        <v>1360</v>
      </c>
      <c r="F134" s="567">
        <v>212</v>
      </c>
      <c r="G134" s="567">
        <v>34132</v>
      </c>
      <c r="H134" s="567">
        <v>1.090618609406953</v>
      </c>
      <c r="I134" s="567">
        <v>161</v>
      </c>
      <c r="J134" s="567">
        <v>192</v>
      </c>
      <c r="K134" s="567">
        <v>31296</v>
      </c>
      <c r="L134" s="567">
        <v>1</v>
      </c>
      <c r="M134" s="567">
        <v>163</v>
      </c>
      <c r="N134" s="567">
        <v>259</v>
      </c>
      <c r="O134" s="567">
        <v>42217</v>
      </c>
      <c r="P134" s="552">
        <v>1.3489583333333333</v>
      </c>
      <c r="Q134" s="568">
        <v>163</v>
      </c>
    </row>
    <row r="135" spans="1:17" ht="14.4" customHeight="1" x14ac:dyDescent="0.3">
      <c r="A135" s="546" t="s">
        <v>1306</v>
      </c>
      <c r="B135" s="547" t="s">
        <v>1324</v>
      </c>
      <c r="C135" s="547" t="s">
        <v>1308</v>
      </c>
      <c r="D135" s="547" t="s">
        <v>1363</v>
      </c>
      <c r="E135" s="547" t="s">
        <v>1329</v>
      </c>
      <c r="F135" s="567">
        <v>368</v>
      </c>
      <c r="G135" s="567">
        <v>26128</v>
      </c>
      <c r="H135" s="567">
        <v>0.96002351557907117</v>
      </c>
      <c r="I135" s="567">
        <v>71</v>
      </c>
      <c r="J135" s="567">
        <v>378</v>
      </c>
      <c r="K135" s="567">
        <v>27216</v>
      </c>
      <c r="L135" s="567">
        <v>1</v>
      </c>
      <c r="M135" s="567">
        <v>72</v>
      </c>
      <c r="N135" s="567">
        <v>345</v>
      </c>
      <c r="O135" s="567">
        <v>24840</v>
      </c>
      <c r="P135" s="552">
        <v>0.91269841269841268</v>
      </c>
      <c r="Q135" s="568">
        <v>72</v>
      </c>
    </row>
    <row r="136" spans="1:17" ht="14.4" customHeight="1" x14ac:dyDescent="0.3">
      <c r="A136" s="546" t="s">
        <v>1306</v>
      </c>
      <c r="B136" s="547" t="s">
        <v>1324</v>
      </c>
      <c r="C136" s="547" t="s">
        <v>1308</v>
      </c>
      <c r="D136" s="547" t="s">
        <v>1368</v>
      </c>
      <c r="E136" s="547" t="s">
        <v>1369</v>
      </c>
      <c r="F136" s="567">
        <v>2</v>
      </c>
      <c r="G136" s="567">
        <v>440</v>
      </c>
      <c r="H136" s="567">
        <v>0.64046579330422126</v>
      </c>
      <c r="I136" s="567">
        <v>220</v>
      </c>
      <c r="J136" s="567">
        <v>3</v>
      </c>
      <c r="K136" s="567">
        <v>687</v>
      </c>
      <c r="L136" s="567">
        <v>1</v>
      </c>
      <c r="M136" s="567">
        <v>229</v>
      </c>
      <c r="N136" s="567"/>
      <c r="O136" s="567"/>
      <c r="P136" s="552"/>
      <c r="Q136" s="568"/>
    </row>
    <row r="137" spans="1:17" ht="14.4" customHeight="1" x14ac:dyDescent="0.3">
      <c r="A137" s="546" t="s">
        <v>1306</v>
      </c>
      <c r="B137" s="547" t="s">
        <v>1324</v>
      </c>
      <c r="C137" s="547" t="s">
        <v>1308</v>
      </c>
      <c r="D137" s="547" t="s">
        <v>1370</v>
      </c>
      <c r="E137" s="547" t="s">
        <v>1371</v>
      </c>
      <c r="F137" s="567">
        <v>15</v>
      </c>
      <c r="G137" s="567">
        <v>17925</v>
      </c>
      <c r="H137" s="567">
        <v>1.2334847233691164</v>
      </c>
      <c r="I137" s="567">
        <v>1195</v>
      </c>
      <c r="J137" s="567">
        <v>12</v>
      </c>
      <c r="K137" s="567">
        <v>14532</v>
      </c>
      <c r="L137" s="567">
        <v>1</v>
      </c>
      <c r="M137" s="567">
        <v>1211</v>
      </c>
      <c r="N137" s="567">
        <v>17</v>
      </c>
      <c r="O137" s="567">
        <v>20587</v>
      </c>
      <c r="P137" s="552">
        <v>1.4166666666666667</v>
      </c>
      <c r="Q137" s="568">
        <v>1211</v>
      </c>
    </row>
    <row r="138" spans="1:17" ht="14.4" customHeight="1" x14ac:dyDescent="0.3">
      <c r="A138" s="546" t="s">
        <v>1306</v>
      </c>
      <c r="B138" s="547" t="s">
        <v>1324</v>
      </c>
      <c r="C138" s="547" t="s">
        <v>1308</v>
      </c>
      <c r="D138" s="547" t="s">
        <v>1372</v>
      </c>
      <c r="E138" s="547" t="s">
        <v>1373</v>
      </c>
      <c r="F138" s="567">
        <v>13</v>
      </c>
      <c r="G138" s="567">
        <v>1430</v>
      </c>
      <c r="H138" s="567">
        <v>1.5679824561403508</v>
      </c>
      <c r="I138" s="567">
        <v>110</v>
      </c>
      <c r="J138" s="567">
        <v>8</v>
      </c>
      <c r="K138" s="567">
        <v>912</v>
      </c>
      <c r="L138" s="567">
        <v>1</v>
      </c>
      <c r="M138" s="567">
        <v>114</v>
      </c>
      <c r="N138" s="567">
        <v>15</v>
      </c>
      <c r="O138" s="567">
        <v>1710</v>
      </c>
      <c r="P138" s="552">
        <v>1.875</v>
      </c>
      <c r="Q138" s="568">
        <v>114</v>
      </c>
    </row>
    <row r="139" spans="1:17" ht="14.4" customHeight="1" x14ac:dyDescent="0.3">
      <c r="A139" s="546" t="s">
        <v>1306</v>
      </c>
      <c r="B139" s="547" t="s">
        <v>1324</v>
      </c>
      <c r="C139" s="547" t="s">
        <v>1308</v>
      </c>
      <c r="D139" s="547" t="s">
        <v>1374</v>
      </c>
      <c r="E139" s="547" t="s">
        <v>1375</v>
      </c>
      <c r="F139" s="567">
        <v>1</v>
      </c>
      <c r="G139" s="567">
        <v>323</v>
      </c>
      <c r="H139" s="567">
        <v>0.4667630057803468</v>
      </c>
      <c r="I139" s="567">
        <v>323</v>
      </c>
      <c r="J139" s="567">
        <v>2</v>
      </c>
      <c r="K139" s="567">
        <v>692</v>
      </c>
      <c r="L139" s="567">
        <v>1</v>
      </c>
      <c r="M139" s="567">
        <v>346</v>
      </c>
      <c r="N139" s="567"/>
      <c r="O139" s="567"/>
      <c r="P139" s="552"/>
      <c r="Q139" s="568"/>
    </row>
    <row r="140" spans="1:17" ht="14.4" customHeight="1" x14ac:dyDescent="0.3">
      <c r="A140" s="546" t="s">
        <v>1306</v>
      </c>
      <c r="B140" s="547" t="s">
        <v>1324</v>
      </c>
      <c r="C140" s="547" t="s">
        <v>1308</v>
      </c>
      <c r="D140" s="547" t="s">
        <v>1382</v>
      </c>
      <c r="E140" s="547" t="s">
        <v>1383</v>
      </c>
      <c r="F140" s="567"/>
      <c r="G140" s="567"/>
      <c r="H140" s="567"/>
      <c r="I140" s="567"/>
      <c r="J140" s="567">
        <v>1</v>
      </c>
      <c r="K140" s="567">
        <v>301</v>
      </c>
      <c r="L140" s="567">
        <v>1</v>
      </c>
      <c r="M140" s="567">
        <v>301</v>
      </c>
      <c r="N140" s="567"/>
      <c r="O140" s="567"/>
      <c r="P140" s="552"/>
      <c r="Q140" s="568"/>
    </row>
    <row r="141" spans="1:17" ht="14.4" customHeight="1" x14ac:dyDescent="0.3">
      <c r="A141" s="546" t="s">
        <v>1423</v>
      </c>
      <c r="B141" s="547" t="s">
        <v>1324</v>
      </c>
      <c r="C141" s="547" t="s">
        <v>1308</v>
      </c>
      <c r="D141" s="547" t="s">
        <v>1328</v>
      </c>
      <c r="E141" s="547" t="s">
        <v>1329</v>
      </c>
      <c r="F141" s="567">
        <v>467</v>
      </c>
      <c r="G141" s="567">
        <v>96202</v>
      </c>
      <c r="H141" s="567">
        <v>1.1998253928660514</v>
      </c>
      <c r="I141" s="567">
        <v>206</v>
      </c>
      <c r="J141" s="567">
        <v>380</v>
      </c>
      <c r="K141" s="567">
        <v>80180</v>
      </c>
      <c r="L141" s="567">
        <v>1</v>
      </c>
      <c r="M141" s="567">
        <v>211</v>
      </c>
      <c r="N141" s="567">
        <v>425</v>
      </c>
      <c r="O141" s="567">
        <v>89675</v>
      </c>
      <c r="P141" s="552">
        <v>1.118421052631579</v>
      </c>
      <c r="Q141" s="568">
        <v>211</v>
      </c>
    </row>
    <row r="142" spans="1:17" ht="14.4" customHeight="1" x14ac:dyDescent="0.3">
      <c r="A142" s="546" t="s">
        <v>1423</v>
      </c>
      <c r="B142" s="547" t="s">
        <v>1324</v>
      </c>
      <c r="C142" s="547" t="s">
        <v>1308</v>
      </c>
      <c r="D142" s="547" t="s">
        <v>1330</v>
      </c>
      <c r="E142" s="547" t="s">
        <v>1329</v>
      </c>
      <c r="F142" s="567">
        <v>1</v>
      </c>
      <c r="G142" s="567">
        <v>85</v>
      </c>
      <c r="H142" s="567"/>
      <c r="I142" s="567">
        <v>85</v>
      </c>
      <c r="J142" s="567"/>
      <c r="K142" s="567"/>
      <c r="L142" s="567"/>
      <c r="M142" s="567"/>
      <c r="N142" s="567"/>
      <c r="O142" s="567"/>
      <c r="P142" s="552"/>
      <c r="Q142" s="568"/>
    </row>
    <row r="143" spans="1:17" ht="14.4" customHeight="1" x14ac:dyDescent="0.3">
      <c r="A143" s="546" t="s">
        <v>1423</v>
      </c>
      <c r="B143" s="547" t="s">
        <v>1324</v>
      </c>
      <c r="C143" s="547" t="s">
        <v>1308</v>
      </c>
      <c r="D143" s="547" t="s">
        <v>1331</v>
      </c>
      <c r="E143" s="547" t="s">
        <v>1332</v>
      </c>
      <c r="F143" s="567">
        <v>390</v>
      </c>
      <c r="G143" s="567">
        <v>115050</v>
      </c>
      <c r="H143" s="567">
        <v>1.2095756760166534</v>
      </c>
      <c r="I143" s="567">
        <v>295</v>
      </c>
      <c r="J143" s="567">
        <v>316</v>
      </c>
      <c r="K143" s="567">
        <v>95116</v>
      </c>
      <c r="L143" s="567">
        <v>1</v>
      </c>
      <c r="M143" s="567">
        <v>301</v>
      </c>
      <c r="N143" s="567">
        <v>216</v>
      </c>
      <c r="O143" s="567">
        <v>65016</v>
      </c>
      <c r="P143" s="552">
        <v>0.68354430379746833</v>
      </c>
      <c r="Q143" s="568">
        <v>301</v>
      </c>
    </row>
    <row r="144" spans="1:17" ht="14.4" customHeight="1" x14ac:dyDescent="0.3">
      <c r="A144" s="546" t="s">
        <v>1423</v>
      </c>
      <c r="B144" s="547" t="s">
        <v>1324</v>
      </c>
      <c r="C144" s="547" t="s">
        <v>1308</v>
      </c>
      <c r="D144" s="547" t="s">
        <v>1333</v>
      </c>
      <c r="E144" s="547" t="s">
        <v>1334</v>
      </c>
      <c r="F144" s="567">
        <v>1</v>
      </c>
      <c r="G144" s="567">
        <v>95</v>
      </c>
      <c r="H144" s="567">
        <v>0.10662177328843996</v>
      </c>
      <c r="I144" s="567">
        <v>95</v>
      </c>
      <c r="J144" s="567">
        <v>9</v>
      </c>
      <c r="K144" s="567">
        <v>891</v>
      </c>
      <c r="L144" s="567">
        <v>1</v>
      </c>
      <c r="M144" s="567">
        <v>99</v>
      </c>
      <c r="N144" s="567"/>
      <c r="O144" s="567"/>
      <c r="P144" s="552"/>
      <c r="Q144" s="568"/>
    </row>
    <row r="145" spans="1:17" ht="14.4" customHeight="1" x14ac:dyDescent="0.3">
      <c r="A145" s="546" t="s">
        <v>1423</v>
      </c>
      <c r="B145" s="547" t="s">
        <v>1324</v>
      </c>
      <c r="C145" s="547" t="s">
        <v>1308</v>
      </c>
      <c r="D145" s="547" t="s">
        <v>1337</v>
      </c>
      <c r="E145" s="547" t="s">
        <v>1338</v>
      </c>
      <c r="F145" s="567">
        <v>91</v>
      </c>
      <c r="G145" s="567">
        <v>12285</v>
      </c>
      <c r="H145" s="567">
        <v>0.89671532846715329</v>
      </c>
      <c r="I145" s="567">
        <v>135</v>
      </c>
      <c r="J145" s="567">
        <v>100</v>
      </c>
      <c r="K145" s="567">
        <v>13700</v>
      </c>
      <c r="L145" s="567">
        <v>1</v>
      </c>
      <c r="M145" s="567">
        <v>137</v>
      </c>
      <c r="N145" s="567">
        <v>78</v>
      </c>
      <c r="O145" s="567">
        <v>10686</v>
      </c>
      <c r="P145" s="552">
        <v>0.78</v>
      </c>
      <c r="Q145" s="568">
        <v>137</v>
      </c>
    </row>
    <row r="146" spans="1:17" ht="14.4" customHeight="1" x14ac:dyDescent="0.3">
      <c r="A146" s="546" t="s">
        <v>1423</v>
      </c>
      <c r="B146" s="547" t="s">
        <v>1324</v>
      </c>
      <c r="C146" s="547" t="s">
        <v>1308</v>
      </c>
      <c r="D146" s="547" t="s">
        <v>1339</v>
      </c>
      <c r="E146" s="547" t="s">
        <v>1338</v>
      </c>
      <c r="F146" s="567">
        <v>1</v>
      </c>
      <c r="G146" s="567">
        <v>178</v>
      </c>
      <c r="H146" s="567"/>
      <c r="I146" s="567">
        <v>178</v>
      </c>
      <c r="J146" s="567"/>
      <c r="K146" s="567"/>
      <c r="L146" s="567"/>
      <c r="M146" s="567"/>
      <c r="N146" s="567"/>
      <c r="O146" s="567"/>
      <c r="P146" s="552"/>
      <c r="Q146" s="568"/>
    </row>
    <row r="147" spans="1:17" ht="14.4" customHeight="1" x14ac:dyDescent="0.3">
      <c r="A147" s="546" t="s">
        <v>1423</v>
      </c>
      <c r="B147" s="547" t="s">
        <v>1324</v>
      </c>
      <c r="C147" s="547" t="s">
        <v>1308</v>
      </c>
      <c r="D147" s="547" t="s">
        <v>1340</v>
      </c>
      <c r="E147" s="547" t="s">
        <v>1341</v>
      </c>
      <c r="F147" s="567">
        <v>2</v>
      </c>
      <c r="G147" s="567">
        <v>1240</v>
      </c>
      <c r="H147" s="567"/>
      <c r="I147" s="567">
        <v>620</v>
      </c>
      <c r="J147" s="567"/>
      <c r="K147" s="567"/>
      <c r="L147" s="567"/>
      <c r="M147" s="567"/>
      <c r="N147" s="567"/>
      <c r="O147" s="567"/>
      <c r="P147" s="552"/>
      <c r="Q147" s="568"/>
    </row>
    <row r="148" spans="1:17" ht="14.4" customHeight="1" x14ac:dyDescent="0.3">
      <c r="A148" s="546" t="s">
        <v>1423</v>
      </c>
      <c r="B148" s="547" t="s">
        <v>1324</v>
      </c>
      <c r="C148" s="547" t="s">
        <v>1308</v>
      </c>
      <c r="D148" s="547" t="s">
        <v>1344</v>
      </c>
      <c r="E148" s="547" t="s">
        <v>1345</v>
      </c>
      <c r="F148" s="567">
        <v>8</v>
      </c>
      <c r="G148" s="567">
        <v>1288</v>
      </c>
      <c r="H148" s="567">
        <v>0.67682606410930113</v>
      </c>
      <c r="I148" s="567">
        <v>161</v>
      </c>
      <c r="J148" s="567">
        <v>11</v>
      </c>
      <c r="K148" s="567">
        <v>1903</v>
      </c>
      <c r="L148" s="567">
        <v>1</v>
      </c>
      <c r="M148" s="567">
        <v>173</v>
      </c>
      <c r="N148" s="567">
        <v>8</v>
      </c>
      <c r="O148" s="567">
        <v>1384</v>
      </c>
      <c r="P148" s="552">
        <v>0.72727272727272729</v>
      </c>
      <c r="Q148" s="568">
        <v>173</v>
      </c>
    </row>
    <row r="149" spans="1:17" ht="14.4" customHeight="1" x14ac:dyDescent="0.3">
      <c r="A149" s="546" t="s">
        <v>1423</v>
      </c>
      <c r="B149" s="547" t="s">
        <v>1324</v>
      </c>
      <c r="C149" s="547" t="s">
        <v>1308</v>
      </c>
      <c r="D149" s="547" t="s">
        <v>1346</v>
      </c>
      <c r="E149" s="547" t="s">
        <v>1347</v>
      </c>
      <c r="F149" s="567"/>
      <c r="G149" s="567"/>
      <c r="H149" s="567"/>
      <c r="I149" s="567"/>
      <c r="J149" s="567">
        <v>1</v>
      </c>
      <c r="K149" s="567">
        <v>384</v>
      </c>
      <c r="L149" s="567">
        <v>1</v>
      </c>
      <c r="M149" s="567">
        <v>384</v>
      </c>
      <c r="N149" s="567"/>
      <c r="O149" s="567"/>
      <c r="P149" s="552"/>
      <c r="Q149" s="568"/>
    </row>
    <row r="150" spans="1:17" ht="14.4" customHeight="1" x14ac:dyDescent="0.3">
      <c r="A150" s="546" t="s">
        <v>1423</v>
      </c>
      <c r="B150" s="547" t="s">
        <v>1324</v>
      </c>
      <c r="C150" s="547" t="s">
        <v>1308</v>
      </c>
      <c r="D150" s="547" t="s">
        <v>1348</v>
      </c>
      <c r="E150" s="547" t="s">
        <v>1349</v>
      </c>
      <c r="F150" s="567">
        <v>199</v>
      </c>
      <c r="G150" s="567">
        <v>3184</v>
      </c>
      <c r="H150" s="567">
        <v>0.90480250071042911</v>
      </c>
      <c r="I150" s="567">
        <v>16</v>
      </c>
      <c r="J150" s="567">
        <v>207</v>
      </c>
      <c r="K150" s="567">
        <v>3519</v>
      </c>
      <c r="L150" s="567">
        <v>1</v>
      </c>
      <c r="M150" s="567">
        <v>17</v>
      </c>
      <c r="N150" s="567">
        <v>2</v>
      </c>
      <c r="O150" s="567">
        <v>34</v>
      </c>
      <c r="P150" s="552">
        <v>9.6618357487922701E-3</v>
      </c>
      <c r="Q150" s="568">
        <v>17</v>
      </c>
    </row>
    <row r="151" spans="1:17" ht="14.4" customHeight="1" x14ac:dyDescent="0.3">
      <c r="A151" s="546" t="s">
        <v>1423</v>
      </c>
      <c r="B151" s="547" t="s">
        <v>1324</v>
      </c>
      <c r="C151" s="547" t="s">
        <v>1308</v>
      </c>
      <c r="D151" s="547" t="s">
        <v>1350</v>
      </c>
      <c r="E151" s="547" t="s">
        <v>1351</v>
      </c>
      <c r="F151" s="567">
        <v>47</v>
      </c>
      <c r="G151" s="567">
        <v>12502</v>
      </c>
      <c r="H151" s="567">
        <v>1.0649970184853905</v>
      </c>
      <c r="I151" s="567">
        <v>266</v>
      </c>
      <c r="J151" s="567">
        <v>43</v>
      </c>
      <c r="K151" s="567">
        <v>11739</v>
      </c>
      <c r="L151" s="567">
        <v>1</v>
      </c>
      <c r="M151" s="567">
        <v>273</v>
      </c>
      <c r="N151" s="567"/>
      <c r="O151" s="567"/>
      <c r="P151" s="552"/>
      <c r="Q151" s="568"/>
    </row>
    <row r="152" spans="1:17" ht="14.4" customHeight="1" x14ac:dyDescent="0.3">
      <c r="A152" s="546" t="s">
        <v>1423</v>
      </c>
      <c r="B152" s="547" t="s">
        <v>1324</v>
      </c>
      <c r="C152" s="547" t="s">
        <v>1308</v>
      </c>
      <c r="D152" s="547" t="s">
        <v>1352</v>
      </c>
      <c r="E152" s="547" t="s">
        <v>1353</v>
      </c>
      <c r="F152" s="567">
        <v>95</v>
      </c>
      <c r="G152" s="567">
        <v>13395</v>
      </c>
      <c r="H152" s="567">
        <v>1.0035211267605635</v>
      </c>
      <c r="I152" s="567">
        <v>141</v>
      </c>
      <c r="J152" s="567">
        <v>94</v>
      </c>
      <c r="K152" s="567">
        <v>13348</v>
      </c>
      <c r="L152" s="567">
        <v>1</v>
      </c>
      <c r="M152" s="567">
        <v>142</v>
      </c>
      <c r="N152" s="567">
        <v>94</v>
      </c>
      <c r="O152" s="567">
        <v>13348</v>
      </c>
      <c r="P152" s="552">
        <v>1</v>
      </c>
      <c r="Q152" s="568">
        <v>142</v>
      </c>
    </row>
    <row r="153" spans="1:17" ht="14.4" customHeight="1" x14ac:dyDescent="0.3">
      <c r="A153" s="546" t="s">
        <v>1423</v>
      </c>
      <c r="B153" s="547" t="s">
        <v>1324</v>
      </c>
      <c r="C153" s="547" t="s">
        <v>1308</v>
      </c>
      <c r="D153" s="547" t="s">
        <v>1354</v>
      </c>
      <c r="E153" s="547" t="s">
        <v>1353</v>
      </c>
      <c r="F153" s="567">
        <v>91</v>
      </c>
      <c r="G153" s="567">
        <v>7098</v>
      </c>
      <c r="H153" s="567">
        <v>0.91</v>
      </c>
      <c r="I153" s="567">
        <v>78</v>
      </c>
      <c r="J153" s="567">
        <v>100</v>
      </c>
      <c r="K153" s="567">
        <v>7800</v>
      </c>
      <c r="L153" s="567">
        <v>1</v>
      </c>
      <c r="M153" s="567">
        <v>78</v>
      </c>
      <c r="N153" s="567">
        <v>78</v>
      </c>
      <c r="O153" s="567">
        <v>6084</v>
      </c>
      <c r="P153" s="552">
        <v>0.78</v>
      </c>
      <c r="Q153" s="568">
        <v>78</v>
      </c>
    </row>
    <row r="154" spans="1:17" ht="14.4" customHeight="1" x14ac:dyDescent="0.3">
      <c r="A154" s="546" t="s">
        <v>1423</v>
      </c>
      <c r="B154" s="547" t="s">
        <v>1324</v>
      </c>
      <c r="C154" s="547" t="s">
        <v>1308</v>
      </c>
      <c r="D154" s="547" t="s">
        <v>1355</v>
      </c>
      <c r="E154" s="547" t="s">
        <v>1356</v>
      </c>
      <c r="F154" s="567">
        <v>95</v>
      </c>
      <c r="G154" s="567">
        <v>29165</v>
      </c>
      <c r="H154" s="567">
        <v>0.99126503976616143</v>
      </c>
      <c r="I154" s="567">
        <v>307</v>
      </c>
      <c r="J154" s="567">
        <v>94</v>
      </c>
      <c r="K154" s="567">
        <v>29422</v>
      </c>
      <c r="L154" s="567">
        <v>1</v>
      </c>
      <c r="M154" s="567">
        <v>313</v>
      </c>
      <c r="N154" s="567">
        <v>94</v>
      </c>
      <c r="O154" s="567">
        <v>29516</v>
      </c>
      <c r="P154" s="552">
        <v>1.0031948881789137</v>
      </c>
      <c r="Q154" s="568">
        <v>314</v>
      </c>
    </row>
    <row r="155" spans="1:17" ht="14.4" customHeight="1" x14ac:dyDescent="0.3">
      <c r="A155" s="546" t="s">
        <v>1423</v>
      </c>
      <c r="B155" s="547" t="s">
        <v>1324</v>
      </c>
      <c r="C155" s="547" t="s">
        <v>1308</v>
      </c>
      <c r="D155" s="547" t="s">
        <v>1357</v>
      </c>
      <c r="E155" s="547" t="s">
        <v>1358</v>
      </c>
      <c r="F155" s="567"/>
      <c r="G155" s="567"/>
      <c r="H155" s="567"/>
      <c r="I155" s="567"/>
      <c r="J155" s="567">
        <v>1</v>
      </c>
      <c r="K155" s="567">
        <v>488</v>
      </c>
      <c r="L155" s="567">
        <v>1</v>
      </c>
      <c r="M155" s="567">
        <v>488</v>
      </c>
      <c r="N155" s="567"/>
      <c r="O155" s="567"/>
      <c r="P155" s="552"/>
      <c r="Q155" s="568"/>
    </row>
    <row r="156" spans="1:17" ht="14.4" customHeight="1" x14ac:dyDescent="0.3">
      <c r="A156" s="546" t="s">
        <v>1423</v>
      </c>
      <c r="B156" s="547" t="s">
        <v>1324</v>
      </c>
      <c r="C156" s="547" t="s">
        <v>1308</v>
      </c>
      <c r="D156" s="547" t="s">
        <v>1359</v>
      </c>
      <c r="E156" s="547" t="s">
        <v>1360</v>
      </c>
      <c r="F156" s="567">
        <v>21</v>
      </c>
      <c r="G156" s="567">
        <v>3381</v>
      </c>
      <c r="H156" s="567">
        <v>0.69141104294478528</v>
      </c>
      <c r="I156" s="567">
        <v>161</v>
      </c>
      <c r="J156" s="567">
        <v>30</v>
      </c>
      <c r="K156" s="567">
        <v>4890</v>
      </c>
      <c r="L156" s="567">
        <v>1</v>
      </c>
      <c r="M156" s="567">
        <v>163</v>
      </c>
      <c r="N156" s="567">
        <v>106</v>
      </c>
      <c r="O156" s="567">
        <v>17278</v>
      </c>
      <c r="P156" s="552">
        <v>3.5333333333333332</v>
      </c>
      <c r="Q156" s="568">
        <v>163</v>
      </c>
    </row>
    <row r="157" spans="1:17" ht="14.4" customHeight="1" x14ac:dyDescent="0.3">
      <c r="A157" s="546" t="s">
        <v>1423</v>
      </c>
      <c r="B157" s="547" t="s">
        <v>1324</v>
      </c>
      <c r="C157" s="547" t="s">
        <v>1308</v>
      </c>
      <c r="D157" s="547" t="s">
        <v>1363</v>
      </c>
      <c r="E157" s="547" t="s">
        <v>1329</v>
      </c>
      <c r="F157" s="567">
        <v>273</v>
      </c>
      <c r="G157" s="567">
        <v>19383</v>
      </c>
      <c r="H157" s="567">
        <v>0.98611111111111116</v>
      </c>
      <c r="I157" s="567">
        <v>71</v>
      </c>
      <c r="J157" s="567">
        <v>273</v>
      </c>
      <c r="K157" s="567">
        <v>19656</v>
      </c>
      <c r="L157" s="567">
        <v>1</v>
      </c>
      <c r="M157" s="567">
        <v>72</v>
      </c>
      <c r="N157" s="567">
        <v>231</v>
      </c>
      <c r="O157" s="567">
        <v>16632</v>
      </c>
      <c r="P157" s="552">
        <v>0.84615384615384615</v>
      </c>
      <c r="Q157" s="568">
        <v>72</v>
      </c>
    </row>
    <row r="158" spans="1:17" ht="14.4" customHeight="1" x14ac:dyDescent="0.3">
      <c r="A158" s="546" t="s">
        <v>1423</v>
      </c>
      <c r="B158" s="547" t="s">
        <v>1324</v>
      </c>
      <c r="C158" s="547" t="s">
        <v>1308</v>
      </c>
      <c r="D158" s="547" t="s">
        <v>1368</v>
      </c>
      <c r="E158" s="547" t="s">
        <v>1369</v>
      </c>
      <c r="F158" s="567">
        <v>1</v>
      </c>
      <c r="G158" s="567">
        <v>220</v>
      </c>
      <c r="H158" s="567"/>
      <c r="I158" s="567">
        <v>220</v>
      </c>
      <c r="J158" s="567"/>
      <c r="K158" s="567"/>
      <c r="L158" s="567"/>
      <c r="M158" s="567"/>
      <c r="N158" s="567"/>
      <c r="O158" s="567"/>
      <c r="P158" s="552"/>
      <c r="Q158" s="568"/>
    </row>
    <row r="159" spans="1:17" ht="14.4" customHeight="1" x14ac:dyDescent="0.3">
      <c r="A159" s="546" t="s">
        <v>1423</v>
      </c>
      <c r="B159" s="547" t="s">
        <v>1324</v>
      </c>
      <c r="C159" s="547" t="s">
        <v>1308</v>
      </c>
      <c r="D159" s="547" t="s">
        <v>1370</v>
      </c>
      <c r="E159" s="547" t="s">
        <v>1371</v>
      </c>
      <c r="F159" s="567">
        <v>9</v>
      </c>
      <c r="G159" s="567">
        <v>10755</v>
      </c>
      <c r="H159" s="567">
        <v>0.55506812551610241</v>
      </c>
      <c r="I159" s="567">
        <v>1195</v>
      </c>
      <c r="J159" s="567">
        <v>16</v>
      </c>
      <c r="K159" s="567">
        <v>19376</v>
      </c>
      <c r="L159" s="567">
        <v>1</v>
      </c>
      <c r="M159" s="567">
        <v>1211</v>
      </c>
      <c r="N159" s="567">
        <v>5</v>
      </c>
      <c r="O159" s="567">
        <v>6055</v>
      </c>
      <c r="P159" s="552">
        <v>0.3125</v>
      </c>
      <c r="Q159" s="568">
        <v>1211</v>
      </c>
    </row>
    <row r="160" spans="1:17" ht="14.4" customHeight="1" x14ac:dyDescent="0.3">
      <c r="A160" s="546" t="s">
        <v>1423</v>
      </c>
      <c r="B160" s="547" t="s">
        <v>1324</v>
      </c>
      <c r="C160" s="547" t="s">
        <v>1308</v>
      </c>
      <c r="D160" s="547" t="s">
        <v>1372</v>
      </c>
      <c r="E160" s="547" t="s">
        <v>1373</v>
      </c>
      <c r="F160" s="567">
        <v>8</v>
      </c>
      <c r="G160" s="567">
        <v>880</v>
      </c>
      <c r="H160" s="567">
        <v>0.96491228070175439</v>
      </c>
      <c r="I160" s="567">
        <v>110</v>
      </c>
      <c r="J160" s="567">
        <v>8</v>
      </c>
      <c r="K160" s="567">
        <v>912</v>
      </c>
      <c r="L160" s="567">
        <v>1</v>
      </c>
      <c r="M160" s="567">
        <v>114</v>
      </c>
      <c r="N160" s="567">
        <v>3</v>
      </c>
      <c r="O160" s="567">
        <v>342</v>
      </c>
      <c r="P160" s="552">
        <v>0.375</v>
      </c>
      <c r="Q160" s="568">
        <v>114</v>
      </c>
    </row>
    <row r="161" spans="1:17" ht="14.4" customHeight="1" x14ac:dyDescent="0.3">
      <c r="A161" s="546" t="s">
        <v>1423</v>
      </c>
      <c r="B161" s="547" t="s">
        <v>1324</v>
      </c>
      <c r="C161" s="547" t="s">
        <v>1308</v>
      </c>
      <c r="D161" s="547" t="s">
        <v>1374</v>
      </c>
      <c r="E161" s="547" t="s">
        <v>1375</v>
      </c>
      <c r="F161" s="567">
        <v>2</v>
      </c>
      <c r="G161" s="567">
        <v>646</v>
      </c>
      <c r="H161" s="567">
        <v>1.8670520231213872</v>
      </c>
      <c r="I161" s="567">
        <v>323</v>
      </c>
      <c r="J161" s="567">
        <v>1</v>
      </c>
      <c r="K161" s="567">
        <v>346</v>
      </c>
      <c r="L161" s="567">
        <v>1</v>
      </c>
      <c r="M161" s="567">
        <v>346</v>
      </c>
      <c r="N161" s="567"/>
      <c r="O161" s="567"/>
      <c r="P161" s="552"/>
      <c r="Q161" s="568"/>
    </row>
    <row r="162" spans="1:17" ht="14.4" customHeight="1" x14ac:dyDescent="0.3">
      <c r="A162" s="546" t="s">
        <v>1423</v>
      </c>
      <c r="B162" s="547" t="s">
        <v>1324</v>
      </c>
      <c r="C162" s="547" t="s">
        <v>1308</v>
      </c>
      <c r="D162" s="547" t="s">
        <v>1382</v>
      </c>
      <c r="E162" s="547" t="s">
        <v>1383</v>
      </c>
      <c r="F162" s="567"/>
      <c r="G162" s="567"/>
      <c r="H162" s="567"/>
      <c r="I162" s="567"/>
      <c r="J162" s="567">
        <v>1</v>
      </c>
      <c r="K162" s="567">
        <v>301</v>
      </c>
      <c r="L162" s="567">
        <v>1</v>
      </c>
      <c r="M162" s="567">
        <v>301</v>
      </c>
      <c r="N162" s="567"/>
      <c r="O162" s="567"/>
      <c r="P162" s="552"/>
      <c r="Q162" s="568"/>
    </row>
    <row r="163" spans="1:17" ht="14.4" customHeight="1" x14ac:dyDescent="0.3">
      <c r="A163" s="546" t="s">
        <v>1424</v>
      </c>
      <c r="B163" s="547" t="s">
        <v>1324</v>
      </c>
      <c r="C163" s="547" t="s">
        <v>1308</v>
      </c>
      <c r="D163" s="547" t="s">
        <v>1328</v>
      </c>
      <c r="E163" s="547" t="s">
        <v>1329</v>
      </c>
      <c r="F163" s="567">
        <v>329</v>
      </c>
      <c r="G163" s="567">
        <v>67774</v>
      </c>
      <c r="H163" s="567">
        <v>1.3327958152248727</v>
      </c>
      <c r="I163" s="567">
        <v>206</v>
      </c>
      <c r="J163" s="567">
        <v>241</v>
      </c>
      <c r="K163" s="567">
        <v>50851</v>
      </c>
      <c r="L163" s="567">
        <v>1</v>
      </c>
      <c r="M163" s="567">
        <v>211</v>
      </c>
      <c r="N163" s="567">
        <v>163</v>
      </c>
      <c r="O163" s="567">
        <v>34393</v>
      </c>
      <c r="P163" s="552">
        <v>0.67634854771784236</v>
      </c>
      <c r="Q163" s="568">
        <v>211</v>
      </c>
    </row>
    <row r="164" spans="1:17" ht="14.4" customHeight="1" x14ac:dyDescent="0.3">
      <c r="A164" s="546" t="s">
        <v>1424</v>
      </c>
      <c r="B164" s="547" t="s">
        <v>1324</v>
      </c>
      <c r="C164" s="547" t="s">
        <v>1308</v>
      </c>
      <c r="D164" s="547" t="s">
        <v>1330</v>
      </c>
      <c r="E164" s="547" t="s">
        <v>1329</v>
      </c>
      <c r="F164" s="567">
        <v>1</v>
      </c>
      <c r="G164" s="567">
        <v>85</v>
      </c>
      <c r="H164" s="567">
        <v>0.2442528735632184</v>
      </c>
      <c r="I164" s="567">
        <v>85</v>
      </c>
      <c r="J164" s="567">
        <v>4</v>
      </c>
      <c r="K164" s="567">
        <v>348</v>
      </c>
      <c r="L164" s="567">
        <v>1</v>
      </c>
      <c r="M164" s="567">
        <v>87</v>
      </c>
      <c r="N164" s="567"/>
      <c r="O164" s="567"/>
      <c r="P164" s="552"/>
      <c r="Q164" s="568"/>
    </row>
    <row r="165" spans="1:17" ht="14.4" customHeight="1" x14ac:dyDescent="0.3">
      <c r="A165" s="546" t="s">
        <v>1424</v>
      </c>
      <c r="B165" s="547" t="s">
        <v>1324</v>
      </c>
      <c r="C165" s="547" t="s">
        <v>1308</v>
      </c>
      <c r="D165" s="547" t="s">
        <v>1331</v>
      </c>
      <c r="E165" s="547" t="s">
        <v>1332</v>
      </c>
      <c r="F165" s="567">
        <v>138</v>
      </c>
      <c r="G165" s="567">
        <v>40710</v>
      </c>
      <c r="H165" s="567">
        <v>0.71183773386955762</v>
      </c>
      <c r="I165" s="567">
        <v>295</v>
      </c>
      <c r="J165" s="567">
        <v>190</v>
      </c>
      <c r="K165" s="567">
        <v>57190</v>
      </c>
      <c r="L165" s="567">
        <v>1</v>
      </c>
      <c r="M165" s="567">
        <v>301</v>
      </c>
      <c r="N165" s="567">
        <v>312</v>
      </c>
      <c r="O165" s="567">
        <v>93912</v>
      </c>
      <c r="P165" s="552">
        <v>1.6421052631578947</v>
      </c>
      <c r="Q165" s="568">
        <v>301</v>
      </c>
    </row>
    <row r="166" spans="1:17" ht="14.4" customHeight="1" x14ac:dyDescent="0.3">
      <c r="A166" s="546" t="s">
        <v>1424</v>
      </c>
      <c r="B166" s="547" t="s">
        <v>1324</v>
      </c>
      <c r="C166" s="547" t="s">
        <v>1308</v>
      </c>
      <c r="D166" s="547" t="s">
        <v>1333</v>
      </c>
      <c r="E166" s="547" t="s">
        <v>1334</v>
      </c>
      <c r="F166" s="567"/>
      <c r="G166" s="567"/>
      <c r="H166" s="567"/>
      <c r="I166" s="567"/>
      <c r="J166" s="567">
        <v>6</v>
      </c>
      <c r="K166" s="567">
        <v>594</v>
      </c>
      <c r="L166" s="567">
        <v>1</v>
      </c>
      <c r="M166" s="567">
        <v>99</v>
      </c>
      <c r="N166" s="567"/>
      <c r="O166" s="567"/>
      <c r="P166" s="552"/>
      <c r="Q166" s="568"/>
    </row>
    <row r="167" spans="1:17" ht="14.4" customHeight="1" x14ac:dyDescent="0.3">
      <c r="A167" s="546" t="s">
        <v>1424</v>
      </c>
      <c r="B167" s="547" t="s">
        <v>1324</v>
      </c>
      <c r="C167" s="547" t="s">
        <v>1308</v>
      </c>
      <c r="D167" s="547" t="s">
        <v>1337</v>
      </c>
      <c r="E167" s="547" t="s">
        <v>1338</v>
      </c>
      <c r="F167" s="567">
        <v>175</v>
      </c>
      <c r="G167" s="567">
        <v>23625</v>
      </c>
      <c r="H167" s="567">
        <v>1.4019939469467688</v>
      </c>
      <c r="I167" s="567">
        <v>135</v>
      </c>
      <c r="J167" s="567">
        <v>123</v>
      </c>
      <c r="K167" s="567">
        <v>16851</v>
      </c>
      <c r="L167" s="567">
        <v>1</v>
      </c>
      <c r="M167" s="567">
        <v>137</v>
      </c>
      <c r="N167" s="567">
        <v>137</v>
      </c>
      <c r="O167" s="567">
        <v>18769</v>
      </c>
      <c r="P167" s="552">
        <v>1.1138211382113821</v>
      </c>
      <c r="Q167" s="568">
        <v>137</v>
      </c>
    </row>
    <row r="168" spans="1:17" ht="14.4" customHeight="1" x14ac:dyDescent="0.3">
      <c r="A168" s="546" t="s">
        <v>1424</v>
      </c>
      <c r="B168" s="547" t="s">
        <v>1324</v>
      </c>
      <c r="C168" s="547" t="s">
        <v>1308</v>
      </c>
      <c r="D168" s="547" t="s">
        <v>1339</v>
      </c>
      <c r="E168" s="547" t="s">
        <v>1338</v>
      </c>
      <c r="F168" s="567">
        <v>1</v>
      </c>
      <c r="G168" s="567">
        <v>178</v>
      </c>
      <c r="H168" s="567">
        <v>0.97267759562841527</v>
      </c>
      <c r="I168" s="567">
        <v>178</v>
      </c>
      <c r="J168" s="567">
        <v>1</v>
      </c>
      <c r="K168" s="567">
        <v>183</v>
      </c>
      <c r="L168" s="567">
        <v>1</v>
      </c>
      <c r="M168" s="567">
        <v>183</v>
      </c>
      <c r="N168" s="567"/>
      <c r="O168" s="567"/>
      <c r="P168" s="552"/>
      <c r="Q168" s="568"/>
    </row>
    <row r="169" spans="1:17" ht="14.4" customHeight="1" x14ac:dyDescent="0.3">
      <c r="A169" s="546" t="s">
        <v>1424</v>
      </c>
      <c r="B169" s="547" t="s">
        <v>1324</v>
      </c>
      <c r="C169" s="547" t="s">
        <v>1308</v>
      </c>
      <c r="D169" s="547" t="s">
        <v>1340</v>
      </c>
      <c r="E169" s="547" t="s">
        <v>1341</v>
      </c>
      <c r="F169" s="567">
        <v>1</v>
      </c>
      <c r="G169" s="567">
        <v>620</v>
      </c>
      <c r="H169" s="567">
        <v>0.48513302034428796</v>
      </c>
      <c r="I169" s="567">
        <v>620</v>
      </c>
      <c r="J169" s="567">
        <v>2</v>
      </c>
      <c r="K169" s="567">
        <v>1278</v>
      </c>
      <c r="L169" s="567">
        <v>1</v>
      </c>
      <c r="M169" s="567">
        <v>639</v>
      </c>
      <c r="N169" s="567">
        <v>1</v>
      </c>
      <c r="O169" s="567">
        <v>639</v>
      </c>
      <c r="P169" s="552">
        <v>0.5</v>
      </c>
      <c r="Q169" s="568">
        <v>639</v>
      </c>
    </row>
    <row r="170" spans="1:17" ht="14.4" customHeight="1" x14ac:dyDescent="0.3">
      <c r="A170" s="546" t="s">
        <v>1424</v>
      </c>
      <c r="B170" s="547" t="s">
        <v>1324</v>
      </c>
      <c r="C170" s="547" t="s">
        <v>1308</v>
      </c>
      <c r="D170" s="547" t="s">
        <v>1342</v>
      </c>
      <c r="E170" s="547" t="s">
        <v>1343</v>
      </c>
      <c r="F170" s="567">
        <v>1</v>
      </c>
      <c r="G170" s="567">
        <v>593</v>
      </c>
      <c r="H170" s="567"/>
      <c r="I170" s="567">
        <v>593</v>
      </c>
      <c r="J170" s="567"/>
      <c r="K170" s="567"/>
      <c r="L170" s="567"/>
      <c r="M170" s="567"/>
      <c r="N170" s="567">
        <v>2</v>
      </c>
      <c r="O170" s="567">
        <v>1216</v>
      </c>
      <c r="P170" s="552"/>
      <c r="Q170" s="568">
        <v>608</v>
      </c>
    </row>
    <row r="171" spans="1:17" ht="14.4" customHeight="1" x14ac:dyDescent="0.3">
      <c r="A171" s="546" t="s">
        <v>1424</v>
      </c>
      <c r="B171" s="547" t="s">
        <v>1324</v>
      </c>
      <c r="C171" s="547" t="s">
        <v>1308</v>
      </c>
      <c r="D171" s="547" t="s">
        <v>1344</v>
      </c>
      <c r="E171" s="547" t="s">
        <v>1345</v>
      </c>
      <c r="F171" s="567">
        <v>16</v>
      </c>
      <c r="G171" s="567">
        <v>2576</v>
      </c>
      <c r="H171" s="567">
        <v>0.78369333738971703</v>
      </c>
      <c r="I171" s="567">
        <v>161</v>
      </c>
      <c r="J171" s="567">
        <v>19</v>
      </c>
      <c r="K171" s="567">
        <v>3287</v>
      </c>
      <c r="L171" s="567">
        <v>1</v>
      </c>
      <c r="M171" s="567">
        <v>173</v>
      </c>
      <c r="N171" s="567">
        <v>23</v>
      </c>
      <c r="O171" s="567">
        <v>3979</v>
      </c>
      <c r="P171" s="552">
        <v>1.2105263157894737</v>
      </c>
      <c r="Q171" s="568">
        <v>173</v>
      </c>
    </row>
    <row r="172" spans="1:17" ht="14.4" customHeight="1" x14ac:dyDescent="0.3">
      <c r="A172" s="546" t="s">
        <v>1424</v>
      </c>
      <c r="B172" s="547" t="s">
        <v>1324</v>
      </c>
      <c r="C172" s="547" t="s">
        <v>1308</v>
      </c>
      <c r="D172" s="547" t="s">
        <v>1346</v>
      </c>
      <c r="E172" s="547" t="s">
        <v>1347</v>
      </c>
      <c r="F172" s="567">
        <v>1</v>
      </c>
      <c r="G172" s="567">
        <v>383</v>
      </c>
      <c r="H172" s="567">
        <v>0.19947916666666668</v>
      </c>
      <c r="I172" s="567">
        <v>383</v>
      </c>
      <c r="J172" s="567">
        <v>5</v>
      </c>
      <c r="K172" s="567">
        <v>1920</v>
      </c>
      <c r="L172" s="567">
        <v>1</v>
      </c>
      <c r="M172" s="567">
        <v>384</v>
      </c>
      <c r="N172" s="567">
        <v>4</v>
      </c>
      <c r="O172" s="567">
        <v>1388</v>
      </c>
      <c r="P172" s="552">
        <v>0.72291666666666665</v>
      </c>
      <c r="Q172" s="568">
        <v>347</v>
      </c>
    </row>
    <row r="173" spans="1:17" ht="14.4" customHeight="1" x14ac:dyDescent="0.3">
      <c r="A173" s="546" t="s">
        <v>1424</v>
      </c>
      <c r="B173" s="547" t="s">
        <v>1324</v>
      </c>
      <c r="C173" s="547" t="s">
        <v>1308</v>
      </c>
      <c r="D173" s="547" t="s">
        <v>1348</v>
      </c>
      <c r="E173" s="547" t="s">
        <v>1349</v>
      </c>
      <c r="F173" s="567">
        <v>290</v>
      </c>
      <c r="G173" s="567">
        <v>4640</v>
      </c>
      <c r="H173" s="567">
        <v>1.1005692599620494</v>
      </c>
      <c r="I173" s="567">
        <v>16</v>
      </c>
      <c r="J173" s="567">
        <v>248</v>
      </c>
      <c r="K173" s="567">
        <v>4216</v>
      </c>
      <c r="L173" s="567">
        <v>1</v>
      </c>
      <c r="M173" s="567">
        <v>17</v>
      </c>
      <c r="N173" s="567">
        <v>56</v>
      </c>
      <c r="O173" s="567">
        <v>952</v>
      </c>
      <c r="P173" s="552">
        <v>0.22580645161290322</v>
      </c>
      <c r="Q173" s="568">
        <v>17</v>
      </c>
    </row>
    <row r="174" spans="1:17" ht="14.4" customHeight="1" x14ac:dyDescent="0.3">
      <c r="A174" s="546" t="s">
        <v>1424</v>
      </c>
      <c r="B174" s="547" t="s">
        <v>1324</v>
      </c>
      <c r="C174" s="547" t="s">
        <v>1308</v>
      </c>
      <c r="D174" s="547" t="s">
        <v>1350</v>
      </c>
      <c r="E174" s="547" t="s">
        <v>1351</v>
      </c>
      <c r="F174" s="567">
        <v>74</v>
      </c>
      <c r="G174" s="567">
        <v>19684</v>
      </c>
      <c r="H174" s="567">
        <v>0.9012820512820513</v>
      </c>
      <c r="I174" s="567">
        <v>266</v>
      </c>
      <c r="J174" s="567">
        <v>80</v>
      </c>
      <c r="K174" s="567">
        <v>21840</v>
      </c>
      <c r="L174" s="567">
        <v>1</v>
      </c>
      <c r="M174" s="567">
        <v>273</v>
      </c>
      <c r="N174" s="567"/>
      <c r="O174" s="567"/>
      <c r="P174" s="552"/>
      <c r="Q174" s="568"/>
    </row>
    <row r="175" spans="1:17" ht="14.4" customHeight="1" x14ac:dyDescent="0.3">
      <c r="A175" s="546" t="s">
        <v>1424</v>
      </c>
      <c r="B175" s="547" t="s">
        <v>1324</v>
      </c>
      <c r="C175" s="547" t="s">
        <v>1308</v>
      </c>
      <c r="D175" s="547" t="s">
        <v>1352</v>
      </c>
      <c r="E175" s="547" t="s">
        <v>1353</v>
      </c>
      <c r="F175" s="567">
        <v>79</v>
      </c>
      <c r="G175" s="567">
        <v>11139</v>
      </c>
      <c r="H175" s="567">
        <v>1.0459154929577466</v>
      </c>
      <c r="I175" s="567">
        <v>141</v>
      </c>
      <c r="J175" s="567">
        <v>75</v>
      </c>
      <c r="K175" s="567">
        <v>10650</v>
      </c>
      <c r="L175" s="567">
        <v>1</v>
      </c>
      <c r="M175" s="567">
        <v>142</v>
      </c>
      <c r="N175" s="567">
        <v>42</v>
      </c>
      <c r="O175" s="567">
        <v>5964</v>
      </c>
      <c r="P175" s="552">
        <v>0.56000000000000005</v>
      </c>
      <c r="Q175" s="568">
        <v>142</v>
      </c>
    </row>
    <row r="176" spans="1:17" ht="14.4" customHeight="1" x14ac:dyDescent="0.3">
      <c r="A176" s="546" t="s">
        <v>1424</v>
      </c>
      <c r="B176" s="547" t="s">
        <v>1324</v>
      </c>
      <c r="C176" s="547" t="s">
        <v>1308</v>
      </c>
      <c r="D176" s="547" t="s">
        <v>1354</v>
      </c>
      <c r="E176" s="547" t="s">
        <v>1353</v>
      </c>
      <c r="F176" s="567">
        <v>175</v>
      </c>
      <c r="G176" s="567">
        <v>13650</v>
      </c>
      <c r="H176" s="567">
        <v>1.4227642276422765</v>
      </c>
      <c r="I176" s="567">
        <v>78</v>
      </c>
      <c r="J176" s="567">
        <v>123</v>
      </c>
      <c r="K176" s="567">
        <v>9594</v>
      </c>
      <c r="L176" s="567">
        <v>1</v>
      </c>
      <c r="M176" s="567">
        <v>78</v>
      </c>
      <c r="N176" s="567">
        <v>137</v>
      </c>
      <c r="O176" s="567">
        <v>10686</v>
      </c>
      <c r="P176" s="552">
        <v>1.1138211382113821</v>
      </c>
      <c r="Q176" s="568">
        <v>78</v>
      </c>
    </row>
    <row r="177" spans="1:17" ht="14.4" customHeight="1" x14ac:dyDescent="0.3">
      <c r="A177" s="546" t="s">
        <v>1424</v>
      </c>
      <c r="B177" s="547" t="s">
        <v>1324</v>
      </c>
      <c r="C177" s="547" t="s">
        <v>1308</v>
      </c>
      <c r="D177" s="547" t="s">
        <v>1355</v>
      </c>
      <c r="E177" s="547" t="s">
        <v>1356</v>
      </c>
      <c r="F177" s="567">
        <v>79</v>
      </c>
      <c r="G177" s="567">
        <v>24253</v>
      </c>
      <c r="H177" s="567">
        <v>1.0331416400425986</v>
      </c>
      <c r="I177" s="567">
        <v>307</v>
      </c>
      <c r="J177" s="567">
        <v>75</v>
      </c>
      <c r="K177" s="567">
        <v>23475</v>
      </c>
      <c r="L177" s="567">
        <v>1</v>
      </c>
      <c r="M177" s="567">
        <v>313</v>
      </c>
      <c r="N177" s="567">
        <v>42</v>
      </c>
      <c r="O177" s="567">
        <v>13188</v>
      </c>
      <c r="P177" s="552">
        <v>0.56178913738019165</v>
      </c>
      <c r="Q177" s="568">
        <v>314</v>
      </c>
    </row>
    <row r="178" spans="1:17" ht="14.4" customHeight="1" x14ac:dyDescent="0.3">
      <c r="A178" s="546" t="s">
        <v>1424</v>
      </c>
      <c r="B178" s="547" t="s">
        <v>1324</v>
      </c>
      <c r="C178" s="547" t="s">
        <v>1308</v>
      </c>
      <c r="D178" s="547" t="s">
        <v>1357</v>
      </c>
      <c r="E178" s="547" t="s">
        <v>1358</v>
      </c>
      <c r="F178" s="567">
        <v>5</v>
      </c>
      <c r="G178" s="567">
        <v>2435</v>
      </c>
      <c r="H178" s="567">
        <v>0.62371926229508201</v>
      </c>
      <c r="I178" s="567">
        <v>487</v>
      </c>
      <c r="J178" s="567">
        <v>8</v>
      </c>
      <c r="K178" s="567">
        <v>3904</v>
      </c>
      <c r="L178" s="567">
        <v>1</v>
      </c>
      <c r="M178" s="567">
        <v>488</v>
      </c>
      <c r="N178" s="567">
        <v>9</v>
      </c>
      <c r="O178" s="567">
        <v>2952</v>
      </c>
      <c r="P178" s="552">
        <v>0.75614754098360659</v>
      </c>
      <c r="Q178" s="568">
        <v>328</v>
      </c>
    </row>
    <row r="179" spans="1:17" ht="14.4" customHeight="1" x14ac:dyDescent="0.3">
      <c r="A179" s="546" t="s">
        <v>1424</v>
      </c>
      <c r="B179" s="547" t="s">
        <v>1324</v>
      </c>
      <c r="C179" s="547" t="s">
        <v>1308</v>
      </c>
      <c r="D179" s="547" t="s">
        <v>1359</v>
      </c>
      <c r="E179" s="547" t="s">
        <v>1360</v>
      </c>
      <c r="F179" s="567">
        <v>149</v>
      </c>
      <c r="G179" s="567">
        <v>23989</v>
      </c>
      <c r="H179" s="567">
        <v>1.1680299931833673</v>
      </c>
      <c r="I179" s="567">
        <v>161</v>
      </c>
      <c r="J179" s="567">
        <v>126</v>
      </c>
      <c r="K179" s="567">
        <v>20538</v>
      </c>
      <c r="L179" s="567">
        <v>1</v>
      </c>
      <c r="M179" s="567">
        <v>163</v>
      </c>
      <c r="N179" s="567">
        <v>204</v>
      </c>
      <c r="O179" s="567">
        <v>33252</v>
      </c>
      <c r="P179" s="552">
        <v>1.6190476190476191</v>
      </c>
      <c r="Q179" s="568">
        <v>163</v>
      </c>
    </row>
    <row r="180" spans="1:17" ht="14.4" customHeight="1" x14ac:dyDescent="0.3">
      <c r="A180" s="546" t="s">
        <v>1424</v>
      </c>
      <c r="B180" s="547" t="s">
        <v>1324</v>
      </c>
      <c r="C180" s="547" t="s">
        <v>1308</v>
      </c>
      <c r="D180" s="547" t="s">
        <v>1363</v>
      </c>
      <c r="E180" s="547" t="s">
        <v>1329</v>
      </c>
      <c r="F180" s="567">
        <v>300</v>
      </c>
      <c r="G180" s="567">
        <v>21300</v>
      </c>
      <c r="H180" s="567">
        <v>1.5093537414965987</v>
      </c>
      <c r="I180" s="567">
        <v>71</v>
      </c>
      <c r="J180" s="567">
        <v>196</v>
      </c>
      <c r="K180" s="567">
        <v>14112</v>
      </c>
      <c r="L180" s="567">
        <v>1</v>
      </c>
      <c r="M180" s="567">
        <v>72</v>
      </c>
      <c r="N180" s="567">
        <v>239</v>
      </c>
      <c r="O180" s="567">
        <v>17208</v>
      </c>
      <c r="P180" s="552">
        <v>1.2193877551020409</v>
      </c>
      <c r="Q180" s="568">
        <v>72</v>
      </c>
    </row>
    <row r="181" spans="1:17" ht="14.4" customHeight="1" x14ac:dyDescent="0.3">
      <c r="A181" s="546" t="s">
        <v>1424</v>
      </c>
      <c r="B181" s="547" t="s">
        <v>1324</v>
      </c>
      <c r="C181" s="547" t="s">
        <v>1308</v>
      </c>
      <c r="D181" s="547" t="s">
        <v>1368</v>
      </c>
      <c r="E181" s="547" t="s">
        <v>1369</v>
      </c>
      <c r="F181" s="567">
        <v>1</v>
      </c>
      <c r="G181" s="567">
        <v>220</v>
      </c>
      <c r="H181" s="567">
        <v>0.32023289665211063</v>
      </c>
      <c r="I181" s="567">
        <v>220</v>
      </c>
      <c r="J181" s="567">
        <v>3</v>
      </c>
      <c r="K181" s="567">
        <v>687</v>
      </c>
      <c r="L181" s="567">
        <v>1</v>
      </c>
      <c r="M181" s="567">
        <v>229</v>
      </c>
      <c r="N181" s="567"/>
      <c r="O181" s="567"/>
      <c r="P181" s="552"/>
      <c r="Q181" s="568"/>
    </row>
    <row r="182" spans="1:17" ht="14.4" customHeight="1" x14ac:dyDescent="0.3">
      <c r="A182" s="546" t="s">
        <v>1424</v>
      </c>
      <c r="B182" s="547" t="s">
        <v>1324</v>
      </c>
      <c r="C182" s="547" t="s">
        <v>1308</v>
      </c>
      <c r="D182" s="547" t="s">
        <v>1370</v>
      </c>
      <c r="E182" s="547" t="s">
        <v>1371</v>
      </c>
      <c r="F182" s="567">
        <v>12</v>
      </c>
      <c r="G182" s="567">
        <v>14340</v>
      </c>
      <c r="H182" s="567">
        <v>0.84581809602453695</v>
      </c>
      <c r="I182" s="567">
        <v>1195</v>
      </c>
      <c r="J182" s="567">
        <v>14</v>
      </c>
      <c r="K182" s="567">
        <v>16954</v>
      </c>
      <c r="L182" s="567">
        <v>1</v>
      </c>
      <c r="M182" s="567">
        <v>1211</v>
      </c>
      <c r="N182" s="567">
        <v>26</v>
      </c>
      <c r="O182" s="567">
        <v>31486</v>
      </c>
      <c r="P182" s="552">
        <v>1.8571428571428572</v>
      </c>
      <c r="Q182" s="568">
        <v>1211</v>
      </c>
    </row>
    <row r="183" spans="1:17" ht="14.4" customHeight="1" x14ac:dyDescent="0.3">
      <c r="A183" s="546" t="s">
        <v>1424</v>
      </c>
      <c r="B183" s="547" t="s">
        <v>1324</v>
      </c>
      <c r="C183" s="547" t="s">
        <v>1308</v>
      </c>
      <c r="D183" s="547" t="s">
        <v>1372</v>
      </c>
      <c r="E183" s="547" t="s">
        <v>1373</v>
      </c>
      <c r="F183" s="567">
        <v>16</v>
      </c>
      <c r="G183" s="567">
        <v>1760</v>
      </c>
      <c r="H183" s="567">
        <v>0.85769980506822607</v>
      </c>
      <c r="I183" s="567">
        <v>110</v>
      </c>
      <c r="J183" s="567">
        <v>18</v>
      </c>
      <c r="K183" s="567">
        <v>2052</v>
      </c>
      <c r="L183" s="567">
        <v>1</v>
      </c>
      <c r="M183" s="567">
        <v>114</v>
      </c>
      <c r="N183" s="567">
        <v>28</v>
      </c>
      <c r="O183" s="567">
        <v>3192</v>
      </c>
      <c r="P183" s="552">
        <v>1.5555555555555556</v>
      </c>
      <c r="Q183" s="568">
        <v>114</v>
      </c>
    </row>
    <row r="184" spans="1:17" ht="14.4" customHeight="1" x14ac:dyDescent="0.3">
      <c r="A184" s="546" t="s">
        <v>1424</v>
      </c>
      <c r="B184" s="547" t="s">
        <v>1324</v>
      </c>
      <c r="C184" s="547" t="s">
        <v>1308</v>
      </c>
      <c r="D184" s="547" t="s">
        <v>1374</v>
      </c>
      <c r="E184" s="547" t="s">
        <v>1375</v>
      </c>
      <c r="F184" s="567"/>
      <c r="G184" s="567"/>
      <c r="H184" s="567"/>
      <c r="I184" s="567"/>
      <c r="J184" s="567">
        <v>1</v>
      </c>
      <c r="K184" s="567">
        <v>346</v>
      </c>
      <c r="L184" s="567">
        <v>1</v>
      </c>
      <c r="M184" s="567">
        <v>346</v>
      </c>
      <c r="N184" s="567"/>
      <c r="O184" s="567"/>
      <c r="P184" s="552"/>
      <c r="Q184" s="568"/>
    </row>
    <row r="185" spans="1:17" ht="14.4" customHeight="1" x14ac:dyDescent="0.3">
      <c r="A185" s="546" t="s">
        <v>1424</v>
      </c>
      <c r="B185" s="547" t="s">
        <v>1324</v>
      </c>
      <c r="C185" s="547" t="s">
        <v>1308</v>
      </c>
      <c r="D185" s="547" t="s">
        <v>1380</v>
      </c>
      <c r="E185" s="547" t="s">
        <v>1381</v>
      </c>
      <c r="F185" s="567">
        <v>2</v>
      </c>
      <c r="G185" s="567">
        <v>2066</v>
      </c>
      <c r="H185" s="567">
        <v>1.9417293233082706</v>
      </c>
      <c r="I185" s="567">
        <v>1033</v>
      </c>
      <c r="J185" s="567">
        <v>1</v>
      </c>
      <c r="K185" s="567">
        <v>1064</v>
      </c>
      <c r="L185" s="567">
        <v>1</v>
      </c>
      <c r="M185" s="567">
        <v>1064</v>
      </c>
      <c r="N185" s="567"/>
      <c r="O185" s="567"/>
      <c r="P185" s="552"/>
      <c r="Q185" s="568"/>
    </row>
    <row r="186" spans="1:17" ht="14.4" customHeight="1" x14ac:dyDescent="0.3">
      <c r="A186" s="546" t="s">
        <v>1323</v>
      </c>
      <c r="B186" s="547" t="s">
        <v>1324</v>
      </c>
      <c r="C186" s="547" t="s">
        <v>1308</v>
      </c>
      <c r="D186" s="547" t="s">
        <v>1328</v>
      </c>
      <c r="E186" s="547" t="s">
        <v>1329</v>
      </c>
      <c r="F186" s="567">
        <v>16</v>
      </c>
      <c r="G186" s="567">
        <v>3296</v>
      </c>
      <c r="H186" s="567">
        <v>1.7356503422854135</v>
      </c>
      <c r="I186" s="567">
        <v>206</v>
      </c>
      <c r="J186" s="567">
        <v>9</v>
      </c>
      <c r="K186" s="567">
        <v>1899</v>
      </c>
      <c r="L186" s="567">
        <v>1</v>
      </c>
      <c r="M186" s="567">
        <v>211</v>
      </c>
      <c r="N186" s="567">
        <v>11</v>
      </c>
      <c r="O186" s="567">
        <v>2321</v>
      </c>
      <c r="P186" s="552">
        <v>1.2222222222222223</v>
      </c>
      <c r="Q186" s="568">
        <v>211</v>
      </c>
    </row>
    <row r="187" spans="1:17" ht="14.4" customHeight="1" x14ac:dyDescent="0.3">
      <c r="A187" s="546" t="s">
        <v>1323</v>
      </c>
      <c r="B187" s="547" t="s">
        <v>1324</v>
      </c>
      <c r="C187" s="547" t="s">
        <v>1308</v>
      </c>
      <c r="D187" s="547" t="s">
        <v>1330</v>
      </c>
      <c r="E187" s="547" t="s">
        <v>1329</v>
      </c>
      <c r="F187" s="567">
        <v>3</v>
      </c>
      <c r="G187" s="567">
        <v>255</v>
      </c>
      <c r="H187" s="567"/>
      <c r="I187" s="567">
        <v>85</v>
      </c>
      <c r="J187" s="567"/>
      <c r="K187" s="567"/>
      <c r="L187" s="567"/>
      <c r="M187" s="567"/>
      <c r="N187" s="567"/>
      <c r="O187" s="567"/>
      <c r="P187" s="552"/>
      <c r="Q187" s="568"/>
    </row>
    <row r="188" spans="1:17" ht="14.4" customHeight="1" x14ac:dyDescent="0.3">
      <c r="A188" s="546" t="s">
        <v>1323</v>
      </c>
      <c r="B188" s="547" t="s">
        <v>1324</v>
      </c>
      <c r="C188" s="547" t="s">
        <v>1308</v>
      </c>
      <c r="D188" s="547" t="s">
        <v>1331</v>
      </c>
      <c r="E188" s="547" t="s">
        <v>1332</v>
      </c>
      <c r="F188" s="567">
        <v>6</v>
      </c>
      <c r="G188" s="567">
        <v>1770</v>
      </c>
      <c r="H188" s="567">
        <v>0.25566950743897154</v>
      </c>
      <c r="I188" s="567">
        <v>295</v>
      </c>
      <c r="J188" s="567">
        <v>23</v>
      </c>
      <c r="K188" s="567">
        <v>6923</v>
      </c>
      <c r="L188" s="567">
        <v>1</v>
      </c>
      <c r="M188" s="567">
        <v>301</v>
      </c>
      <c r="N188" s="567">
        <v>59</v>
      </c>
      <c r="O188" s="567">
        <v>17759</v>
      </c>
      <c r="P188" s="552">
        <v>2.5652173913043477</v>
      </c>
      <c r="Q188" s="568">
        <v>301</v>
      </c>
    </row>
    <row r="189" spans="1:17" ht="14.4" customHeight="1" x14ac:dyDescent="0.3">
      <c r="A189" s="546" t="s">
        <v>1323</v>
      </c>
      <c r="B189" s="547" t="s">
        <v>1324</v>
      </c>
      <c r="C189" s="547" t="s">
        <v>1308</v>
      </c>
      <c r="D189" s="547" t="s">
        <v>1333</v>
      </c>
      <c r="E189" s="547" t="s">
        <v>1334</v>
      </c>
      <c r="F189" s="567">
        <v>10</v>
      </c>
      <c r="G189" s="567">
        <v>950</v>
      </c>
      <c r="H189" s="567">
        <v>3.1986531986531985</v>
      </c>
      <c r="I189" s="567">
        <v>95</v>
      </c>
      <c r="J189" s="567">
        <v>3</v>
      </c>
      <c r="K189" s="567">
        <v>297</v>
      </c>
      <c r="L189" s="567">
        <v>1</v>
      </c>
      <c r="M189" s="567">
        <v>99</v>
      </c>
      <c r="N189" s="567">
        <v>3</v>
      </c>
      <c r="O189" s="567">
        <v>297</v>
      </c>
      <c r="P189" s="552">
        <v>1</v>
      </c>
      <c r="Q189" s="568">
        <v>99</v>
      </c>
    </row>
    <row r="190" spans="1:17" ht="14.4" customHeight="1" x14ac:dyDescent="0.3">
      <c r="A190" s="546" t="s">
        <v>1323</v>
      </c>
      <c r="B190" s="547" t="s">
        <v>1324</v>
      </c>
      <c r="C190" s="547" t="s">
        <v>1308</v>
      </c>
      <c r="D190" s="547" t="s">
        <v>1335</v>
      </c>
      <c r="E190" s="547" t="s">
        <v>1336</v>
      </c>
      <c r="F190" s="567">
        <v>3</v>
      </c>
      <c r="G190" s="567">
        <v>672</v>
      </c>
      <c r="H190" s="567"/>
      <c r="I190" s="567">
        <v>224</v>
      </c>
      <c r="J190" s="567"/>
      <c r="K190" s="567"/>
      <c r="L190" s="567"/>
      <c r="M190" s="567"/>
      <c r="N190" s="567">
        <v>2</v>
      </c>
      <c r="O190" s="567">
        <v>464</v>
      </c>
      <c r="P190" s="552"/>
      <c r="Q190" s="568">
        <v>232</v>
      </c>
    </row>
    <row r="191" spans="1:17" ht="14.4" customHeight="1" x14ac:dyDescent="0.3">
      <c r="A191" s="546" t="s">
        <v>1323</v>
      </c>
      <c r="B191" s="547" t="s">
        <v>1324</v>
      </c>
      <c r="C191" s="547" t="s">
        <v>1308</v>
      </c>
      <c r="D191" s="547" t="s">
        <v>1337</v>
      </c>
      <c r="E191" s="547" t="s">
        <v>1338</v>
      </c>
      <c r="F191" s="567">
        <v>13</v>
      </c>
      <c r="G191" s="567">
        <v>1755</v>
      </c>
      <c r="H191" s="567">
        <v>1.6012773722627738</v>
      </c>
      <c r="I191" s="567">
        <v>135</v>
      </c>
      <c r="J191" s="567">
        <v>8</v>
      </c>
      <c r="K191" s="567">
        <v>1096</v>
      </c>
      <c r="L191" s="567">
        <v>1</v>
      </c>
      <c r="M191" s="567">
        <v>137</v>
      </c>
      <c r="N191" s="567">
        <v>21</v>
      </c>
      <c r="O191" s="567">
        <v>2877</v>
      </c>
      <c r="P191" s="552">
        <v>2.625</v>
      </c>
      <c r="Q191" s="568">
        <v>137</v>
      </c>
    </row>
    <row r="192" spans="1:17" ht="14.4" customHeight="1" x14ac:dyDescent="0.3">
      <c r="A192" s="546" t="s">
        <v>1323</v>
      </c>
      <c r="B192" s="547" t="s">
        <v>1324</v>
      </c>
      <c r="C192" s="547" t="s">
        <v>1308</v>
      </c>
      <c r="D192" s="547" t="s">
        <v>1425</v>
      </c>
      <c r="E192" s="547" t="s">
        <v>1426</v>
      </c>
      <c r="F192" s="567">
        <v>6</v>
      </c>
      <c r="G192" s="567">
        <v>1710</v>
      </c>
      <c r="H192" s="567">
        <v>1.1515151515151516</v>
      </c>
      <c r="I192" s="567">
        <v>285</v>
      </c>
      <c r="J192" s="567">
        <v>5</v>
      </c>
      <c r="K192" s="567">
        <v>1485</v>
      </c>
      <c r="L192" s="567">
        <v>1</v>
      </c>
      <c r="M192" s="567">
        <v>297</v>
      </c>
      <c r="N192" s="567">
        <v>6</v>
      </c>
      <c r="O192" s="567">
        <v>1788</v>
      </c>
      <c r="P192" s="552">
        <v>1.204040404040404</v>
      </c>
      <c r="Q192" s="568">
        <v>298</v>
      </c>
    </row>
    <row r="193" spans="1:17" ht="14.4" customHeight="1" x14ac:dyDescent="0.3">
      <c r="A193" s="546" t="s">
        <v>1323</v>
      </c>
      <c r="B193" s="547" t="s">
        <v>1324</v>
      </c>
      <c r="C193" s="547" t="s">
        <v>1308</v>
      </c>
      <c r="D193" s="547" t="s">
        <v>1340</v>
      </c>
      <c r="E193" s="547" t="s">
        <v>1341</v>
      </c>
      <c r="F193" s="567"/>
      <c r="G193" s="567"/>
      <c r="H193" s="567"/>
      <c r="I193" s="567"/>
      <c r="J193" s="567"/>
      <c r="K193" s="567"/>
      <c r="L193" s="567"/>
      <c r="M193" s="567"/>
      <c r="N193" s="567">
        <v>1</v>
      </c>
      <c r="O193" s="567">
        <v>639</v>
      </c>
      <c r="P193" s="552"/>
      <c r="Q193" s="568">
        <v>639</v>
      </c>
    </row>
    <row r="194" spans="1:17" ht="14.4" customHeight="1" x14ac:dyDescent="0.3">
      <c r="A194" s="546" t="s">
        <v>1323</v>
      </c>
      <c r="B194" s="547" t="s">
        <v>1324</v>
      </c>
      <c r="C194" s="547" t="s">
        <v>1308</v>
      </c>
      <c r="D194" s="547" t="s">
        <v>1342</v>
      </c>
      <c r="E194" s="547" t="s">
        <v>1343</v>
      </c>
      <c r="F194" s="567">
        <v>1</v>
      </c>
      <c r="G194" s="567">
        <v>593</v>
      </c>
      <c r="H194" s="567"/>
      <c r="I194" s="567">
        <v>593</v>
      </c>
      <c r="J194" s="567"/>
      <c r="K194" s="567"/>
      <c r="L194" s="567"/>
      <c r="M194" s="567"/>
      <c r="N194" s="567">
        <v>1</v>
      </c>
      <c r="O194" s="567">
        <v>608</v>
      </c>
      <c r="P194" s="552"/>
      <c r="Q194" s="568">
        <v>608</v>
      </c>
    </row>
    <row r="195" spans="1:17" ht="14.4" customHeight="1" x14ac:dyDescent="0.3">
      <c r="A195" s="546" t="s">
        <v>1323</v>
      </c>
      <c r="B195" s="547" t="s">
        <v>1324</v>
      </c>
      <c r="C195" s="547" t="s">
        <v>1308</v>
      </c>
      <c r="D195" s="547" t="s">
        <v>1344</v>
      </c>
      <c r="E195" s="547" t="s">
        <v>1345</v>
      </c>
      <c r="F195" s="567">
        <v>11</v>
      </c>
      <c r="G195" s="567">
        <v>1771</v>
      </c>
      <c r="H195" s="567">
        <v>3.4123314065510599</v>
      </c>
      <c r="I195" s="567">
        <v>161</v>
      </c>
      <c r="J195" s="567">
        <v>3</v>
      </c>
      <c r="K195" s="567">
        <v>519</v>
      </c>
      <c r="L195" s="567">
        <v>1</v>
      </c>
      <c r="M195" s="567">
        <v>173</v>
      </c>
      <c r="N195" s="567">
        <v>28</v>
      </c>
      <c r="O195" s="567">
        <v>4844</v>
      </c>
      <c r="P195" s="552">
        <v>9.3333333333333339</v>
      </c>
      <c r="Q195" s="568">
        <v>173</v>
      </c>
    </row>
    <row r="196" spans="1:17" ht="14.4" customHeight="1" x14ac:dyDescent="0.3">
      <c r="A196" s="546" t="s">
        <v>1323</v>
      </c>
      <c r="B196" s="547" t="s">
        <v>1324</v>
      </c>
      <c r="C196" s="547" t="s">
        <v>1308</v>
      </c>
      <c r="D196" s="547" t="s">
        <v>1346</v>
      </c>
      <c r="E196" s="547" t="s">
        <v>1347</v>
      </c>
      <c r="F196" s="567"/>
      <c r="G196" s="567"/>
      <c r="H196" s="567"/>
      <c r="I196" s="567"/>
      <c r="J196" s="567"/>
      <c r="K196" s="567"/>
      <c r="L196" s="567"/>
      <c r="M196" s="567"/>
      <c r="N196" s="567">
        <v>6</v>
      </c>
      <c r="O196" s="567">
        <v>2082</v>
      </c>
      <c r="P196" s="552"/>
      <c r="Q196" s="568">
        <v>347</v>
      </c>
    </row>
    <row r="197" spans="1:17" ht="14.4" customHeight="1" x14ac:dyDescent="0.3">
      <c r="A197" s="546" t="s">
        <v>1323</v>
      </c>
      <c r="B197" s="547" t="s">
        <v>1324</v>
      </c>
      <c r="C197" s="547" t="s">
        <v>1308</v>
      </c>
      <c r="D197" s="547" t="s">
        <v>1348</v>
      </c>
      <c r="E197" s="547" t="s">
        <v>1349</v>
      </c>
      <c r="F197" s="567">
        <v>1183</v>
      </c>
      <c r="G197" s="567">
        <v>18928</v>
      </c>
      <c r="H197" s="567">
        <v>0.92246210828987762</v>
      </c>
      <c r="I197" s="567">
        <v>16</v>
      </c>
      <c r="J197" s="567">
        <v>1207</v>
      </c>
      <c r="K197" s="567">
        <v>20519</v>
      </c>
      <c r="L197" s="567">
        <v>1</v>
      </c>
      <c r="M197" s="567">
        <v>17</v>
      </c>
      <c r="N197" s="567">
        <v>1495</v>
      </c>
      <c r="O197" s="567">
        <v>25415</v>
      </c>
      <c r="P197" s="552">
        <v>1.2386081193040597</v>
      </c>
      <c r="Q197" s="568">
        <v>17</v>
      </c>
    </row>
    <row r="198" spans="1:17" ht="14.4" customHeight="1" x14ac:dyDescent="0.3">
      <c r="A198" s="546" t="s">
        <v>1323</v>
      </c>
      <c r="B198" s="547" t="s">
        <v>1324</v>
      </c>
      <c r="C198" s="547" t="s">
        <v>1308</v>
      </c>
      <c r="D198" s="547" t="s">
        <v>1350</v>
      </c>
      <c r="E198" s="547" t="s">
        <v>1351</v>
      </c>
      <c r="F198" s="567">
        <v>1</v>
      </c>
      <c r="G198" s="567">
        <v>266</v>
      </c>
      <c r="H198" s="567">
        <v>0.97435897435897434</v>
      </c>
      <c r="I198" s="567">
        <v>266</v>
      </c>
      <c r="J198" s="567">
        <v>1</v>
      </c>
      <c r="K198" s="567">
        <v>273</v>
      </c>
      <c r="L198" s="567">
        <v>1</v>
      </c>
      <c r="M198" s="567">
        <v>273</v>
      </c>
      <c r="N198" s="567"/>
      <c r="O198" s="567"/>
      <c r="P198" s="552"/>
      <c r="Q198" s="568"/>
    </row>
    <row r="199" spans="1:17" ht="14.4" customHeight="1" x14ac:dyDescent="0.3">
      <c r="A199" s="546" t="s">
        <v>1323</v>
      </c>
      <c r="B199" s="547" t="s">
        <v>1324</v>
      </c>
      <c r="C199" s="547" t="s">
        <v>1308</v>
      </c>
      <c r="D199" s="547" t="s">
        <v>1352</v>
      </c>
      <c r="E199" s="547" t="s">
        <v>1353</v>
      </c>
      <c r="F199" s="567">
        <v>1</v>
      </c>
      <c r="G199" s="567">
        <v>141</v>
      </c>
      <c r="H199" s="567">
        <v>0.99295774647887325</v>
      </c>
      <c r="I199" s="567">
        <v>141</v>
      </c>
      <c r="J199" s="567">
        <v>1</v>
      </c>
      <c r="K199" s="567">
        <v>142</v>
      </c>
      <c r="L199" s="567">
        <v>1</v>
      </c>
      <c r="M199" s="567">
        <v>142</v>
      </c>
      <c r="N199" s="567"/>
      <c r="O199" s="567"/>
      <c r="P199" s="552"/>
      <c r="Q199" s="568"/>
    </row>
    <row r="200" spans="1:17" ht="14.4" customHeight="1" x14ac:dyDescent="0.3">
      <c r="A200" s="546" t="s">
        <v>1323</v>
      </c>
      <c r="B200" s="547" t="s">
        <v>1324</v>
      </c>
      <c r="C200" s="547" t="s">
        <v>1308</v>
      </c>
      <c r="D200" s="547" t="s">
        <v>1354</v>
      </c>
      <c r="E200" s="547" t="s">
        <v>1353</v>
      </c>
      <c r="F200" s="567">
        <v>13</v>
      </c>
      <c r="G200" s="567">
        <v>1014</v>
      </c>
      <c r="H200" s="567">
        <v>1.625</v>
      </c>
      <c r="I200" s="567">
        <v>78</v>
      </c>
      <c r="J200" s="567">
        <v>8</v>
      </c>
      <c r="K200" s="567">
        <v>624</v>
      </c>
      <c r="L200" s="567">
        <v>1</v>
      </c>
      <c r="M200" s="567">
        <v>78</v>
      </c>
      <c r="N200" s="567">
        <v>21</v>
      </c>
      <c r="O200" s="567">
        <v>1638</v>
      </c>
      <c r="P200" s="552">
        <v>2.625</v>
      </c>
      <c r="Q200" s="568">
        <v>78</v>
      </c>
    </row>
    <row r="201" spans="1:17" ht="14.4" customHeight="1" x14ac:dyDescent="0.3">
      <c r="A201" s="546" t="s">
        <v>1323</v>
      </c>
      <c r="B201" s="547" t="s">
        <v>1324</v>
      </c>
      <c r="C201" s="547" t="s">
        <v>1308</v>
      </c>
      <c r="D201" s="547" t="s">
        <v>1355</v>
      </c>
      <c r="E201" s="547" t="s">
        <v>1356</v>
      </c>
      <c r="F201" s="567">
        <v>1</v>
      </c>
      <c r="G201" s="567">
        <v>307</v>
      </c>
      <c r="H201" s="567">
        <v>0.98083067092651754</v>
      </c>
      <c r="I201" s="567">
        <v>307</v>
      </c>
      <c r="J201" s="567">
        <v>1</v>
      </c>
      <c r="K201" s="567">
        <v>313</v>
      </c>
      <c r="L201" s="567">
        <v>1</v>
      </c>
      <c r="M201" s="567">
        <v>313</v>
      </c>
      <c r="N201" s="567"/>
      <c r="O201" s="567"/>
      <c r="P201" s="552"/>
      <c r="Q201" s="568"/>
    </row>
    <row r="202" spans="1:17" ht="14.4" customHeight="1" x14ac:dyDescent="0.3">
      <c r="A202" s="546" t="s">
        <v>1323</v>
      </c>
      <c r="B202" s="547" t="s">
        <v>1324</v>
      </c>
      <c r="C202" s="547" t="s">
        <v>1308</v>
      </c>
      <c r="D202" s="547" t="s">
        <v>1357</v>
      </c>
      <c r="E202" s="547" t="s">
        <v>1358</v>
      </c>
      <c r="F202" s="567">
        <v>1103</v>
      </c>
      <c r="G202" s="567">
        <v>537161</v>
      </c>
      <c r="H202" s="567">
        <v>0.95550325876593811</v>
      </c>
      <c r="I202" s="567">
        <v>487</v>
      </c>
      <c r="J202" s="567">
        <v>1152</v>
      </c>
      <c r="K202" s="567">
        <v>562176</v>
      </c>
      <c r="L202" s="567">
        <v>1</v>
      </c>
      <c r="M202" s="567">
        <v>488</v>
      </c>
      <c r="N202" s="567">
        <v>1196</v>
      </c>
      <c r="O202" s="567">
        <v>392288</v>
      </c>
      <c r="P202" s="552">
        <v>0.69780282331511845</v>
      </c>
      <c r="Q202" s="568">
        <v>328</v>
      </c>
    </row>
    <row r="203" spans="1:17" ht="14.4" customHeight="1" x14ac:dyDescent="0.3">
      <c r="A203" s="546" t="s">
        <v>1323</v>
      </c>
      <c r="B203" s="547" t="s">
        <v>1324</v>
      </c>
      <c r="C203" s="547" t="s">
        <v>1308</v>
      </c>
      <c r="D203" s="547" t="s">
        <v>1359</v>
      </c>
      <c r="E203" s="547" t="s">
        <v>1360</v>
      </c>
      <c r="F203" s="567">
        <v>17</v>
      </c>
      <c r="G203" s="567">
        <v>2737</v>
      </c>
      <c r="H203" s="567">
        <v>2.098926380368098</v>
      </c>
      <c r="I203" s="567">
        <v>161</v>
      </c>
      <c r="J203" s="567">
        <v>8</v>
      </c>
      <c r="K203" s="567">
        <v>1304</v>
      </c>
      <c r="L203" s="567">
        <v>1</v>
      </c>
      <c r="M203" s="567">
        <v>163</v>
      </c>
      <c r="N203" s="567">
        <v>14</v>
      </c>
      <c r="O203" s="567">
        <v>2282</v>
      </c>
      <c r="P203" s="552">
        <v>1.75</v>
      </c>
      <c r="Q203" s="568">
        <v>163</v>
      </c>
    </row>
    <row r="204" spans="1:17" ht="14.4" customHeight="1" x14ac:dyDescent="0.3">
      <c r="A204" s="546" t="s">
        <v>1323</v>
      </c>
      <c r="B204" s="547" t="s">
        <v>1324</v>
      </c>
      <c r="C204" s="547" t="s">
        <v>1308</v>
      </c>
      <c r="D204" s="547" t="s">
        <v>1363</v>
      </c>
      <c r="E204" s="547" t="s">
        <v>1329</v>
      </c>
      <c r="F204" s="567">
        <v>61</v>
      </c>
      <c r="G204" s="567">
        <v>4331</v>
      </c>
      <c r="H204" s="567">
        <v>1.3076690821256038</v>
      </c>
      <c r="I204" s="567">
        <v>71</v>
      </c>
      <c r="J204" s="567">
        <v>46</v>
      </c>
      <c r="K204" s="567">
        <v>3312</v>
      </c>
      <c r="L204" s="567">
        <v>1</v>
      </c>
      <c r="M204" s="567">
        <v>72</v>
      </c>
      <c r="N204" s="567">
        <v>59</v>
      </c>
      <c r="O204" s="567">
        <v>4248</v>
      </c>
      <c r="P204" s="552">
        <v>1.2826086956521738</v>
      </c>
      <c r="Q204" s="568">
        <v>72</v>
      </c>
    </row>
    <row r="205" spans="1:17" ht="14.4" customHeight="1" x14ac:dyDescent="0.3">
      <c r="A205" s="546" t="s">
        <v>1323</v>
      </c>
      <c r="B205" s="547" t="s">
        <v>1324</v>
      </c>
      <c r="C205" s="547" t="s">
        <v>1308</v>
      </c>
      <c r="D205" s="547" t="s">
        <v>1370</v>
      </c>
      <c r="E205" s="547" t="s">
        <v>1371</v>
      </c>
      <c r="F205" s="567">
        <v>3</v>
      </c>
      <c r="G205" s="567">
        <v>3585</v>
      </c>
      <c r="H205" s="567">
        <v>0.98678777869529311</v>
      </c>
      <c r="I205" s="567">
        <v>1195</v>
      </c>
      <c r="J205" s="567">
        <v>3</v>
      </c>
      <c r="K205" s="567">
        <v>3633</v>
      </c>
      <c r="L205" s="567">
        <v>1</v>
      </c>
      <c r="M205" s="567">
        <v>1211</v>
      </c>
      <c r="N205" s="567">
        <v>7</v>
      </c>
      <c r="O205" s="567">
        <v>8477</v>
      </c>
      <c r="P205" s="552">
        <v>2.3333333333333335</v>
      </c>
      <c r="Q205" s="568">
        <v>1211</v>
      </c>
    </row>
    <row r="206" spans="1:17" ht="14.4" customHeight="1" x14ac:dyDescent="0.3">
      <c r="A206" s="546" t="s">
        <v>1323</v>
      </c>
      <c r="B206" s="547" t="s">
        <v>1324</v>
      </c>
      <c r="C206" s="547" t="s">
        <v>1308</v>
      </c>
      <c r="D206" s="547" t="s">
        <v>1372</v>
      </c>
      <c r="E206" s="547" t="s">
        <v>1373</v>
      </c>
      <c r="F206" s="567">
        <v>236</v>
      </c>
      <c r="G206" s="567">
        <v>25960</v>
      </c>
      <c r="H206" s="567">
        <v>1.2721748505341566</v>
      </c>
      <c r="I206" s="567">
        <v>110</v>
      </c>
      <c r="J206" s="567">
        <v>179</v>
      </c>
      <c r="K206" s="567">
        <v>20406</v>
      </c>
      <c r="L206" s="567">
        <v>1</v>
      </c>
      <c r="M206" s="567">
        <v>114</v>
      </c>
      <c r="N206" s="567">
        <v>260</v>
      </c>
      <c r="O206" s="567">
        <v>29640</v>
      </c>
      <c r="P206" s="552">
        <v>1.4525139664804469</v>
      </c>
      <c r="Q206" s="568">
        <v>114</v>
      </c>
    </row>
    <row r="207" spans="1:17" ht="14.4" customHeight="1" x14ac:dyDescent="0.3">
      <c r="A207" s="546" t="s">
        <v>1323</v>
      </c>
      <c r="B207" s="547" t="s">
        <v>1324</v>
      </c>
      <c r="C207" s="547" t="s">
        <v>1308</v>
      </c>
      <c r="D207" s="547" t="s">
        <v>1378</v>
      </c>
      <c r="E207" s="547" t="s">
        <v>1379</v>
      </c>
      <c r="F207" s="567">
        <v>524</v>
      </c>
      <c r="G207" s="567">
        <v>76504</v>
      </c>
      <c r="H207" s="567">
        <v>0.99034304207119739</v>
      </c>
      <c r="I207" s="567">
        <v>146</v>
      </c>
      <c r="J207" s="567">
        <v>515</v>
      </c>
      <c r="K207" s="567">
        <v>77250</v>
      </c>
      <c r="L207" s="567">
        <v>1</v>
      </c>
      <c r="M207" s="567">
        <v>150</v>
      </c>
      <c r="N207" s="567">
        <v>590</v>
      </c>
      <c r="O207" s="567">
        <v>88500</v>
      </c>
      <c r="P207" s="552">
        <v>1.145631067961165</v>
      </c>
      <c r="Q207" s="568">
        <v>150</v>
      </c>
    </row>
    <row r="208" spans="1:17" ht="14.4" customHeight="1" x14ac:dyDescent="0.3">
      <c r="A208" s="546" t="s">
        <v>1323</v>
      </c>
      <c r="B208" s="547" t="s">
        <v>1324</v>
      </c>
      <c r="C208" s="547" t="s">
        <v>1308</v>
      </c>
      <c r="D208" s="547" t="s">
        <v>1382</v>
      </c>
      <c r="E208" s="547" t="s">
        <v>1383</v>
      </c>
      <c r="F208" s="567">
        <v>6</v>
      </c>
      <c r="G208" s="567">
        <v>1764</v>
      </c>
      <c r="H208" s="567"/>
      <c r="I208" s="567">
        <v>294</v>
      </c>
      <c r="J208" s="567"/>
      <c r="K208" s="567"/>
      <c r="L208" s="567"/>
      <c r="M208" s="567"/>
      <c r="N208" s="567">
        <v>4</v>
      </c>
      <c r="O208" s="567">
        <v>1208</v>
      </c>
      <c r="P208" s="552"/>
      <c r="Q208" s="568">
        <v>302</v>
      </c>
    </row>
    <row r="209" spans="1:17" ht="14.4" customHeight="1" x14ac:dyDescent="0.3">
      <c r="A209" s="546" t="s">
        <v>1427</v>
      </c>
      <c r="B209" s="547" t="s">
        <v>1307</v>
      </c>
      <c r="C209" s="547" t="s">
        <v>1308</v>
      </c>
      <c r="D209" s="547" t="s">
        <v>1317</v>
      </c>
      <c r="E209" s="547" t="s">
        <v>1318</v>
      </c>
      <c r="F209" s="567">
        <v>1</v>
      </c>
      <c r="G209" s="567">
        <v>9008</v>
      </c>
      <c r="H209" s="567"/>
      <c r="I209" s="567">
        <v>9008</v>
      </c>
      <c r="J209" s="567"/>
      <c r="K209" s="567"/>
      <c r="L209" s="567"/>
      <c r="M209" s="567"/>
      <c r="N209" s="567"/>
      <c r="O209" s="567"/>
      <c r="P209" s="552"/>
      <c r="Q209" s="568"/>
    </row>
    <row r="210" spans="1:17" ht="14.4" customHeight="1" x14ac:dyDescent="0.3">
      <c r="A210" s="546" t="s">
        <v>1427</v>
      </c>
      <c r="B210" s="547" t="s">
        <v>1307</v>
      </c>
      <c r="C210" s="547" t="s">
        <v>1308</v>
      </c>
      <c r="D210" s="547" t="s">
        <v>1321</v>
      </c>
      <c r="E210" s="547" t="s">
        <v>1322</v>
      </c>
      <c r="F210" s="567">
        <v>1</v>
      </c>
      <c r="G210" s="567">
        <v>165</v>
      </c>
      <c r="H210" s="567"/>
      <c r="I210" s="567">
        <v>165</v>
      </c>
      <c r="J210" s="567"/>
      <c r="K210" s="567"/>
      <c r="L210" s="567"/>
      <c r="M210" s="567"/>
      <c r="N210" s="567"/>
      <c r="O210" s="567"/>
      <c r="P210" s="552"/>
      <c r="Q210" s="568"/>
    </row>
    <row r="211" spans="1:17" ht="14.4" customHeight="1" x14ac:dyDescent="0.3">
      <c r="A211" s="546" t="s">
        <v>1427</v>
      </c>
      <c r="B211" s="547" t="s">
        <v>1324</v>
      </c>
      <c r="C211" s="547" t="s">
        <v>1308</v>
      </c>
      <c r="D211" s="547" t="s">
        <v>1328</v>
      </c>
      <c r="E211" s="547" t="s">
        <v>1329</v>
      </c>
      <c r="F211" s="567">
        <v>103</v>
      </c>
      <c r="G211" s="567">
        <v>21218</v>
      </c>
      <c r="H211" s="567">
        <v>1.4163273479741005</v>
      </c>
      <c r="I211" s="567">
        <v>206</v>
      </c>
      <c r="J211" s="567">
        <v>71</v>
      </c>
      <c r="K211" s="567">
        <v>14981</v>
      </c>
      <c r="L211" s="567">
        <v>1</v>
      </c>
      <c r="M211" s="567">
        <v>211</v>
      </c>
      <c r="N211" s="567">
        <v>59</v>
      </c>
      <c r="O211" s="567">
        <v>12449</v>
      </c>
      <c r="P211" s="552">
        <v>0.83098591549295775</v>
      </c>
      <c r="Q211" s="568">
        <v>211</v>
      </c>
    </row>
    <row r="212" spans="1:17" ht="14.4" customHeight="1" x14ac:dyDescent="0.3">
      <c r="A212" s="546" t="s">
        <v>1427</v>
      </c>
      <c r="B212" s="547" t="s">
        <v>1324</v>
      </c>
      <c r="C212" s="547" t="s">
        <v>1308</v>
      </c>
      <c r="D212" s="547" t="s">
        <v>1330</v>
      </c>
      <c r="E212" s="547" t="s">
        <v>1329</v>
      </c>
      <c r="F212" s="567">
        <v>5</v>
      </c>
      <c r="G212" s="567">
        <v>425</v>
      </c>
      <c r="H212" s="567">
        <v>0.97701149425287359</v>
      </c>
      <c r="I212" s="567">
        <v>85</v>
      </c>
      <c r="J212" s="567">
        <v>5</v>
      </c>
      <c r="K212" s="567">
        <v>435</v>
      </c>
      <c r="L212" s="567">
        <v>1</v>
      </c>
      <c r="M212" s="567">
        <v>87</v>
      </c>
      <c r="N212" s="567">
        <v>2</v>
      </c>
      <c r="O212" s="567">
        <v>174</v>
      </c>
      <c r="P212" s="552">
        <v>0.4</v>
      </c>
      <c r="Q212" s="568">
        <v>87</v>
      </c>
    </row>
    <row r="213" spans="1:17" ht="14.4" customHeight="1" x14ac:dyDescent="0.3">
      <c r="A213" s="546" t="s">
        <v>1427</v>
      </c>
      <c r="B213" s="547" t="s">
        <v>1324</v>
      </c>
      <c r="C213" s="547" t="s">
        <v>1308</v>
      </c>
      <c r="D213" s="547" t="s">
        <v>1331</v>
      </c>
      <c r="E213" s="547" t="s">
        <v>1332</v>
      </c>
      <c r="F213" s="567">
        <v>111</v>
      </c>
      <c r="G213" s="567">
        <v>32745</v>
      </c>
      <c r="H213" s="567">
        <v>1.0262959944837962</v>
      </c>
      <c r="I213" s="567">
        <v>295</v>
      </c>
      <c r="J213" s="567">
        <v>106</v>
      </c>
      <c r="K213" s="567">
        <v>31906</v>
      </c>
      <c r="L213" s="567">
        <v>1</v>
      </c>
      <c r="M213" s="567">
        <v>301</v>
      </c>
      <c r="N213" s="567">
        <v>103</v>
      </c>
      <c r="O213" s="567">
        <v>31003</v>
      </c>
      <c r="P213" s="552">
        <v>0.97169811320754718</v>
      </c>
      <c r="Q213" s="568">
        <v>301</v>
      </c>
    </row>
    <row r="214" spans="1:17" ht="14.4" customHeight="1" x14ac:dyDescent="0.3">
      <c r="A214" s="546" t="s">
        <v>1427</v>
      </c>
      <c r="B214" s="547" t="s">
        <v>1324</v>
      </c>
      <c r="C214" s="547" t="s">
        <v>1308</v>
      </c>
      <c r="D214" s="547" t="s">
        <v>1333</v>
      </c>
      <c r="E214" s="547" t="s">
        <v>1334</v>
      </c>
      <c r="F214" s="567"/>
      <c r="G214" s="567"/>
      <c r="H214" s="567"/>
      <c r="I214" s="567"/>
      <c r="J214" s="567">
        <v>6</v>
      </c>
      <c r="K214" s="567">
        <v>594</v>
      </c>
      <c r="L214" s="567">
        <v>1</v>
      </c>
      <c r="M214" s="567">
        <v>99</v>
      </c>
      <c r="N214" s="567">
        <v>3</v>
      </c>
      <c r="O214" s="567">
        <v>297</v>
      </c>
      <c r="P214" s="552">
        <v>0.5</v>
      </c>
      <c r="Q214" s="568">
        <v>99</v>
      </c>
    </row>
    <row r="215" spans="1:17" ht="14.4" customHeight="1" x14ac:dyDescent="0.3">
      <c r="A215" s="546" t="s">
        <v>1427</v>
      </c>
      <c r="B215" s="547" t="s">
        <v>1324</v>
      </c>
      <c r="C215" s="547" t="s">
        <v>1308</v>
      </c>
      <c r="D215" s="547" t="s">
        <v>1337</v>
      </c>
      <c r="E215" s="547" t="s">
        <v>1338</v>
      </c>
      <c r="F215" s="567">
        <v>68</v>
      </c>
      <c r="G215" s="567">
        <v>9180</v>
      </c>
      <c r="H215" s="567">
        <v>0.71284360925609569</v>
      </c>
      <c r="I215" s="567">
        <v>135</v>
      </c>
      <c r="J215" s="567">
        <v>94</v>
      </c>
      <c r="K215" s="567">
        <v>12878</v>
      </c>
      <c r="L215" s="567">
        <v>1</v>
      </c>
      <c r="M215" s="567">
        <v>137</v>
      </c>
      <c r="N215" s="567">
        <v>78</v>
      </c>
      <c r="O215" s="567">
        <v>10686</v>
      </c>
      <c r="P215" s="552">
        <v>0.82978723404255317</v>
      </c>
      <c r="Q215" s="568">
        <v>137</v>
      </c>
    </row>
    <row r="216" spans="1:17" ht="14.4" customHeight="1" x14ac:dyDescent="0.3">
      <c r="A216" s="546" t="s">
        <v>1427</v>
      </c>
      <c r="B216" s="547" t="s">
        <v>1324</v>
      </c>
      <c r="C216" s="547" t="s">
        <v>1308</v>
      </c>
      <c r="D216" s="547" t="s">
        <v>1339</v>
      </c>
      <c r="E216" s="547" t="s">
        <v>1338</v>
      </c>
      <c r="F216" s="567">
        <v>4</v>
      </c>
      <c r="G216" s="567">
        <v>712</v>
      </c>
      <c r="H216" s="567">
        <v>1.9453551912568305</v>
      </c>
      <c r="I216" s="567">
        <v>178</v>
      </c>
      <c r="J216" s="567">
        <v>2</v>
      </c>
      <c r="K216" s="567">
        <v>366</v>
      </c>
      <c r="L216" s="567">
        <v>1</v>
      </c>
      <c r="M216" s="567">
        <v>183</v>
      </c>
      <c r="N216" s="567">
        <v>2</v>
      </c>
      <c r="O216" s="567">
        <v>366</v>
      </c>
      <c r="P216" s="552">
        <v>1</v>
      </c>
      <c r="Q216" s="568">
        <v>183</v>
      </c>
    </row>
    <row r="217" spans="1:17" ht="14.4" customHeight="1" x14ac:dyDescent="0.3">
      <c r="A217" s="546" t="s">
        <v>1427</v>
      </c>
      <c r="B217" s="547" t="s">
        <v>1324</v>
      </c>
      <c r="C217" s="547" t="s">
        <v>1308</v>
      </c>
      <c r="D217" s="547" t="s">
        <v>1340</v>
      </c>
      <c r="E217" s="547" t="s">
        <v>1341</v>
      </c>
      <c r="F217" s="567"/>
      <c r="G217" s="567"/>
      <c r="H217" s="567"/>
      <c r="I217" s="567"/>
      <c r="J217" s="567"/>
      <c r="K217" s="567"/>
      <c r="L217" s="567"/>
      <c r="M217" s="567"/>
      <c r="N217" s="567">
        <v>1</v>
      </c>
      <c r="O217" s="567">
        <v>639</v>
      </c>
      <c r="P217" s="552"/>
      <c r="Q217" s="568">
        <v>639</v>
      </c>
    </row>
    <row r="218" spans="1:17" ht="14.4" customHeight="1" x14ac:dyDescent="0.3">
      <c r="A218" s="546" t="s">
        <v>1427</v>
      </c>
      <c r="B218" s="547" t="s">
        <v>1324</v>
      </c>
      <c r="C218" s="547" t="s">
        <v>1308</v>
      </c>
      <c r="D218" s="547" t="s">
        <v>1342</v>
      </c>
      <c r="E218" s="547" t="s">
        <v>1343</v>
      </c>
      <c r="F218" s="567">
        <v>1</v>
      </c>
      <c r="G218" s="567">
        <v>593</v>
      </c>
      <c r="H218" s="567"/>
      <c r="I218" s="567">
        <v>593</v>
      </c>
      <c r="J218" s="567"/>
      <c r="K218" s="567"/>
      <c r="L218" s="567"/>
      <c r="M218" s="567"/>
      <c r="N218" s="567">
        <v>1</v>
      </c>
      <c r="O218" s="567">
        <v>608</v>
      </c>
      <c r="P218" s="552"/>
      <c r="Q218" s="568">
        <v>608</v>
      </c>
    </row>
    <row r="219" spans="1:17" ht="14.4" customHeight="1" x14ac:dyDescent="0.3">
      <c r="A219" s="546" t="s">
        <v>1427</v>
      </c>
      <c r="B219" s="547" t="s">
        <v>1324</v>
      </c>
      <c r="C219" s="547" t="s">
        <v>1308</v>
      </c>
      <c r="D219" s="547" t="s">
        <v>1344</v>
      </c>
      <c r="E219" s="547" t="s">
        <v>1345</v>
      </c>
      <c r="F219" s="567">
        <v>8</v>
      </c>
      <c r="G219" s="567">
        <v>1288</v>
      </c>
      <c r="H219" s="567">
        <v>1.2408477842003853</v>
      </c>
      <c r="I219" s="567">
        <v>161</v>
      </c>
      <c r="J219" s="567">
        <v>6</v>
      </c>
      <c r="K219" s="567">
        <v>1038</v>
      </c>
      <c r="L219" s="567">
        <v>1</v>
      </c>
      <c r="M219" s="567">
        <v>173</v>
      </c>
      <c r="N219" s="567">
        <v>11</v>
      </c>
      <c r="O219" s="567">
        <v>1903</v>
      </c>
      <c r="P219" s="552">
        <v>1.8333333333333333</v>
      </c>
      <c r="Q219" s="568">
        <v>173</v>
      </c>
    </row>
    <row r="220" spans="1:17" ht="14.4" customHeight="1" x14ac:dyDescent="0.3">
      <c r="A220" s="546" t="s">
        <v>1427</v>
      </c>
      <c r="B220" s="547" t="s">
        <v>1324</v>
      </c>
      <c r="C220" s="547" t="s">
        <v>1308</v>
      </c>
      <c r="D220" s="547" t="s">
        <v>1346</v>
      </c>
      <c r="E220" s="547" t="s">
        <v>1347</v>
      </c>
      <c r="F220" s="567"/>
      <c r="G220" s="567"/>
      <c r="H220" s="567"/>
      <c r="I220" s="567"/>
      <c r="J220" s="567">
        <v>2</v>
      </c>
      <c r="K220" s="567">
        <v>768</v>
      </c>
      <c r="L220" s="567">
        <v>1</v>
      </c>
      <c r="M220" s="567">
        <v>384</v>
      </c>
      <c r="N220" s="567"/>
      <c r="O220" s="567"/>
      <c r="P220" s="552"/>
      <c r="Q220" s="568"/>
    </row>
    <row r="221" spans="1:17" ht="14.4" customHeight="1" x14ac:dyDescent="0.3">
      <c r="A221" s="546" t="s">
        <v>1427</v>
      </c>
      <c r="B221" s="547" t="s">
        <v>1324</v>
      </c>
      <c r="C221" s="547" t="s">
        <v>1308</v>
      </c>
      <c r="D221" s="547" t="s">
        <v>1348</v>
      </c>
      <c r="E221" s="547" t="s">
        <v>1349</v>
      </c>
      <c r="F221" s="567">
        <v>163</v>
      </c>
      <c r="G221" s="567">
        <v>2608</v>
      </c>
      <c r="H221" s="567">
        <v>0.72024302678818009</v>
      </c>
      <c r="I221" s="567">
        <v>16</v>
      </c>
      <c r="J221" s="567">
        <v>213</v>
      </c>
      <c r="K221" s="567">
        <v>3621</v>
      </c>
      <c r="L221" s="567">
        <v>1</v>
      </c>
      <c r="M221" s="567">
        <v>17</v>
      </c>
      <c r="N221" s="567">
        <v>43</v>
      </c>
      <c r="O221" s="567">
        <v>731</v>
      </c>
      <c r="P221" s="552">
        <v>0.20187793427230047</v>
      </c>
      <c r="Q221" s="568">
        <v>17</v>
      </c>
    </row>
    <row r="222" spans="1:17" ht="14.4" customHeight="1" x14ac:dyDescent="0.3">
      <c r="A222" s="546" t="s">
        <v>1427</v>
      </c>
      <c r="B222" s="547" t="s">
        <v>1324</v>
      </c>
      <c r="C222" s="547" t="s">
        <v>1308</v>
      </c>
      <c r="D222" s="547" t="s">
        <v>1350</v>
      </c>
      <c r="E222" s="547" t="s">
        <v>1351</v>
      </c>
      <c r="F222" s="567">
        <v>34</v>
      </c>
      <c r="G222" s="567">
        <v>9044</v>
      </c>
      <c r="H222" s="567">
        <v>1.2741617357001973</v>
      </c>
      <c r="I222" s="567">
        <v>266</v>
      </c>
      <c r="J222" s="567">
        <v>26</v>
      </c>
      <c r="K222" s="567">
        <v>7098</v>
      </c>
      <c r="L222" s="567">
        <v>1</v>
      </c>
      <c r="M222" s="567">
        <v>273</v>
      </c>
      <c r="N222" s="567"/>
      <c r="O222" s="567"/>
      <c r="P222" s="552"/>
      <c r="Q222" s="568"/>
    </row>
    <row r="223" spans="1:17" ht="14.4" customHeight="1" x14ac:dyDescent="0.3">
      <c r="A223" s="546" t="s">
        <v>1427</v>
      </c>
      <c r="B223" s="547" t="s">
        <v>1324</v>
      </c>
      <c r="C223" s="547" t="s">
        <v>1308</v>
      </c>
      <c r="D223" s="547" t="s">
        <v>1352</v>
      </c>
      <c r="E223" s="547" t="s">
        <v>1353</v>
      </c>
      <c r="F223" s="567">
        <v>46</v>
      </c>
      <c r="G223" s="567">
        <v>6486</v>
      </c>
      <c r="H223" s="567">
        <v>1.2020014825796888</v>
      </c>
      <c r="I223" s="567">
        <v>141</v>
      </c>
      <c r="J223" s="567">
        <v>38</v>
      </c>
      <c r="K223" s="567">
        <v>5396</v>
      </c>
      <c r="L223" s="567">
        <v>1</v>
      </c>
      <c r="M223" s="567">
        <v>142</v>
      </c>
      <c r="N223" s="567">
        <v>39</v>
      </c>
      <c r="O223" s="567">
        <v>5538</v>
      </c>
      <c r="P223" s="552">
        <v>1.0263157894736843</v>
      </c>
      <c r="Q223" s="568">
        <v>142</v>
      </c>
    </row>
    <row r="224" spans="1:17" ht="14.4" customHeight="1" x14ac:dyDescent="0.3">
      <c r="A224" s="546" t="s">
        <v>1427</v>
      </c>
      <c r="B224" s="547" t="s">
        <v>1324</v>
      </c>
      <c r="C224" s="547" t="s">
        <v>1308</v>
      </c>
      <c r="D224" s="547" t="s">
        <v>1354</v>
      </c>
      <c r="E224" s="547" t="s">
        <v>1353</v>
      </c>
      <c r="F224" s="567">
        <v>68</v>
      </c>
      <c r="G224" s="567">
        <v>5304</v>
      </c>
      <c r="H224" s="567">
        <v>0.73913043478260865</v>
      </c>
      <c r="I224" s="567">
        <v>78</v>
      </c>
      <c r="J224" s="567">
        <v>92</v>
      </c>
      <c r="K224" s="567">
        <v>7176</v>
      </c>
      <c r="L224" s="567">
        <v>1</v>
      </c>
      <c r="M224" s="567">
        <v>78</v>
      </c>
      <c r="N224" s="567">
        <v>78</v>
      </c>
      <c r="O224" s="567">
        <v>6084</v>
      </c>
      <c r="P224" s="552">
        <v>0.84782608695652173</v>
      </c>
      <c r="Q224" s="568">
        <v>78</v>
      </c>
    </row>
    <row r="225" spans="1:17" ht="14.4" customHeight="1" x14ac:dyDescent="0.3">
      <c r="A225" s="546" t="s">
        <v>1427</v>
      </c>
      <c r="B225" s="547" t="s">
        <v>1324</v>
      </c>
      <c r="C225" s="547" t="s">
        <v>1308</v>
      </c>
      <c r="D225" s="547" t="s">
        <v>1355</v>
      </c>
      <c r="E225" s="547" t="s">
        <v>1356</v>
      </c>
      <c r="F225" s="567">
        <v>45</v>
      </c>
      <c r="G225" s="567">
        <v>13815</v>
      </c>
      <c r="H225" s="567">
        <v>1.1615100050445604</v>
      </c>
      <c r="I225" s="567">
        <v>307</v>
      </c>
      <c r="J225" s="567">
        <v>38</v>
      </c>
      <c r="K225" s="567">
        <v>11894</v>
      </c>
      <c r="L225" s="567">
        <v>1</v>
      </c>
      <c r="M225" s="567">
        <v>313</v>
      </c>
      <c r="N225" s="567">
        <v>40</v>
      </c>
      <c r="O225" s="567">
        <v>12560</v>
      </c>
      <c r="P225" s="552">
        <v>1.0559946191356986</v>
      </c>
      <c r="Q225" s="568">
        <v>314</v>
      </c>
    </row>
    <row r="226" spans="1:17" ht="14.4" customHeight="1" x14ac:dyDescent="0.3">
      <c r="A226" s="546" t="s">
        <v>1427</v>
      </c>
      <c r="B226" s="547" t="s">
        <v>1324</v>
      </c>
      <c r="C226" s="547" t="s">
        <v>1308</v>
      </c>
      <c r="D226" s="547" t="s">
        <v>1357</v>
      </c>
      <c r="E226" s="547" t="s">
        <v>1358</v>
      </c>
      <c r="F226" s="567"/>
      <c r="G226" s="567"/>
      <c r="H226" s="567"/>
      <c r="I226" s="567"/>
      <c r="J226" s="567">
        <v>1</v>
      </c>
      <c r="K226" s="567">
        <v>488</v>
      </c>
      <c r="L226" s="567">
        <v>1</v>
      </c>
      <c r="M226" s="567">
        <v>488</v>
      </c>
      <c r="N226" s="567"/>
      <c r="O226" s="567"/>
      <c r="P226" s="552"/>
      <c r="Q226" s="568"/>
    </row>
    <row r="227" spans="1:17" ht="14.4" customHeight="1" x14ac:dyDescent="0.3">
      <c r="A227" s="546" t="s">
        <v>1427</v>
      </c>
      <c r="B227" s="547" t="s">
        <v>1324</v>
      </c>
      <c r="C227" s="547" t="s">
        <v>1308</v>
      </c>
      <c r="D227" s="547" t="s">
        <v>1359</v>
      </c>
      <c r="E227" s="547" t="s">
        <v>1360</v>
      </c>
      <c r="F227" s="567">
        <v>52</v>
      </c>
      <c r="G227" s="567">
        <v>8372</v>
      </c>
      <c r="H227" s="567">
        <v>0.55227917408800054</v>
      </c>
      <c r="I227" s="567">
        <v>161</v>
      </c>
      <c r="J227" s="567">
        <v>93</v>
      </c>
      <c r="K227" s="567">
        <v>15159</v>
      </c>
      <c r="L227" s="567">
        <v>1</v>
      </c>
      <c r="M227" s="567">
        <v>163</v>
      </c>
      <c r="N227" s="567">
        <v>131</v>
      </c>
      <c r="O227" s="567">
        <v>21353</v>
      </c>
      <c r="P227" s="552">
        <v>1.4086021505376345</v>
      </c>
      <c r="Q227" s="568">
        <v>163</v>
      </c>
    </row>
    <row r="228" spans="1:17" ht="14.4" customHeight="1" x14ac:dyDescent="0.3">
      <c r="A228" s="546" t="s">
        <v>1427</v>
      </c>
      <c r="B228" s="547" t="s">
        <v>1324</v>
      </c>
      <c r="C228" s="547" t="s">
        <v>1308</v>
      </c>
      <c r="D228" s="547" t="s">
        <v>1363</v>
      </c>
      <c r="E228" s="547" t="s">
        <v>1329</v>
      </c>
      <c r="F228" s="567">
        <v>113</v>
      </c>
      <c r="G228" s="567">
        <v>8023</v>
      </c>
      <c r="H228" s="567">
        <v>0.93639122315592904</v>
      </c>
      <c r="I228" s="567">
        <v>71</v>
      </c>
      <c r="J228" s="567">
        <v>119</v>
      </c>
      <c r="K228" s="567">
        <v>8568</v>
      </c>
      <c r="L228" s="567">
        <v>1</v>
      </c>
      <c r="M228" s="567">
        <v>72</v>
      </c>
      <c r="N228" s="567">
        <v>105</v>
      </c>
      <c r="O228" s="567">
        <v>7560</v>
      </c>
      <c r="P228" s="552">
        <v>0.88235294117647056</v>
      </c>
      <c r="Q228" s="568">
        <v>72</v>
      </c>
    </row>
    <row r="229" spans="1:17" ht="14.4" customHeight="1" x14ac:dyDescent="0.3">
      <c r="A229" s="546" t="s">
        <v>1427</v>
      </c>
      <c r="B229" s="547" t="s">
        <v>1324</v>
      </c>
      <c r="C229" s="547" t="s">
        <v>1308</v>
      </c>
      <c r="D229" s="547" t="s">
        <v>1368</v>
      </c>
      <c r="E229" s="547" t="s">
        <v>1369</v>
      </c>
      <c r="F229" s="567">
        <v>5</v>
      </c>
      <c r="G229" s="567">
        <v>1100</v>
      </c>
      <c r="H229" s="567">
        <v>0.80058224163027658</v>
      </c>
      <c r="I229" s="567">
        <v>220</v>
      </c>
      <c r="J229" s="567">
        <v>6</v>
      </c>
      <c r="K229" s="567">
        <v>1374</v>
      </c>
      <c r="L229" s="567">
        <v>1</v>
      </c>
      <c r="M229" s="567">
        <v>229</v>
      </c>
      <c r="N229" s="567">
        <v>1</v>
      </c>
      <c r="O229" s="567">
        <v>230</v>
      </c>
      <c r="P229" s="552">
        <v>0.16739446870451238</v>
      </c>
      <c r="Q229" s="568">
        <v>230</v>
      </c>
    </row>
    <row r="230" spans="1:17" ht="14.4" customHeight="1" x14ac:dyDescent="0.3">
      <c r="A230" s="546" t="s">
        <v>1427</v>
      </c>
      <c r="B230" s="547" t="s">
        <v>1324</v>
      </c>
      <c r="C230" s="547" t="s">
        <v>1308</v>
      </c>
      <c r="D230" s="547" t="s">
        <v>1370</v>
      </c>
      <c r="E230" s="547" t="s">
        <v>1371</v>
      </c>
      <c r="F230" s="567">
        <v>4</v>
      </c>
      <c r="G230" s="567">
        <v>4780</v>
      </c>
      <c r="H230" s="567">
        <v>0.98678777869529311</v>
      </c>
      <c r="I230" s="567">
        <v>1195</v>
      </c>
      <c r="J230" s="567">
        <v>4</v>
      </c>
      <c r="K230" s="567">
        <v>4844</v>
      </c>
      <c r="L230" s="567">
        <v>1</v>
      </c>
      <c r="M230" s="567">
        <v>1211</v>
      </c>
      <c r="N230" s="567">
        <v>10</v>
      </c>
      <c r="O230" s="567">
        <v>12110</v>
      </c>
      <c r="P230" s="552">
        <v>2.5</v>
      </c>
      <c r="Q230" s="568">
        <v>1211</v>
      </c>
    </row>
    <row r="231" spans="1:17" ht="14.4" customHeight="1" x14ac:dyDescent="0.3">
      <c r="A231" s="546" t="s">
        <v>1427</v>
      </c>
      <c r="B231" s="547" t="s">
        <v>1324</v>
      </c>
      <c r="C231" s="547" t="s">
        <v>1308</v>
      </c>
      <c r="D231" s="547" t="s">
        <v>1372</v>
      </c>
      <c r="E231" s="547" t="s">
        <v>1373</v>
      </c>
      <c r="F231" s="567">
        <v>25</v>
      </c>
      <c r="G231" s="567">
        <v>2750</v>
      </c>
      <c r="H231" s="567">
        <v>1.0964912280701755</v>
      </c>
      <c r="I231" s="567">
        <v>110</v>
      </c>
      <c r="J231" s="567">
        <v>22</v>
      </c>
      <c r="K231" s="567">
        <v>2508</v>
      </c>
      <c r="L231" s="567">
        <v>1</v>
      </c>
      <c r="M231" s="567">
        <v>114</v>
      </c>
      <c r="N231" s="567">
        <v>25</v>
      </c>
      <c r="O231" s="567">
        <v>2850</v>
      </c>
      <c r="P231" s="552">
        <v>1.1363636363636365</v>
      </c>
      <c r="Q231" s="568">
        <v>114</v>
      </c>
    </row>
    <row r="232" spans="1:17" ht="14.4" customHeight="1" x14ac:dyDescent="0.3">
      <c r="A232" s="546" t="s">
        <v>1427</v>
      </c>
      <c r="B232" s="547" t="s">
        <v>1324</v>
      </c>
      <c r="C232" s="547" t="s">
        <v>1308</v>
      </c>
      <c r="D232" s="547" t="s">
        <v>1374</v>
      </c>
      <c r="E232" s="547" t="s">
        <v>1375</v>
      </c>
      <c r="F232" s="567"/>
      <c r="G232" s="567"/>
      <c r="H232" s="567"/>
      <c r="I232" s="567"/>
      <c r="J232" s="567">
        <v>1</v>
      </c>
      <c r="K232" s="567">
        <v>346</v>
      </c>
      <c r="L232" s="567">
        <v>1</v>
      </c>
      <c r="M232" s="567">
        <v>346</v>
      </c>
      <c r="N232" s="567"/>
      <c r="O232" s="567"/>
      <c r="P232" s="552"/>
      <c r="Q232" s="568"/>
    </row>
    <row r="233" spans="1:17" ht="14.4" customHeight="1" x14ac:dyDescent="0.3">
      <c r="A233" s="546" t="s">
        <v>1427</v>
      </c>
      <c r="B233" s="547" t="s">
        <v>1324</v>
      </c>
      <c r="C233" s="547" t="s">
        <v>1308</v>
      </c>
      <c r="D233" s="547" t="s">
        <v>1378</v>
      </c>
      <c r="E233" s="547" t="s">
        <v>1379</v>
      </c>
      <c r="F233" s="567">
        <v>12</v>
      </c>
      <c r="G233" s="567">
        <v>1752</v>
      </c>
      <c r="H233" s="567">
        <v>1.9466666666666668</v>
      </c>
      <c r="I233" s="567">
        <v>146</v>
      </c>
      <c r="J233" s="567">
        <v>6</v>
      </c>
      <c r="K233" s="567">
        <v>900</v>
      </c>
      <c r="L233" s="567">
        <v>1</v>
      </c>
      <c r="M233" s="567">
        <v>150</v>
      </c>
      <c r="N233" s="567">
        <v>13</v>
      </c>
      <c r="O233" s="567">
        <v>1950</v>
      </c>
      <c r="P233" s="552">
        <v>2.1666666666666665</v>
      </c>
      <c r="Q233" s="568">
        <v>150</v>
      </c>
    </row>
    <row r="234" spans="1:17" ht="14.4" customHeight="1" x14ac:dyDescent="0.3">
      <c r="A234" s="546" t="s">
        <v>1427</v>
      </c>
      <c r="B234" s="547" t="s">
        <v>1324</v>
      </c>
      <c r="C234" s="547" t="s">
        <v>1308</v>
      </c>
      <c r="D234" s="547" t="s">
        <v>1380</v>
      </c>
      <c r="E234" s="547" t="s">
        <v>1381</v>
      </c>
      <c r="F234" s="567">
        <v>1</v>
      </c>
      <c r="G234" s="567">
        <v>1033</v>
      </c>
      <c r="H234" s="567"/>
      <c r="I234" s="567">
        <v>1033</v>
      </c>
      <c r="J234" s="567"/>
      <c r="K234" s="567"/>
      <c r="L234" s="567"/>
      <c r="M234" s="567"/>
      <c r="N234" s="567">
        <v>1</v>
      </c>
      <c r="O234" s="567">
        <v>1065</v>
      </c>
      <c r="P234" s="552"/>
      <c r="Q234" s="568">
        <v>1065</v>
      </c>
    </row>
    <row r="235" spans="1:17" ht="14.4" customHeight="1" x14ac:dyDescent="0.3">
      <c r="A235" s="546" t="s">
        <v>1427</v>
      </c>
      <c r="B235" s="547" t="s">
        <v>1324</v>
      </c>
      <c r="C235" s="547" t="s">
        <v>1308</v>
      </c>
      <c r="D235" s="547" t="s">
        <v>1382</v>
      </c>
      <c r="E235" s="547" t="s">
        <v>1383</v>
      </c>
      <c r="F235" s="567"/>
      <c r="G235" s="567"/>
      <c r="H235" s="567"/>
      <c r="I235" s="567"/>
      <c r="J235" s="567"/>
      <c r="K235" s="567"/>
      <c r="L235" s="567"/>
      <c r="M235" s="567"/>
      <c r="N235" s="567">
        <v>1</v>
      </c>
      <c r="O235" s="567">
        <v>302</v>
      </c>
      <c r="P235" s="552"/>
      <c r="Q235" s="568">
        <v>302</v>
      </c>
    </row>
    <row r="236" spans="1:17" ht="14.4" customHeight="1" x14ac:dyDescent="0.3">
      <c r="A236" s="546" t="s">
        <v>1428</v>
      </c>
      <c r="B236" s="547" t="s">
        <v>1324</v>
      </c>
      <c r="C236" s="547" t="s">
        <v>1308</v>
      </c>
      <c r="D236" s="547" t="s">
        <v>1328</v>
      </c>
      <c r="E236" s="547" t="s">
        <v>1329</v>
      </c>
      <c r="F236" s="567">
        <v>199</v>
      </c>
      <c r="G236" s="567">
        <v>40994</v>
      </c>
      <c r="H236" s="567">
        <v>1.0914851696043453</v>
      </c>
      <c r="I236" s="567">
        <v>206</v>
      </c>
      <c r="J236" s="567">
        <v>178</v>
      </c>
      <c r="K236" s="567">
        <v>37558</v>
      </c>
      <c r="L236" s="567">
        <v>1</v>
      </c>
      <c r="M236" s="567">
        <v>211</v>
      </c>
      <c r="N236" s="567">
        <v>159</v>
      </c>
      <c r="O236" s="567">
        <v>33549</v>
      </c>
      <c r="P236" s="552">
        <v>0.8932584269662921</v>
      </c>
      <c r="Q236" s="568">
        <v>211</v>
      </c>
    </row>
    <row r="237" spans="1:17" ht="14.4" customHeight="1" x14ac:dyDescent="0.3">
      <c r="A237" s="546" t="s">
        <v>1428</v>
      </c>
      <c r="B237" s="547" t="s">
        <v>1324</v>
      </c>
      <c r="C237" s="547" t="s">
        <v>1308</v>
      </c>
      <c r="D237" s="547" t="s">
        <v>1330</v>
      </c>
      <c r="E237" s="547" t="s">
        <v>1329</v>
      </c>
      <c r="F237" s="567">
        <v>3</v>
      </c>
      <c r="G237" s="567">
        <v>255</v>
      </c>
      <c r="H237" s="567"/>
      <c r="I237" s="567">
        <v>85</v>
      </c>
      <c r="J237" s="567"/>
      <c r="K237" s="567"/>
      <c r="L237" s="567"/>
      <c r="M237" s="567"/>
      <c r="N237" s="567">
        <v>3</v>
      </c>
      <c r="O237" s="567">
        <v>261</v>
      </c>
      <c r="P237" s="552"/>
      <c r="Q237" s="568">
        <v>87</v>
      </c>
    </row>
    <row r="238" spans="1:17" ht="14.4" customHeight="1" x14ac:dyDescent="0.3">
      <c r="A238" s="546" t="s">
        <v>1428</v>
      </c>
      <c r="B238" s="547" t="s">
        <v>1324</v>
      </c>
      <c r="C238" s="547" t="s">
        <v>1308</v>
      </c>
      <c r="D238" s="547" t="s">
        <v>1331</v>
      </c>
      <c r="E238" s="547" t="s">
        <v>1332</v>
      </c>
      <c r="F238" s="567">
        <v>744</v>
      </c>
      <c r="G238" s="567">
        <v>219480</v>
      </c>
      <c r="H238" s="567">
        <v>1.3091013199568167</v>
      </c>
      <c r="I238" s="567">
        <v>295</v>
      </c>
      <c r="J238" s="567">
        <v>557</v>
      </c>
      <c r="K238" s="567">
        <v>167657</v>
      </c>
      <c r="L238" s="567">
        <v>1</v>
      </c>
      <c r="M238" s="567">
        <v>301</v>
      </c>
      <c r="N238" s="567">
        <v>505</v>
      </c>
      <c r="O238" s="567">
        <v>152005</v>
      </c>
      <c r="P238" s="552">
        <v>0.90664272890484743</v>
      </c>
      <c r="Q238" s="568">
        <v>301</v>
      </c>
    </row>
    <row r="239" spans="1:17" ht="14.4" customHeight="1" x14ac:dyDescent="0.3">
      <c r="A239" s="546" t="s">
        <v>1428</v>
      </c>
      <c r="B239" s="547" t="s">
        <v>1324</v>
      </c>
      <c r="C239" s="547" t="s">
        <v>1308</v>
      </c>
      <c r="D239" s="547" t="s">
        <v>1333</v>
      </c>
      <c r="E239" s="547" t="s">
        <v>1334</v>
      </c>
      <c r="F239" s="567">
        <v>11</v>
      </c>
      <c r="G239" s="567">
        <v>1045</v>
      </c>
      <c r="H239" s="567">
        <v>3.5185185185185186</v>
      </c>
      <c r="I239" s="567">
        <v>95</v>
      </c>
      <c r="J239" s="567">
        <v>3</v>
      </c>
      <c r="K239" s="567">
        <v>297</v>
      </c>
      <c r="L239" s="567">
        <v>1</v>
      </c>
      <c r="M239" s="567">
        <v>99</v>
      </c>
      <c r="N239" s="567">
        <v>6</v>
      </c>
      <c r="O239" s="567">
        <v>594</v>
      </c>
      <c r="P239" s="552">
        <v>2</v>
      </c>
      <c r="Q239" s="568">
        <v>99</v>
      </c>
    </row>
    <row r="240" spans="1:17" ht="14.4" customHeight="1" x14ac:dyDescent="0.3">
      <c r="A240" s="546" t="s">
        <v>1428</v>
      </c>
      <c r="B240" s="547" t="s">
        <v>1324</v>
      </c>
      <c r="C240" s="547" t="s">
        <v>1308</v>
      </c>
      <c r="D240" s="547" t="s">
        <v>1335</v>
      </c>
      <c r="E240" s="547" t="s">
        <v>1336</v>
      </c>
      <c r="F240" s="567">
        <v>1</v>
      </c>
      <c r="G240" s="567">
        <v>224</v>
      </c>
      <c r="H240" s="567">
        <v>0.96969696969696972</v>
      </c>
      <c r="I240" s="567">
        <v>224</v>
      </c>
      <c r="J240" s="567">
        <v>1</v>
      </c>
      <c r="K240" s="567">
        <v>231</v>
      </c>
      <c r="L240" s="567">
        <v>1</v>
      </c>
      <c r="M240" s="567">
        <v>231</v>
      </c>
      <c r="N240" s="567"/>
      <c r="O240" s="567"/>
      <c r="P240" s="552"/>
      <c r="Q240" s="568"/>
    </row>
    <row r="241" spans="1:17" ht="14.4" customHeight="1" x14ac:dyDescent="0.3">
      <c r="A241" s="546" t="s">
        <v>1428</v>
      </c>
      <c r="B241" s="547" t="s">
        <v>1324</v>
      </c>
      <c r="C241" s="547" t="s">
        <v>1308</v>
      </c>
      <c r="D241" s="547" t="s">
        <v>1337</v>
      </c>
      <c r="E241" s="547" t="s">
        <v>1338</v>
      </c>
      <c r="F241" s="567">
        <v>479</v>
      </c>
      <c r="G241" s="567">
        <v>64665</v>
      </c>
      <c r="H241" s="567">
        <v>0.93466791934667914</v>
      </c>
      <c r="I241" s="567">
        <v>135</v>
      </c>
      <c r="J241" s="567">
        <v>505</v>
      </c>
      <c r="K241" s="567">
        <v>69185</v>
      </c>
      <c r="L241" s="567">
        <v>1</v>
      </c>
      <c r="M241" s="567">
        <v>137</v>
      </c>
      <c r="N241" s="567">
        <v>466</v>
      </c>
      <c r="O241" s="567">
        <v>63842</v>
      </c>
      <c r="P241" s="552">
        <v>0.92277227722772281</v>
      </c>
      <c r="Q241" s="568">
        <v>137</v>
      </c>
    </row>
    <row r="242" spans="1:17" ht="14.4" customHeight="1" x14ac:dyDescent="0.3">
      <c r="A242" s="546" t="s">
        <v>1428</v>
      </c>
      <c r="B242" s="547" t="s">
        <v>1324</v>
      </c>
      <c r="C242" s="547" t="s">
        <v>1308</v>
      </c>
      <c r="D242" s="547" t="s">
        <v>1339</v>
      </c>
      <c r="E242" s="547" t="s">
        <v>1338</v>
      </c>
      <c r="F242" s="567">
        <v>1</v>
      </c>
      <c r="G242" s="567">
        <v>178</v>
      </c>
      <c r="H242" s="567"/>
      <c r="I242" s="567">
        <v>178</v>
      </c>
      <c r="J242" s="567"/>
      <c r="K242" s="567"/>
      <c r="L242" s="567"/>
      <c r="M242" s="567"/>
      <c r="N242" s="567">
        <v>1</v>
      </c>
      <c r="O242" s="567">
        <v>183</v>
      </c>
      <c r="P242" s="552"/>
      <c r="Q242" s="568">
        <v>183</v>
      </c>
    </row>
    <row r="243" spans="1:17" ht="14.4" customHeight="1" x14ac:dyDescent="0.3">
      <c r="A243" s="546" t="s">
        <v>1428</v>
      </c>
      <c r="B243" s="547" t="s">
        <v>1324</v>
      </c>
      <c r="C243" s="547" t="s">
        <v>1308</v>
      </c>
      <c r="D243" s="547" t="s">
        <v>1340</v>
      </c>
      <c r="E243" s="547" t="s">
        <v>1341</v>
      </c>
      <c r="F243" s="567">
        <v>2</v>
      </c>
      <c r="G243" s="567">
        <v>1240</v>
      </c>
      <c r="H243" s="567">
        <v>1.9405320813771518</v>
      </c>
      <c r="I243" s="567">
        <v>620</v>
      </c>
      <c r="J243" s="567">
        <v>1</v>
      </c>
      <c r="K243" s="567">
        <v>639</v>
      </c>
      <c r="L243" s="567">
        <v>1</v>
      </c>
      <c r="M243" s="567">
        <v>639</v>
      </c>
      <c r="N243" s="567">
        <v>1</v>
      </c>
      <c r="O243" s="567">
        <v>639</v>
      </c>
      <c r="P243" s="552">
        <v>1</v>
      </c>
      <c r="Q243" s="568">
        <v>639</v>
      </c>
    </row>
    <row r="244" spans="1:17" ht="14.4" customHeight="1" x14ac:dyDescent="0.3">
      <c r="A244" s="546" t="s">
        <v>1428</v>
      </c>
      <c r="B244" s="547" t="s">
        <v>1324</v>
      </c>
      <c r="C244" s="547" t="s">
        <v>1308</v>
      </c>
      <c r="D244" s="547" t="s">
        <v>1344</v>
      </c>
      <c r="E244" s="547" t="s">
        <v>1345</v>
      </c>
      <c r="F244" s="567">
        <v>27</v>
      </c>
      <c r="G244" s="567">
        <v>4347</v>
      </c>
      <c r="H244" s="567">
        <v>1.2563583815028903</v>
      </c>
      <c r="I244" s="567">
        <v>161</v>
      </c>
      <c r="J244" s="567">
        <v>20</v>
      </c>
      <c r="K244" s="567">
        <v>3460</v>
      </c>
      <c r="L244" s="567">
        <v>1</v>
      </c>
      <c r="M244" s="567">
        <v>173</v>
      </c>
      <c r="N244" s="567">
        <v>21</v>
      </c>
      <c r="O244" s="567">
        <v>3633</v>
      </c>
      <c r="P244" s="552">
        <v>1.05</v>
      </c>
      <c r="Q244" s="568">
        <v>173</v>
      </c>
    </row>
    <row r="245" spans="1:17" ht="14.4" customHeight="1" x14ac:dyDescent="0.3">
      <c r="A245" s="546" t="s">
        <v>1428</v>
      </c>
      <c r="B245" s="547" t="s">
        <v>1324</v>
      </c>
      <c r="C245" s="547" t="s">
        <v>1308</v>
      </c>
      <c r="D245" s="547" t="s">
        <v>1346</v>
      </c>
      <c r="E245" s="547" t="s">
        <v>1347</v>
      </c>
      <c r="F245" s="567">
        <v>41</v>
      </c>
      <c r="G245" s="567">
        <v>15703</v>
      </c>
      <c r="H245" s="567">
        <v>0.56018122146118721</v>
      </c>
      <c r="I245" s="567">
        <v>383</v>
      </c>
      <c r="J245" s="567">
        <v>73</v>
      </c>
      <c r="K245" s="567">
        <v>28032</v>
      </c>
      <c r="L245" s="567">
        <v>1</v>
      </c>
      <c r="M245" s="567">
        <v>384</v>
      </c>
      <c r="N245" s="567">
        <v>46</v>
      </c>
      <c r="O245" s="567">
        <v>15962</v>
      </c>
      <c r="P245" s="552">
        <v>0.56942066210045661</v>
      </c>
      <c r="Q245" s="568">
        <v>347</v>
      </c>
    </row>
    <row r="246" spans="1:17" ht="14.4" customHeight="1" x14ac:dyDescent="0.3">
      <c r="A246" s="546" t="s">
        <v>1428</v>
      </c>
      <c r="B246" s="547" t="s">
        <v>1324</v>
      </c>
      <c r="C246" s="547" t="s">
        <v>1308</v>
      </c>
      <c r="D246" s="547" t="s">
        <v>1348</v>
      </c>
      <c r="E246" s="547" t="s">
        <v>1349</v>
      </c>
      <c r="F246" s="567">
        <v>601</v>
      </c>
      <c r="G246" s="567">
        <v>9616</v>
      </c>
      <c r="H246" s="567">
        <v>0.86755683868639477</v>
      </c>
      <c r="I246" s="567">
        <v>16</v>
      </c>
      <c r="J246" s="567">
        <v>652</v>
      </c>
      <c r="K246" s="567">
        <v>11084</v>
      </c>
      <c r="L246" s="567">
        <v>1</v>
      </c>
      <c r="M246" s="567">
        <v>17</v>
      </c>
      <c r="N246" s="567">
        <v>68</v>
      </c>
      <c r="O246" s="567">
        <v>1156</v>
      </c>
      <c r="P246" s="552">
        <v>0.10429447852760736</v>
      </c>
      <c r="Q246" s="568">
        <v>17</v>
      </c>
    </row>
    <row r="247" spans="1:17" ht="14.4" customHeight="1" x14ac:dyDescent="0.3">
      <c r="A247" s="546" t="s">
        <v>1428</v>
      </c>
      <c r="B247" s="547" t="s">
        <v>1324</v>
      </c>
      <c r="C247" s="547" t="s">
        <v>1308</v>
      </c>
      <c r="D247" s="547" t="s">
        <v>1350</v>
      </c>
      <c r="E247" s="547" t="s">
        <v>1351</v>
      </c>
      <c r="F247" s="567">
        <v>42</v>
      </c>
      <c r="G247" s="567">
        <v>11172</v>
      </c>
      <c r="H247" s="567">
        <v>0.99812382739212002</v>
      </c>
      <c r="I247" s="567">
        <v>266</v>
      </c>
      <c r="J247" s="567">
        <v>41</v>
      </c>
      <c r="K247" s="567">
        <v>11193</v>
      </c>
      <c r="L247" s="567">
        <v>1</v>
      </c>
      <c r="M247" s="567">
        <v>273</v>
      </c>
      <c r="N247" s="567"/>
      <c r="O247" s="567"/>
      <c r="P247" s="552"/>
      <c r="Q247" s="568"/>
    </row>
    <row r="248" spans="1:17" ht="14.4" customHeight="1" x14ac:dyDescent="0.3">
      <c r="A248" s="546" t="s">
        <v>1428</v>
      </c>
      <c r="B248" s="547" t="s">
        <v>1324</v>
      </c>
      <c r="C248" s="547" t="s">
        <v>1308</v>
      </c>
      <c r="D248" s="547" t="s">
        <v>1352</v>
      </c>
      <c r="E248" s="547" t="s">
        <v>1353</v>
      </c>
      <c r="F248" s="567">
        <v>52</v>
      </c>
      <c r="G248" s="567">
        <v>7332</v>
      </c>
      <c r="H248" s="567">
        <v>1.0757042253521127</v>
      </c>
      <c r="I248" s="567">
        <v>141</v>
      </c>
      <c r="J248" s="567">
        <v>48</v>
      </c>
      <c r="K248" s="567">
        <v>6816</v>
      </c>
      <c r="L248" s="567">
        <v>1</v>
      </c>
      <c r="M248" s="567">
        <v>142</v>
      </c>
      <c r="N248" s="567">
        <v>50</v>
      </c>
      <c r="O248" s="567">
        <v>7100</v>
      </c>
      <c r="P248" s="552">
        <v>1.0416666666666667</v>
      </c>
      <c r="Q248" s="568">
        <v>142</v>
      </c>
    </row>
    <row r="249" spans="1:17" ht="14.4" customHeight="1" x14ac:dyDescent="0.3">
      <c r="A249" s="546" t="s">
        <v>1428</v>
      </c>
      <c r="B249" s="547" t="s">
        <v>1324</v>
      </c>
      <c r="C249" s="547" t="s">
        <v>1308</v>
      </c>
      <c r="D249" s="547" t="s">
        <v>1354</v>
      </c>
      <c r="E249" s="547" t="s">
        <v>1353</v>
      </c>
      <c r="F249" s="567">
        <v>479</v>
      </c>
      <c r="G249" s="567">
        <v>37362</v>
      </c>
      <c r="H249" s="567">
        <v>0.94664031620553357</v>
      </c>
      <c r="I249" s="567">
        <v>78</v>
      </c>
      <c r="J249" s="567">
        <v>506</v>
      </c>
      <c r="K249" s="567">
        <v>39468</v>
      </c>
      <c r="L249" s="567">
        <v>1</v>
      </c>
      <c r="M249" s="567">
        <v>78</v>
      </c>
      <c r="N249" s="567">
        <v>466</v>
      </c>
      <c r="O249" s="567">
        <v>36348</v>
      </c>
      <c r="P249" s="552">
        <v>0.92094861660079053</v>
      </c>
      <c r="Q249" s="568">
        <v>78</v>
      </c>
    </row>
    <row r="250" spans="1:17" ht="14.4" customHeight="1" x14ac:dyDescent="0.3">
      <c r="A250" s="546" t="s">
        <v>1428</v>
      </c>
      <c r="B250" s="547" t="s">
        <v>1324</v>
      </c>
      <c r="C250" s="547" t="s">
        <v>1308</v>
      </c>
      <c r="D250" s="547" t="s">
        <v>1355</v>
      </c>
      <c r="E250" s="547" t="s">
        <v>1356</v>
      </c>
      <c r="F250" s="567">
        <v>52</v>
      </c>
      <c r="G250" s="567">
        <v>15964</v>
      </c>
      <c r="H250" s="567">
        <v>1.062566560170394</v>
      </c>
      <c r="I250" s="567">
        <v>307</v>
      </c>
      <c r="J250" s="567">
        <v>48</v>
      </c>
      <c r="K250" s="567">
        <v>15024</v>
      </c>
      <c r="L250" s="567">
        <v>1</v>
      </c>
      <c r="M250" s="567">
        <v>313</v>
      </c>
      <c r="N250" s="567">
        <v>50</v>
      </c>
      <c r="O250" s="567">
        <v>15700</v>
      </c>
      <c r="P250" s="552">
        <v>1.0449946751863686</v>
      </c>
      <c r="Q250" s="568">
        <v>314</v>
      </c>
    </row>
    <row r="251" spans="1:17" ht="14.4" customHeight="1" x14ac:dyDescent="0.3">
      <c r="A251" s="546" t="s">
        <v>1428</v>
      </c>
      <c r="B251" s="547" t="s">
        <v>1324</v>
      </c>
      <c r="C251" s="547" t="s">
        <v>1308</v>
      </c>
      <c r="D251" s="547" t="s">
        <v>1357</v>
      </c>
      <c r="E251" s="547" t="s">
        <v>1358</v>
      </c>
      <c r="F251" s="567">
        <v>41</v>
      </c>
      <c r="G251" s="567">
        <v>19967</v>
      </c>
      <c r="H251" s="567">
        <v>0.56049292611722434</v>
      </c>
      <c r="I251" s="567">
        <v>487</v>
      </c>
      <c r="J251" s="567">
        <v>73</v>
      </c>
      <c r="K251" s="567">
        <v>35624</v>
      </c>
      <c r="L251" s="567">
        <v>1</v>
      </c>
      <c r="M251" s="567">
        <v>488</v>
      </c>
      <c r="N251" s="567">
        <v>46</v>
      </c>
      <c r="O251" s="567">
        <v>15088</v>
      </c>
      <c r="P251" s="552">
        <v>0.4235346957107568</v>
      </c>
      <c r="Q251" s="568">
        <v>328</v>
      </c>
    </row>
    <row r="252" spans="1:17" ht="14.4" customHeight="1" x14ac:dyDescent="0.3">
      <c r="A252" s="546" t="s">
        <v>1428</v>
      </c>
      <c r="B252" s="547" t="s">
        <v>1324</v>
      </c>
      <c r="C252" s="547" t="s">
        <v>1308</v>
      </c>
      <c r="D252" s="547" t="s">
        <v>1359</v>
      </c>
      <c r="E252" s="547" t="s">
        <v>1360</v>
      </c>
      <c r="F252" s="567">
        <v>420</v>
      </c>
      <c r="G252" s="567">
        <v>67620</v>
      </c>
      <c r="H252" s="567">
        <v>0.91983730768707572</v>
      </c>
      <c r="I252" s="567">
        <v>161</v>
      </c>
      <c r="J252" s="567">
        <v>451</v>
      </c>
      <c r="K252" s="567">
        <v>73513</v>
      </c>
      <c r="L252" s="567">
        <v>1</v>
      </c>
      <c r="M252" s="567">
        <v>163</v>
      </c>
      <c r="N252" s="567">
        <v>508</v>
      </c>
      <c r="O252" s="567">
        <v>82804</v>
      </c>
      <c r="P252" s="552">
        <v>1.1263858093126387</v>
      </c>
      <c r="Q252" s="568">
        <v>163</v>
      </c>
    </row>
    <row r="253" spans="1:17" ht="14.4" customHeight="1" x14ac:dyDescent="0.3">
      <c r="A253" s="546" t="s">
        <v>1428</v>
      </c>
      <c r="B253" s="547" t="s">
        <v>1324</v>
      </c>
      <c r="C253" s="547" t="s">
        <v>1308</v>
      </c>
      <c r="D253" s="547" t="s">
        <v>1363</v>
      </c>
      <c r="E253" s="547" t="s">
        <v>1329</v>
      </c>
      <c r="F253" s="567">
        <v>1335</v>
      </c>
      <c r="G253" s="567">
        <v>94785</v>
      </c>
      <c r="H253" s="567">
        <v>0.88769948302989432</v>
      </c>
      <c r="I253" s="567">
        <v>71</v>
      </c>
      <c r="J253" s="567">
        <v>1483</v>
      </c>
      <c r="K253" s="567">
        <v>106776</v>
      </c>
      <c r="L253" s="567">
        <v>1</v>
      </c>
      <c r="M253" s="567">
        <v>72</v>
      </c>
      <c r="N253" s="567">
        <v>1358</v>
      </c>
      <c r="O253" s="567">
        <v>97776</v>
      </c>
      <c r="P253" s="552">
        <v>0.91571139581928518</v>
      </c>
      <c r="Q253" s="568">
        <v>72</v>
      </c>
    </row>
    <row r="254" spans="1:17" ht="14.4" customHeight="1" x14ac:dyDescent="0.3">
      <c r="A254" s="546" t="s">
        <v>1428</v>
      </c>
      <c r="B254" s="547" t="s">
        <v>1324</v>
      </c>
      <c r="C254" s="547" t="s">
        <v>1308</v>
      </c>
      <c r="D254" s="547" t="s">
        <v>1368</v>
      </c>
      <c r="E254" s="547" t="s">
        <v>1369</v>
      </c>
      <c r="F254" s="567">
        <v>3</v>
      </c>
      <c r="G254" s="567">
        <v>660</v>
      </c>
      <c r="H254" s="567">
        <v>0.9606986899563319</v>
      </c>
      <c r="I254" s="567">
        <v>220</v>
      </c>
      <c r="J254" s="567">
        <v>3</v>
      </c>
      <c r="K254" s="567">
        <v>687</v>
      </c>
      <c r="L254" s="567">
        <v>1</v>
      </c>
      <c r="M254" s="567">
        <v>229</v>
      </c>
      <c r="N254" s="567">
        <v>1</v>
      </c>
      <c r="O254" s="567">
        <v>230</v>
      </c>
      <c r="P254" s="552">
        <v>0.33478893740902477</v>
      </c>
      <c r="Q254" s="568">
        <v>230</v>
      </c>
    </row>
    <row r="255" spans="1:17" ht="14.4" customHeight="1" x14ac:dyDescent="0.3">
      <c r="A255" s="546" t="s">
        <v>1428</v>
      </c>
      <c r="B255" s="547" t="s">
        <v>1324</v>
      </c>
      <c r="C255" s="547" t="s">
        <v>1308</v>
      </c>
      <c r="D255" s="547" t="s">
        <v>1370</v>
      </c>
      <c r="E255" s="547" t="s">
        <v>1371</v>
      </c>
      <c r="F255" s="567">
        <v>28</v>
      </c>
      <c r="G255" s="567">
        <v>33460</v>
      </c>
      <c r="H255" s="567">
        <v>1.45421356860359</v>
      </c>
      <c r="I255" s="567">
        <v>1195</v>
      </c>
      <c r="J255" s="567">
        <v>19</v>
      </c>
      <c r="K255" s="567">
        <v>23009</v>
      </c>
      <c r="L255" s="567">
        <v>1</v>
      </c>
      <c r="M255" s="567">
        <v>1211</v>
      </c>
      <c r="N255" s="567">
        <v>26</v>
      </c>
      <c r="O255" s="567">
        <v>31486</v>
      </c>
      <c r="P255" s="552">
        <v>1.368421052631579</v>
      </c>
      <c r="Q255" s="568">
        <v>1211</v>
      </c>
    </row>
    <row r="256" spans="1:17" ht="14.4" customHeight="1" x14ac:dyDescent="0.3">
      <c r="A256" s="546" t="s">
        <v>1428</v>
      </c>
      <c r="B256" s="547" t="s">
        <v>1324</v>
      </c>
      <c r="C256" s="547" t="s">
        <v>1308</v>
      </c>
      <c r="D256" s="547" t="s">
        <v>1372</v>
      </c>
      <c r="E256" s="547" t="s">
        <v>1373</v>
      </c>
      <c r="F256" s="567">
        <v>25</v>
      </c>
      <c r="G256" s="567">
        <v>2750</v>
      </c>
      <c r="H256" s="567">
        <v>1.4189886480908154</v>
      </c>
      <c r="I256" s="567">
        <v>110</v>
      </c>
      <c r="J256" s="567">
        <v>17</v>
      </c>
      <c r="K256" s="567">
        <v>1938</v>
      </c>
      <c r="L256" s="567">
        <v>1</v>
      </c>
      <c r="M256" s="567">
        <v>114</v>
      </c>
      <c r="N256" s="567">
        <v>20</v>
      </c>
      <c r="O256" s="567">
        <v>2280</v>
      </c>
      <c r="P256" s="552">
        <v>1.1764705882352942</v>
      </c>
      <c r="Q256" s="568">
        <v>114</v>
      </c>
    </row>
    <row r="257" spans="1:17" ht="14.4" customHeight="1" x14ac:dyDescent="0.3">
      <c r="A257" s="546" t="s">
        <v>1428</v>
      </c>
      <c r="B257" s="547" t="s">
        <v>1324</v>
      </c>
      <c r="C257" s="547" t="s">
        <v>1308</v>
      </c>
      <c r="D257" s="547" t="s">
        <v>1374</v>
      </c>
      <c r="E257" s="547" t="s">
        <v>1375</v>
      </c>
      <c r="F257" s="567">
        <v>1</v>
      </c>
      <c r="G257" s="567">
        <v>323</v>
      </c>
      <c r="H257" s="567">
        <v>0.4667630057803468</v>
      </c>
      <c r="I257" s="567">
        <v>323</v>
      </c>
      <c r="J257" s="567">
        <v>2</v>
      </c>
      <c r="K257" s="567">
        <v>692</v>
      </c>
      <c r="L257" s="567">
        <v>1</v>
      </c>
      <c r="M257" s="567">
        <v>346</v>
      </c>
      <c r="N257" s="567"/>
      <c r="O257" s="567"/>
      <c r="P257" s="552"/>
      <c r="Q257" s="568"/>
    </row>
    <row r="258" spans="1:17" ht="14.4" customHeight="1" x14ac:dyDescent="0.3">
      <c r="A258" s="546" t="s">
        <v>1428</v>
      </c>
      <c r="B258" s="547" t="s">
        <v>1324</v>
      </c>
      <c r="C258" s="547" t="s">
        <v>1308</v>
      </c>
      <c r="D258" s="547" t="s">
        <v>1380</v>
      </c>
      <c r="E258" s="547" t="s">
        <v>1381</v>
      </c>
      <c r="F258" s="567"/>
      <c r="G258" s="567"/>
      <c r="H258" s="567"/>
      <c r="I258" s="567"/>
      <c r="J258" s="567"/>
      <c r="K258" s="567"/>
      <c r="L258" s="567"/>
      <c r="M258" s="567"/>
      <c r="N258" s="567">
        <v>1</v>
      </c>
      <c r="O258" s="567">
        <v>1065</v>
      </c>
      <c r="P258" s="552"/>
      <c r="Q258" s="568">
        <v>1065</v>
      </c>
    </row>
    <row r="259" spans="1:17" ht="14.4" customHeight="1" x14ac:dyDescent="0.3">
      <c r="A259" s="546" t="s">
        <v>1428</v>
      </c>
      <c r="B259" s="547" t="s">
        <v>1324</v>
      </c>
      <c r="C259" s="547" t="s">
        <v>1308</v>
      </c>
      <c r="D259" s="547" t="s">
        <v>1382</v>
      </c>
      <c r="E259" s="547" t="s">
        <v>1383</v>
      </c>
      <c r="F259" s="567"/>
      <c r="G259" s="567"/>
      <c r="H259" s="567"/>
      <c r="I259" s="567"/>
      <c r="J259" s="567"/>
      <c r="K259" s="567"/>
      <c r="L259" s="567"/>
      <c r="M259" s="567"/>
      <c r="N259" s="567">
        <v>1</v>
      </c>
      <c r="O259" s="567">
        <v>302</v>
      </c>
      <c r="P259" s="552"/>
      <c r="Q259" s="568">
        <v>302</v>
      </c>
    </row>
    <row r="260" spans="1:17" ht="14.4" customHeight="1" x14ac:dyDescent="0.3">
      <c r="A260" s="546" t="s">
        <v>1429</v>
      </c>
      <c r="B260" s="547" t="s">
        <v>1324</v>
      </c>
      <c r="C260" s="547" t="s">
        <v>1308</v>
      </c>
      <c r="D260" s="547" t="s">
        <v>1328</v>
      </c>
      <c r="E260" s="547" t="s">
        <v>1329</v>
      </c>
      <c r="F260" s="567">
        <v>163</v>
      </c>
      <c r="G260" s="567">
        <v>33578</v>
      </c>
      <c r="H260" s="567">
        <v>1.383803832680816</v>
      </c>
      <c r="I260" s="567">
        <v>206</v>
      </c>
      <c r="J260" s="567">
        <v>115</v>
      </c>
      <c r="K260" s="567">
        <v>24265</v>
      </c>
      <c r="L260" s="567">
        <v>1</v>
      </c>
      <c r="M260" s="567">
        <v>211</v>
      </c>
      <c r="N260" s="567">
        <v>117</v>
      </c>
      <c r="O260" s="567">
        <v>24687</v>
      </c>
      <c r="P260" s="552">
        <v>1.017391304347826</v>
      </c>
      <c r="Q260" s="568">
        <v>211</v>
      </c>
    </row>
    <row r="261" spans="1:17" ht="14.4" customHeight="1" x14ac:dyDescent="0.3">
      <c r="A261" s="546" t="s">
        <v>1429</v>
      </c>
      <c r="B261" s="547" t="s">
        <v>1324</v>
      </c>
      <c r="C261" s="547" t="s">
        <v>1308</v>
      </c>
      <c r="D261" s="547" t="s">
        <v>1330</v>
      </c>
      <c r="E261" s="547" t="s">
        <v>1329</v>
      </c>
      <c r="F261" s="567">
        <v>1</v>
      </c>
      <c r="G261" s="567">
        <v>85</v>
      </c>
      <c r="H261" s="567">
        <v>0.32567049808429116</v>
      </c>
      <c r="I261" s="567">
        <v>85</v>
      </c>
      <c r="J261" s="567">
        <v>3</v>
      </c>
      <c r="K261" s="567">
        <v>261</v>
      </c>
      <c r="L261" s="567">
        <v>1</v>
      </c>
      <c r="M261" s="567">
        <v>87</v>
      </c>
      <c r="N261" s="567">
        <v>2</v>
      </c>
      <c r="O261" s="567">
        <v>174</v>
      </c>
      <c r="P261" s="552">
        <v>0.66666666666666663</v>
      </c>
      <c r="Q261" s="568">
        <v>87</v>
      </c>
    </row>
    <row r="262" spans="1:17" ht="14.4" customHeight="1" x14ac:dyDescent="0.3">
      <c r="A262" s="546" t="s">
        <v>1429</v>
      </c>
      <c r="B262" s="547" t="s">
        <v>1324</v>
      </c>
      <c r="C262" s="547" t="s">
        <v>1308</v>
      </c>
      <c r="D262" s="547" t="s">
        <v>1331</v>
      </c>
      <c r="E262" s="547" t="s">
        <v>1332</v>
      </c>
      <c r="F262" s="567">
        <v>154</v>
      </c>
      <c r="G262" s="567">
        <v>45430</v>
      </c>
      <c r="H262" s="567">
        <v>1.4943587381994012</v>
      </c>
      <c r="I262" s="567">
        <v>295</v>
      </c>
      <c r="J262" s="567">
        <v>101</v>
      </c>
      <c r="K262" s="567">
        <v>30401</v>
      </c>
      <c r="L262" s="567">
        <v>1</v>
      </c>
      <c r="M262" s="567">
        <v>301</v>
      </c>
      <c r="N262" s="567">
        <v>253</v>
      </c>
      <c r="O262" s="567">
        <v>76153</v>
      </c>
      <c r="P262" s="552">
        <v>2.504950495049505</v>
      </c>
      <c r="Q262" s="568">
        <v>301</v>
      </c>
    </row>
    <row r="263" spans="1:17" ht="14.4" customHeight="1" x14ac:dyDescent="0.3">
      <c r="A263" s="546" t="s">
        <v>1429</v>
      </c>
      <c r="B263" s="547" t="s">
        <v>1324</v>
      </c>
      <c r="C263" s="547" t="s">
        <v>1308</v>
      </c>
      <c r="D263" s="547" t="s">
        <v>1333</v>
      </c>
      <c r="E263" s="547" t="s">
        <v>1334</v>
      </c>
      <c r="F263" s="567"/>
      <c r="G263" s="567"/>
      <c r="H263" s="567"/>
      <c r="I263" s="567"/>
      <c r="J263" s="567">
        <v>3</v>
      </c>
      <c r="K263" s="567">
        <v>297</v>
      </c>
      <c r="L263" s="567">
        <v>1</v>
      </c>
      <c r="M263" s="567">
        <v>99</v>
      </c>
      <c r="N263" s="567">
        <v>6</v>
      </c>
      <c r="O263" s="567">
        <v>594</v>
      </c>
      <c r="P263" s="552">
        <v>2</v>
      </c>
      <c r="Q263" s="568">
        <v>99</v>
      </c>
    </row>
    <row r="264" spans="1:17" ht="14.4" customHeight="1" x14ac:dyDescent="0.3">
      <c r="A264" s="546" t="s">
        <v>1429</v>
      </c>
      <c r="B264" s="547" t="s">
        <v>1324</v>
      </c>
      <c r="C264" s="547" t="s">
        <v>1308</v>
      </c>
      <c r="D264" s="547" t="s">
        <v>1337</v>
      </c>
      <c r="E264" s="547" t="s">
        <v>1338</v>
      </c>
      <c r="F264" s="567">
        <v>331</v>
      </c>
      <c r="G264" s="567">
        <v>44685</v>
      </c>
      <c r="H264" s="567">
        <v>1.7166730695351518</v>
      </c>
      <c r="I264" s="567">
        <v>135</v>
      </c>
      <c r="J264" s="567">
        <v>190</v>
      </c>
      <c r="K264" s="567">
        <v>26030</v>
      </c>
      <c r="L264" s="567">
        <v>1</v>
      </c>
      <c r="M264" s="567">
        <v>137</v>
      </c>
      <c r="N264" s="567">
        <v>325</v>
      </c>
      <c r="O264" s="567">
        <v>44525</v>
      </c>
      <c r="P264" s="552">
        <v>1.7105263157894737</v>
      </c>
      <c r="Q264" s="568">
        <v>137</v>
      </c>
    </row>
    <row r="265" spans="1:17" ht="14.4" customHeight="1" x14ac:dyDescent="0.3">
      <c r="A265" s="546" t="s">
        <v>1429</v>
      </c>
      <c r="B265" s="547" t="s">
        <v>1324</v>
      </c>
      <c r="C265" s="547" t="s">
        <v>1308</v>
      </c>
      <c r="D265" s="547" t="s">
        <v>1339</v>
      </c>
      <c r="E265" s="547" t="s">
        <v>1338</v>
      </c>
      <c r="F265" s="567"/>
      <c r="G265" s="567"/>
      <c r="H265" s="567"/>
      <c r="I265" s="567"/>
      <c r="J265" s="567">
        <v>1</v>
      </c>
      <c r="K265" s="567">
        <v>183</v>
      </c>
      <c r="L265" s="567">
        <v>1</v>
      </c>
      <c r="M265" s="567">
        <v>183</v>
      </c>
      <c r="N265" s="567">
        <v>1</v>
      </c>
      <c r="O265" s="567">
        <v>183</v>
      </c>
      <c r="P265" s="552">
        <v>1</v>
      </c>
      <c r="Q265" s="568">
        <v>183</v>
      </c>
    </row>
    <row r="266" spans="1:17" ht="14.4" customHeight="1" x14ac:dyDescent="0.3">
      <c r="A266" s="546" t="s">
        <v>1429</v>
      </c>
      <c r="B266" s="547" t="s">
        <v>1324</v>
      </c>
      <c r="C266" s="547" t="s">
        <v>1308</v>
      </c>
      <c r="D266" s="547" t="s">
        <v>1340</v>
      </c>
      <c r="E266" s="547" t="s">
        <v>1341</v>
      </c>
      <c r="F266" s="567">
        <v>1</v>
      </c>
      <c r="G266" s="567">
        <v>620</v>
      </c>
      <c r="H266" s="567">
        <v>0.97026604068857591</v>
      </c>
      <c r="I266" s="567">
        <v>620</v>
      </c>
      <c r="J266" s="567">
        <v>1</v>
      </c>
      <c r="K266" s="567">
        <v>639</v>
      </c>
      <c r="L266" s="567">
        <v>1</v>
      </c>
      <c r="M266" s="567">
        <v>639</v>
      </c>
      <c r="N266" s="567">
        <v>1</v>
      </c>
      <c r="O266" s="567">
        <v>639</v>
      </c>
      <c r="P266" s="552">
        <v>1</v>
      </c>
      <c r="Q266" s="568">
        <v>639</v>
      </c>
    </row>
    <row r="267" spans="1:17" ht="14.4" customHeight="1" x14ac:dyDescent="0.3">
      <c r="A267" s="546" t="s">
        <v>1429</v>
      </c>
      <c r="B267" s="547" t="s">
        <v>1324</v>
      </c>
      <c r="C267" s="547" t="s">
        <v>1308</v>
      </c>
      <c r="D267" s="547" t="s">
        <v>1344</v>
      </c>
      <c r="E267" s="547" t="s">
        <v>1345</v>
      </c>
      <c r="F267" s="567">
        <v>7</v>
      </c>
      <c r="G267" s="567">
        <v>1127</v>
      </c>
      <c r="H267" s="567">
        <v>1.3028901734104046</v>
      </c>
      <c r="I267" s="567">
        <v>161</v>
      </c>
      <c r="J267" s="567">
        <v>5</v>
      </c>
      <c r="K267" s="567">
        <v>865</v>
      </c>
      <c r="L267" s="567">
        <v>1</v>
      </c>
      <c r="M267" s="567">
        <v>173</v>
      </c>
      <c r="N267" s="567">
        <v>8</v>
      </c>
      <c r="O267" s="567">
        <v>1384</v>
      </c>
      <c r="P267" s="552">
        <v>1.6</v>
      </c>
      <c r="Q267" s="568">
        <v>173</v>
      </c>
    </row>
    <row r="268" spans="1:17" ht="14.4" customHeight="1" x14ac:dyDescent="0.3">
      <c r="A268" s="546" t="s">
        <v>1429</v>
      </c>
      <c r="B268" s="547" t="s">
        <v>1324</v>
      </c>
      <c r="C268" s="547" t="s">
        <v>1308</v>
      </c>
      <c r="D268" s="547" t="s">
        <v>1346</v>
      </c>
      <c r="E268" s="547" t="s">
        <v>1347</v>
      </c>
      <c r="F268" s="567">
        <v>3</v>
      </c>
      <c r="G268" s="567">
        <v>1149</v>
      </c>
      <c r="H268" s="567">
        <v>2.9921875</v>
      </c>
      <c r="I268" s="567">
        <v>383</v>
      </c>
      <c r="J268" s="567">
        <v>1</v>
      </c>
      <c r="K268" s="567">
        <v>384</v>
      </c>
      <c r="L268" s="567">
        <v>1</v>
      </c>
      <c r="M268" s="567">
        <v>384</v>
      </c>
      <c r="N268" s="567">
        <v>3</v>
      </c>
      <c r="O268" s="567">
        <v>1041</v>
      </c>
      <c r="P268" s="552">
        <v>2.7109375</v>
      </c>
      <c r="Q268" s="568">
        <v>347</v>
      </c>
    </row>
    <row r="269" spans="1:17" ht="14.4" customHeight="1" x14ac:dyDescent="0.3">
      <c r="A269" s="546" t="s">
        <v>1429</v>
      </c>
      <c r="B269" s="547" t="s">
        <v>1324</v>
      </c>
      <c r="C269" s="547" t="s">
        <v>1308</v>
      </c>
      <c r="D269" s="547" t="s">
        <v>1348</v>
      </c>
      <c r="E269" s="547" t="s">
        <v>1349</v>
      </c>
      <c r="F269" s="567">
        <v>369</v>
      </c>
      <c r="G269" s="567">
        <v>5904</v>
      </c>
      <c r="H269" s="567">
        <v>1.5099744245524296</v>
      </c>
      <c r="I269" s="567">
        <v>16</v>
      </c>
      <c r="J269" s="567">
        <v>230</v>
      </c>
      <c r="K269" s="567">
        <v>3910</v>
      </c>
      <c r="L269" s="567">
        <v>1</v>
      </c>
      <c r="M269" s="567">
        <v>17</v>
      </c>
      <c r="N269" s="567">
        <v>7</v>
      </c>
      <c r="O269" s="567">
        <v>119</v>
      </c>
      <c r="P269" s="552">
        <v>3.0434782608695653E-2</v>
      </c>
      <c r="Q269" s="568">
        <v>17</v>
      </c>
    </row>
    <row r="270" spans="1:17" ht="14.4" customHeight="1" x14ac:dyDescent="0.3">
      <c r="A270" s="546" t="s">
        <v>1429</v>
      </c>
      <c r="B270" s="547" t="s">
        <v>1324</v>
      </c>
      <c r="C270" s="547" t="s">
        <v>1308</v>
      </c>
      <c r="D270" s="547" t="s">
        <v>1350</v>
      </c>
      <c r="E270" s="547" t="s">
        <v>1351</v>
      </c>
      <c r="F270" s="567">
        <v>21</v>
      </c>
      <c r="G270" s="567">
        <v>5586</v>
      </c>
      <c r="H270" s="567">
        <v>1.1367521367521367</v>
      </c>
      <c r="I270" s="567">
        <v>266</v>
      </c>
      <c r="J270" s="567">
        <v>18</v>
      </c>
      <c r="K270" s="567">
        <v>4914</v>
      </c>
      <c r="L270" s="567">
        <v>1</v>
      </c>
      <c r="M270" s="567">
        <v>273</v>
      </c>
      <c r="N270" s="567"/>
      <c r="O270" s="567"/>
      <c r="P270" s="552"/>
      <c r="Q270" s="568"/>
    </row>
    <row r="271" spans="1:17" ht="14.4" customHeight="1" x14ac:dyDescent="0.3">
      <c r="A271" s="546" t="s">
        <v>1429</v>
      </c>
      <c r="B271" s="547" t="s">
        <v>1324</v>
      </c>
      <c r="C271" s="547" t="s">
        <v>1308</v>
      </c>
      <c r="D271" s="547" t="s">
        <v>1352</v>
      </c>
      <c r="E271" s="547" t="s">
        <v>1353</v>
      </c>
      <c r="F271" s="567">
        <v>33</v>
      </c>
      <c r="G271" s="567">
        <v>4653</v>
      </c>
      <c r="H271" s="567">
        <v>0.96375310687655347</v>
      </c>
      <c r="I271" s="567">
        <v>141</v>
      </c>
      <c r="J271" s="567">
        <v>34</v>
      </c>
      <c r="K271" s="567">
        <v>4828</v>
      </c>
      <c r="L271" s="567">
        <v>1</v>
      </c>
      <c r="M271" s="567">
        <v>142</v>
      </c>
      <c r="N271" s="567">
        <v>27</v>
      </c>
      <c r="O271" s="567">
        <v>3834</v>
      </c>
      <c r="P271" s="552">
        <v>0.79411764705882348</v>
      </c>
      <c r="Q271" s="568">
        <v>142</v>
      </c>
    </row>
    <row r="272" spans="1:17" ht="14.4" customHeight="1" x14ac:dyDescent="0.3">
      <c r="A272" s="546" t="s">
        <v>1429</v>
      </c>
      <c r="B272" s="547" t="s">
        <v>1324</v>
      </c>
      <c r="C272" s="547" t="s">
        <v>1308</v>
      </c>
      <c r="D272" s="547" t="s">
        <v>1354</v>
      </c>
      <c r="E272" s="547" t="s">
        <v>1353</v>
      </c>
      <c r="F272" s="567">
        <v>331</v>
      </c>
      <c r="G272" s="567">
        <v>25818</v>
      </c>
      <c r="H272" s="567">
        <v>1.7421052631578948</v>
      </c>
      <c r="I272" s="567">
        <v>78</v>
      </c>
      <c r="J272" s="567">
        <v>190</v>
      </c>
      <c r="K272" s="567">
        <v>14820</v>
      </c>
      <c r="L272" s="567">
        <v>1</v>
      </c>
      <c r="M272" s="567">
        <v>78</v>
      </c>
      <c r="N272" s="567">
        <v>325</v>
      </c>
      <c r="O272" s="567">
        <v>25350</v>
      </c>
      <c r="P272" s="552">
        <v>1.7105263157894737</v>
      </c>
      <c r="Q272" s="568">
        <v>78</v>
      </c>
    </row>
    <row r="273" spans="1:17" ht="14.4" customHeight="1" x14ac:dyDescent="0.3">
      <c r="A273" s="546" t="s">
        <v>1429</v>
      </c>
      <c r="B273" s="547" t="s">
        <v>1324</v>
      </c>
      <c r="C273" s="547" t="s">
        <v>1308</v>
      </c>
      <c r="D273" s="547" t="s">
        <v>1355</v>
      </c>
      <c r="E273" s="547" t="s">
        <v>1356</v>
      </c>
      <c r="F273" s="567">
        <v>33</v>
      </c>
      <c r="G273" s="567">
        <v>10131</v>
      </c>
      <c r="H273" s="567">
        <v>0.95198271001691415</v>
      </c>
      <c r="I273" s="567">
        <v>307</v>
      </c>
      <c r="J273" s="567">
        <v>34</v>
      </c>
      <c r="K273" s="567">
        <v>10642</v>
      </c>
      <c r="L273" s="567">
        <v>1</v>
      </c>
      <c r="M273" s="567">
        <v>313</v>
      </c>
      <c r="N273" s="567">
        <v>27</v>
      </c>
      <c r="O273" s="567">
        <v>8478</v>
      </c>
      <c r="P273" s="552">
        <v>0.79665476414207859</v>
      </c>
      <c r="Q273" s="568">
        <v>314</v>
      </c>
    </row>
    <row r="274" spans="1:17" ht="14.4" customHeight="1" x14ac:dyDescent="0.3">
      <c r="A274" s="546" t="s">
        <v>1429</v>
      </c>
      <c r="B274" s="547" t="s">
        <v>1324</v>
      </c>
      <c r="C274" s="547" t="s">
        <v>1308</v>
      </c>
      <c r="D274" s="547" t="s">
        <v>1357</v>
      </c>
      <c r="E274" s="547" t="s">
        <v>1358</v>
      </c>
      <c r="F274" s="567">
        <v>3</v>
      </c>
      <c r="G274" s="567">
        <v>1461</v>
      </c>
      <c r="H274" s="567">
        <v>2.9938524590163933</v>
      </c>
      <c r="I274" s="567">
        <v>487</v>
      </c>
      <c r="J274" s="567">
        <v>1</v>
      </c>
      <c r="K274" s="567">
        <v>488</v>
      </c>
      <c r="L274" s="567">
        <v>1</v>
      </c>
      <c r="M274" s="567">
        <v>488</v>
      </c>
      <c r="N274" s="567">
        <v>3</v>
      </c>
      <c r="O274" s="567">
        <v>984</v>
      </c>
      <c r="P274" s="552">
        <v>2.0163934426229506</v>
      </c>
      <c r="Q274" s="568">
        <v>328</v>
      </c>
    </row>
    <row r="275" spans="1:17" ht="14.4" customHeight="1" x14ac:dyDescent="0.3">
      <c r="A275" s="546" t="s">
        <v>1429</v>
      </c>
      <c r="B275" s="547" t="s">
        <v>1324</v>
      </c>
      <c r="C275" s="547" t="s">
        <v>1308</v>
      </c>
      <c r="D275" s="547" t="s">
        <v>1359</v>
      </c>
      <c r="E275" s="547" t="s">
        <v>1360</v>
      </c>
      <c r="F275" s="567">
        <v>298</v>
      </c>
      <c r="G275" s="567">
        <v>47978</v>
      </c>
      <c r="H275" s="567">
        <v>1.7112997574547011</v>
      </c>
      <c r="I275" s="567">
        <v>161</v>
      </c>
      <c r="J275" s="567">
        <v>172</v>
      </c>
      <c r="K275" s="567">
        <v>28036</v>
      </c>
      <c r="L275" s="567">
        <v>1</v>
      </c>
      <c r="M275" s="567">
        <v>163</v>
      </c>
      <c r="N275" s="567">
        <v>325</v>
      </c>
      <c r="O275" s="567">
        <v>52975</v>
      </c>
      <c r="P275" s="552">
        <v>1.8895348837209303</v>
      </c>
      <c r="Q275" s="568">
        <v>163</v>
      </c>
    </row>
    <row r="276" spans="1:17" ht="14.4" customHeight="1" x14ac:dyDescent="0.3">
      <c r="A276" s="546" t="s">
        <v>1429</v>
      </c>
      <c r="B276" s="547" t="s">
        <v>1324</v>
      </c>
      <c r="C276" s="547" t="s">
        <v>1308</v>
      </c>
      <c r="D276" s="547" t="s">
        <v>1363</v>
      </c>
      <c r="E276" s="547" t="s">
        <v>1329</v>
      </c>
      <c r="F276" s="567">
        <v>731</v>
      </c>
      <c r="G276" s="567">
        <v>51901</v>
      </c>
      <c r="H276" s="567">
        <v>1.7667824074074074</v>
      </c>
      <c r="I276" s="567">
        <v>71</v>
      </c>
      <c r="J276" s="567">
        <v>408</v>
      </c>
      <c r="K276" s="567">
        <v>29376</v>
      </c>
      <c r="L276" s="567">
        <v>1</v>
      </c>
      <c r="M276" s="567">
        <v>72</v>
      </c>
      <c r="N276" s="567">
        <v>682</v>
      </c>
      <c r="O276" s="567">
        <v>49104</v>
      </c>
      <c r="P276" s="552">
        <v>1.6715686274509804</v>
      </c>
      <c r="Q276" s="568">
        <v>72</v>
      </c>
    </row>
    <row r="277" spans="1:17" ht="14.4" customHeight="1" x14ac:dyDescent="0.3">
      <c r="A277" s="546" t="s">
        <v>1429</v>
      </c>
      <c r="B277" s="547" t="s">
        <v>1324</v>
      </c>
      <c r="C277" s="547" t="s">
        <v>1308</v>
      </c>
      <c r="D277" s="547" t="s">
        <v>1368</v>
      </c>
      <c r="E277" s="547" t="s">
        <v>1369</v>
      </c>
      <c r="F277" s="567"/>
      <c r="G277" s="567"/>
      <c r="H277" s="567"/>
      <c r="I277" s="567"/>
      <c r="J277" s="567">
        <v>3</v>
      </c>
      <c r="K277" s="567">
        <v>687</v>
      </c>
      <c r="L277" s="567">
        <v>1</v>
      </c>
      <c r="M277" s="567">
        <v>229</v>
      </c>
      <c r="N277" s="567"/>
      <c r="O277" s="567"/>
      <c r="P277" s="552"/>
      <c r="Q277" s="568"/>
    </row>
    <row r="278" spans="1:17" ht="14.4" customHeight="1" x14ac:dyDescent="0.3">
      <c r="A278" s="546" t="s">
        <v>1429</v>
      </c>
      <c r="B278" s="547" t="s">
        <v>1324</v>
      </c>
      <c r="C278" s="547" t="s">
        <v>1308</v>
      </c>
      <c r="D278" s="547" t="s">
        <v>1370</v>
      </c>
      <c r="E278" s="547" t="s">
        <v>1371</v>
      </c>
      <c r="F278" s="567">
        <v>6</v>
      </c>
      <c r="G278" s="567">
        <v>7170</v>
      </c>
      <c r="H278" s="567">
        <v>1.1841453344343518</v>
      </c>
      <c r="I278" s="567">
        <v>1195</v>
      </c>
      <c r="J278" s="567">
        <v>5</v>
      </c>
      <c r="K278" s="567">
        <v>6055</v>
      </c>
      <c r="L278" s="567">
        <v>1</v>
      </c>
      <c r="M278" s="567">
        <v>1211</v>
      </c>
      <c r="N278" s="567">
        <v>13</v>
      </c>
      <c r="O278" s="567">
        <v>15743</v>
      </c>
      <c r="P278" s="552">
        <v>2.6</v>
      </c>
      <c r="Q278" s="568">
        <v>1211</v>
      </c>
    </row>
    <row r="279" spans="1:17" ht="14.4" customHeight="1" x14ac:dyDescent="0.3">
      <c r="A279" s="546" t="s">
        <v>1429</v>
      </c>
      <c r="B279" s="547" t="s">
        <v>1324</v>
      </c>
      <c r="C279" s="547" t="s">
        <v>1308</v>
      </c>
      <c r="D279" s="547" t="s">
        <v>1372</v>
      </c>
      <c r="E279" s="547" t="s">
        <v>1373</v>
      </c>
      <c r="F279" s="567">
        <v>6</v>
      </c>
      <c r="G279" s="567">
        <v>660</v>
      </c>
      <c r="H279" s="567">
        <v>1.1578947368421053</v>
      </c>
      <c r="I279" s="567">
        <v>110</v>
      </c>
      <c r="J279" s="567">
        <v>5</v>
      </c>
      <c r="K279" s="567">
        <v>570</v>
      </c>
      <c r="L279" s="567">
        <v>1</v>
      </c>
      <c r="M279" s="567">
        <v>114</v>
      </c>
      <c r="N279" s="567">
        <v>11</v>
      </c>
      <c r="O279" s="567">
        <v>1254</v>
      </c>
      <c r="P279" s="552">
        <v>2.2000000000000002</v>
      </c>
      <c r="Q279" s="568">
        <v>114</v>
      </c>
    </row>
    <row r="280" spans="1:17" ht="14.4" customHeight="1" x14ac:dyDescent="0.3">
      <c r="A280" s="546" t="s">
        <v>1429</v>
      </c>
      <c r="B280" s="547" t="s">
        <v>1324</v>
      </c>
      <c r="C280" s="547" t="s">
        <v>1308</v>
      </c>
      <c r="D280" s="547" t="s">
        <v>1374</v>
      </c>
      <c r="E280" s="547" t="s">
        <v>1375</v>
      </c>
      <c r="F280" s="567"/>
      <c r="G280" s="567"/>
      <c r="H280" s="567"/>
      <c r="I280" s="567"/>
      <c r="J280" s="567">
        <v>1</v>
      </c>
      <c r="K280" s="567">
        <v>346</v>
      </c>
      <c r="L280" s="567">
        <v>1</v>
      </c>
      <c r="M280" s="567">
        <v>346</v>
      </c>
      <c r="N280" s="567"/>
      <c r="O280" s="567"/>
      <c r="P280" s="552"/>
      <c r="Q280" s="568"/>
    </row>
    <row r="281" spans="1:17" ht="14.4" customHeight="1" x14ac:dyDescent="0.3">
      <c r="A281" s="546" t="s">
        <v>1429</v>
      </c>
      <c r="B281" s="547" t="s">
        <v>1324</v>
      </c>
      <c r="C281" s="547" t="s">
        <v>1308</v>
      </c>
      <c r="D281" s="547" t="s">
        <v>1380</v>
      </c>
      <c r="E281" s="547" t="s">
        <v>1381</v>
      </c>
      <c r="F281" s="567"/>
      <c r="G281" s="567"/>
      <c r="H281" s="567"/>
      <c r="I281" s="567"/>
      <c r="J281" s="567">
        <v>1</v>
      </c>
      <c r="K281" s="567">
        <v>1064</v>
      </c>
      <c r="L281" s="567">
        <v>1</v>
      </c>
      <c r="M281" s="567">
        <v>1064</v>
      </c>
      <c r="N281" s="567">
        <v>1</v>
      </c>
      <c r="O281" s="567">
        <v>1065</v>
      </c>
      <c r="P281" s="552">
        <v>1.0009398496240602</v>
      </c>
      <c r="Q281" s="568">
        <v>1065</v>
      </c>
    </row>
    <row r="282" spans="1:17" ht="14.4" customHeight="1" x14ac:dyDescent="0.3">
      <c r="A282" s="546" t="s">
        <v>1430</v>
      </c>
      <c r="B282" s="547" t="s">
        <v>1324</v>
      </c>
      <c r="C282" s="547" t="s">
        <v>1308</v>
      </c>
      <c r="D282" s="547" t="s">
        <v>1328</v>
      </c>
      <c r="E282" s="547" t="s">
        <v>1329</v>
      </c>
      <c r="F282" s="567">
        <v>19</v>
      </c>
      <c r="G282" s="567">
        <v>3914</v>
      </c>
      <c r="H282" s="567">
        <v>3.0916271721958926</v>
      </c>
      <c r="I282" s="567">
        <v>206</v>
      </c>
      <c r="J282" s="567">
        <v>6</v>
      </c>
      <c r="K282" s="567">
        <v>1266</v>
      </c>
      <c r="L282" s="567">
        <v>1</v>
      </c>
      <c r="M282" s="567">
        <v>211</v>
      </c>
      <c r="N282" s="567">
        <v>6</v>
      </c>
      <c r="O282" s="567">
        <v>1266</v>
      </c>
      <c r="P282" s="552">
        <v>1</v>
      </c>
      <c r="Q282" s="568">
        <v>211</v>
      </c>
    </row>
    <row r="283" spans="1:17" ht="14.4" customHeight="1" x14ac:dyDescent="0.3">
      <c r="A283" s="546" t="s">
        <v>1430</v>
      </c>
      <c r="B283" s="547" t="s">
        <v>1324</v>
      </c>
      <c r="C283" s="547" t="s">
        <v>1308</v>
      </c>
      <c r="D283" s="547" t="s">
        <v>1331</v>
      </c>
      <c r="E283" s="547" t="s">
        <v>1332</v>
      </c>
      <c r="F283" s="567">
        <v>50</v>
      </c>
      <c r="G283" s="567">
        <v>14750</v>
      </c>
      <c r="H283" s="567">
        <v>1.2250830564784052</v>
      </c>
      <c r="I283" s="567">
        <v>295</v>
      </c>
      <c r="J283" s="567">
        <v>40</v>
      </c>
      <c r="K283" s="567">
        <v>12040</v>
      </c>
      <c r="L283" s="567">
        <v>1</v>
      </c>
      <c r="M283" s="567">
        <v>301</v>
      </c>
      <c r="N283" s="567">
        <v>66</v>
      </c>
      <c r="O283" s="567">
        <v>19866</v>
      </c>
      <c r="P283" s="552">
        <v>1.65</v>
      </c>
      <c r="Q283" s="568">
        <v>301</v>
      </c>
    </row>
    <row r="284" spans="1:17" ht="14.4" customHeight="1" x14ac:dyDescent="0.3">
      <c r="A284" s="546" t="s">
        <v>1430</v>
      </c>
      <c r="B284" s="547" t="s">
        <v>1324</v>
      </c>
      <c r="C284" s="547" t="s">
        <v>1308</v>
      </c>
      <c r="D284" s="547" t="s">
        <v>1333</v>
      </c>
      <c r="E284" s="547" t="s">
        <v>1334</v>
      </c>
      <c r="F284" s="567"/>
      <c r="G284" s="567"/>
      <c r="H284" s="567"/>
      <c r="I284" s="567"/>
      <c r="J284" s="567"/>
      <c r="K284" s="567"/>
      <c r="L284" s="567"/>
      <c r="M284" s="567"/>
      <c r="N284" s="567">
        <v>3</v>
      </c>
      <c r="O284" s="567">
        <v>297</v>
      </c>
      <c r="P284" s="552"/>
      <c r="Q284" s="568">
        <v>99</v>
      </c>
    </row>
    <row r="285" spans="1:17" ht="14.4" customHeight="1" x14ac:dyDescent="0.3">
      <c r="A285" s="546" t="s">
        <v>1430</v>
      </c>
      <c r="B285" s="547" t="s">
        <v>1324</v>
      </c>
      <c r="C285" s="547" t="s">
        <v>1308</v>
      </c>
      <c r="D285" s="547" t="s">
        <v>1337</v>
      </c>
      <c r="E285" s="547" t="s">
        <v>1338</v>
      </c>
      <c r="F285" s="567">
        <v>26</v>
      </c>
      <c r="G285" s="567">
        <v>3510</v>
      </c>
      <c r="H285" s="567">
        <v>1.4233576642335766</v>
      </c>
      <c r="I285" s="567">
        <v>135</v>
      </c>
      <c r="J285" s="567">
        <v>18</v>
      </c>
      <c r="K285" s="567">
        <v>2466</v>
      </c>
      <c r="L285" s="567">
        <v>1</v>
      </c>
      <c r="M285" s="567">
        <v>137</v>
      </c>
      <c r="N285" s="567">
        <v>13</v>
      </c>
      <c r="O285" s="567">
        <v>1781</v>
      </c>
      <c r="P285" s="552">
        <v>0.72222222222222221</v>
      </c>
      <c r="Q285" s="568">
        <v>137</v>
      </c>
    </row>
    <row r="286" spans="1:17" ht="14.4" customHeight="1" x14ac:dyDescent="0.3">
      <c r="A286" s="546" t="s">
        <v>1430</v>
      </c>
      <c r="B286" s="547" t="s">
        <v>1324</v>
      </c>
      <c r="C286" s="547" t="s">
        <v>1308</v>
      </c>
      <c r="D286" s="547" t="s">
        <v>1340</v>
      </c>
      <c r="E286" s="547" t="s">
        <v>1341</v>
      </c>
      <c r="F286" s="567"/>
      <c r="G286" s="567"/>
      <c r="H286" s="567"/>
      <c r="I286" s="567"/>
      <c r="J286" s="567"/>
      <c r="K286" s="567"/>
      <c r="L286" s="567"/>
      <c r="M286" s="567"/>
      <c r="N286" s="567">
        <v>1</v>
      </c>
      <c r="O286" s="567">
        <v>639</v>
      </c>
      <c r="P286" s="552"/>
      <c r="Q286" s="568">
        <v>639</v>
      </c>
    </row>
    <row r="287" spans="1:17" ht="14.4" customHeight="1" x14ac:dyDescent="0.3">
      <c r="A287" s="546" t="s">
        <v>1430</v>
      </c>
      <c r="B287" s="547" t="s">
        <v>1324</v>
      </c>
      <c r="C287" s="547" t="s">
        <v>1308</v>
      </c>
      <c r="D287" s="547" t="s">
        <v>1344</v>
      </c>
      <c r="E287" s="547" t="s">
        <v>1345</v>
      </c>
      <c r="F287" s="567">
        <v>1</v>
      </c>
      <c r="G287" s="567">
        <v>161</v>
      </c>
      <c r="H287" s="567">
        <v>0.93063583815028905</v>
      </c>
      <c r="I287" s="567">
        <v>161</v>
      </c>
      <c r="J287" s="567">
        <v>1</v>
      </c>
      <c r="K287" s="567">
        <v>173</v>
      </c>
      <c r="L287" s="567">
        <v>1</v>
      </c>
      <c r="M287" s="567">
        <v>173</v>
      </c>
      <c r="N287" s="567">
        <v>2</v>
      </c>
      <c r="O287" s="567">
        <v>346</v>
      </c>
      <c r="P287" s="552">
        <v>2</v>
      </c>
      <c r="Q287" s="568">
        <v>173</v>
      </c>
    </row>
    <row r="288" spans="1:17" ht="14.4" customHeight="1" x14ac:dyDescent="0.3">
      <c r="A288" s="546" t="s">
        <v>1430</v>
      </c>
      <c r="B288" s="547" t="s">
        <v>1324</v>
      </c>
      <c r="C288" s="547" t="s">
        <v>1308</v>
      </c>
      <c r="D288" s="547" t="s">
        <v>1348</v>
      </c>
      <c r="E288" s="547" t="s">
        <v>1349</v>
      </c>
      <c r="F288" s="567">
        <v>33</v>
      </c>
      <c r="G288" s="567">
        <v>528</v>
      </c>
      <c r="H288" s="567">
        <v>1.411764705882353</v>
      </c>
      <c r="I288" s="567">
        <v>16</v>
      </c>
      <c r="J288" s="567">
        <v>22</v>
      </c>
      <c r="K288" s="567">
        <v>374</v>
      </c>
      <c r="L288" s="567">
        <v>1</v>
      </c>
      <c r="M288" s="567">
        <v>17</v>
      </c>
      <c r="N288" s="567"/>
      <c r="O288" s="567"/>
      <c r="P288" s="552"/>
      <c r="Q288" s="568"/>
    </row>
    <row r="289" spans="1:17" ht="14.4" customHeight="1" x14ac:dyDescent="0.3">
      <c r="A289" s="546" t="s">
        <v>1430</v>
      </c>
      <c r="B289" s="547" t="s">
        <v>1324</v>
      </c>
      <c r="C289" s="547" t="s">
        <v>1308</v>
      </c>
      <c r="D289" s="547" t="s">
        <v>1350</v>
      </c>
      <c r="E289" s="547" t="s">
        <v>1351</v>
      </c>
      <c r="F289" s="567">
        <v>5</v>
      </c>
      <c r="G289" s="567">
        <v>1330</v>
      </c>
      <c r="H289" s="567">
        <v>2.4358974358974357</v>
      </c>
      <c r="I289" s="567">
        <v>266</v>
      </c>
      <c r="J289" s="567">
        <v>2</v>
      </c>
      <c r="K289" s="567">
        <v>546</v>
      </c>
      <c r="L289" s="567">
        <v>1</v>
      </c>
      <c r="M289" s="567">
        <v>273</v>
      </c>
      <c r="N289" s="567"/>
      <c r="O289" s="567"/>
      <c r="P289" s="552"/>
      <c r="Q289" s="568"/>
    </row>
    <row r="290" spans="1:17" ht="14.4" customHeight="1" x14ac:dyDescent="0.3">
      <c r="A290" s="546" t="s">
        <v>1430</v>
      </c>
      <c r="B290" s="547" t="s">
        <v>1324</v>
      </c>
      <c r="C290" s="547" t="s">
        <v>1308</v>
      </c>
      <c r="D290" s="547" t="s">
        <v>1352</v>
      </c>
      <c r="E290" s="547" t="s">
        <v>1353</v>
      </c>
      <c r="F290" s="567">
        <v>6</v>
      </c>
      <c r="G290" s="567">
        <v>846</v>
      </c>
      <c r="H290" s="567">
        <v>2.9788732394366195</v>
      </c>
      <c r="I290" s="567">
        <v>141</v>
      </c>
      <c r="J290" s="567">
        <v>2</v>
      </c>
      <c r="K290" s="567">
        <v>284</v>
      </c>
      <c r="L290" s="567">
        <v>1</v>
      </c>
      <c r="M290" s="567">
        <v>142</v>
      </c>
      <c r="N290" s="567">
        <v>3</v>
      </c>
      <c r="O290" s="567">
        <v>426</v>
      </c>
      <c r="P290" s="552">
        <v>1.5</v>
      </c>
      <c r="Q290" s="568">
        <v>142</v>
      </c>
    </row>
    <row r="291" spans="1:17" ht="14.4" customHeight="1" x14ac:dyDescent="0.3">
      <c r="A291" s="546" t="s">
        <v>1430</v>
      </c>
      <c r="B291" s="547" t="s">
        <v>1324</v>
      </c>
      <c r="C291" s="547" t="s">
        <v>1308</v>
      </c>
      <c r="D291" s="547" t="s">
        <v>1354</v>
      </c>
      <c r="E291" s="547" t="s">
        <v>1353</v>
      </c>
      <c r="F291" s="567">
        <v>25</v>
      </c>
      <c r="G291" s="567">
        <v>1950</v>
      </c>
      <c r="H291" s="567">
        <v>1.3888888888888888</v>
      </c>
      <c r="I291" s="567">
        <v>78</v>
      </c>
      <c r="J291" s="567">
        <v>18</v>
      </c>
      <c r="K291" s="567">
        <v>1404</v>
      </c>
      <c r="L291" s="567">
        <v>1</v>
      </c>
      <c r="M291" s="567">
        <v>78</v>
      </c>
      <c r="N291" s="567">
        <v>13</v>
      </c>
      <c r="O291" s="567">
        <v>1014</v>
      </c>
      <c r="P291" s="552">
        <v>0.72222222222222221</v>
      </c>
      <c r="Q291" s="568">
        <v>78</v>
      </c>
    </row>
    <row r="292" spans="1:17" ht="14.4" customHeight="1" x14ac:dyDescent="0.3">
      <c r="A292" s="546" t="s">
        <v>1430</v>
      </c>
      <c r="B292" s="547" t="s">
        <v>1324</v>
      </c>
      <c r="C292" s="547" t="s">
        <v>1308</v>
      </c>
      <c r="D292" s="547" t="s">
        <v>1355</v>
      </c>
      <c r="E292" s="547" t="s">
        <v>1356</v>
      </c>
      <c r="F292" s="567">
        <v>6</v>
      </c>
      <c r="G292" s="567">
        <v>1842</v>
      </c>
      <c r="H292" s="567">
        <v>2.9424920127795526</v>
      </c>
      <c r="I292" s="567">
        <v>307</v>
      </c>
      <c r="J292" s="567">
        <v>2</v>
      </c>
      <c r="K292" s="567">
        <v>626</v>
      </c>
      <c r="L292" s="567">
        <v>1</v>
      </c>
      <c r="M292" s="567">
        <v>313</v>
      </c>
      <c r="N292" s="567">
        <v>3</v>
      </c>
      <c r="O292" s="567">
        <v>942</v>
      </c>
      <c r="P292" s="552">
        <v>1.5047923322683705</v>
      </c>
      <c r="Q292" s="568">
        <v>314</v>
      </c>
    </row>
    <row r="293" spans="1:17" ht="14.4" customHeight="1" x14ac:dyDescent="0.3">
      <c r="A293" s="546" t="s">
        <v>1430</v>
      </c>
      <c r="B293" s="547" t="s">
        <v>1324</v>
      </c>
      <c r="C293" s="547" t="s">
        <v>1308</v>
      </c>
      <c r="D293" s="547" t="s">
        <v>1359</v>
      </c>
      <c r="E293" s="547" t="s">
        <v>1360</v>
      </c>
      <c r="F293" s="567">
        <v>22</v>
      </c>
      <c r="G293" s="567">
        <v>3542</v>
      </c>
      <c r="H293" s="567">
        <v>1.5521472392638036</v>
      </c>
      <c r="I293" s="567">
        <v>161</v>
      </c>
      <c r="J293" s="567">
        <v>14</v>
      </c>
      <c r="K293" s="567">
        <v>2282</v>
      </c>
      <c r="L293" s="567">
        <v>1</v>
      </c>
      <c r="M293" s="567">
        <v>163</v>
      </c>
      <c r="N293" s="567">
        <v>16</v>
      </c>
      <c r="O293" s="567">
        <v>2608</v>
      </c>
      <c r="P293" s="552">
        <v>1.1428571428571428</v>
      </c>
      <c r="Q293" s="568">
        <v>163</v>
      </c>
    </row>
    <row r="294" spans="1:17" ht="14.4" customHeight="1" x14ac:dyDescent="0.3">
      <c r="A294" s="546" t="s">
        <v>1430</v>
      </c>
      <c r="B294" s="547" t="s">
        <v>1324</v>
      </c>
      <c r="C294" s="547" t="s">
        <v>1308</v>
      </c>
      <c r="D294" s="547" t="s">
        <v>1363</v>
      </c>
      <c r="E294" s="547" t="s">
        <v>1329</v>
      </c>
      <c r="F294" s="567">
        <v>49</v>
      </c>
      <c r="G294" s="567">
        <v>3479</v>
      </c>
      <c r="H294" s="567">
        <v>1.0981691919191918</v>
      </c>
      <c r="I294" s="567">
        <v>71</v>
      </c>
      <c r="J294" s="567">
        <v>44</v>
      </c>
      <c r="K294" s="567">
        <v>3168</v>
      </c>
      <c r="L294" s="567">
        <v>1</v>
      </c>
      <c r="M294" s="567">
        <v>72</v>
      </c>
      <c r="N294" s="567">
        <v>44</v>
      </c>
      <c r="O294" s="567">
        <v>3168</v>
      </c>
      <c r="P294" s="552">
        <v>1</v>
      </c>
      <c r="Q294" s="568">
        <v>72</v>
      </c>
    </row>
    <row r="295" spans="1:17" ht="14.4" customHeight="1" x14ac:dyDescent="0.3">
      <c r="A295" s="546" t="s">
        <v>1430</v>
      </c>
      <c r="B295" s="547" t="s">
        <v>1324</v>
      </c>
      <c r="C295" s="547" t="s">
        <v>1308</v>
      </c>
      <c r="D295" s="547" t="s">
        <v>1370</v>
      </c>
      <c r="E295" s="547" t="s">
        <v>1371</v>
      </c>
      <c r="F295" s="567"/>
      <c r="G295" s="567"/>
      <c r="H295" s="567"/>
      <c r="I295" s="567"/>
      <c r="J295" s="567">
        <v>3</v>
      </c>
      <c r="K295" s="567">
        <v>3633</v>
      </c>
      <c r="L295" s="567">
        <v>1</v>
      </c>
      <c r="M295" s="567">
        <v>1211</v>
      </c>
      <c r="N295" s="567">
        <v>5</v>
      </c>
      <c r="O295" s="567">
        <v>6055</v>
      </c>
      <c r="P295" s="552">
        <v>1.6666666666666667</v>
      </c>
      <c r="Q295" s="568">
        <v>1211</v>
      </c>
    </row>
    <row r="296" spans="1:17" ht="14.4" customHeight="1" x14ac:dyDescent="0.3">
      <c r="A296" s="546" t="s">
        <v>1430</v>
      </c>
      <c r="B296" s="547" t="s">
        <v>1324</v>
      </c>
      <c r="C296" s="547" t="s">
        <v>1308</v>
      </c>
      <c r="D296" s="547" t="s">
        <v>1372</v>
      </c>
      <c r="E296" s="547" t="s">
        <v>1373</v>
      </c>
      <c r="F296" s="567">
        <v>1</v>
      </c>
      <c r="G296" s="567">
        <v>110</v>
      </c>
      <c r="H296" s="567">
        <v>0.96491228070175439</v>
      </c>
      <c r="I296" s="567">
        <v>110</v>
      </c>
      <c r="J296" s="567">
        <v>1</v>
      </c>
      <c r="K296" s="567">
        <v>114</v>
      </c>
      <c r="L296" s="567">
        <v>1</v>
      </c>
      <c r="M296" s="567">
        <v>114</v>
      </c>
      <c r="N296" s="567">
        <v>2</v>
      </c>
      <c r="O296" s="567">
        <v>228</v>
      </c>
      <c r="P296" s="552">
        <v>2</v>
      </c>
      <c r="Q296" s="568">
        <v>114</v>
      </c>
    </row>
    <row r="297" spans="1:17" ht="14.4" customHeight="1" x14ac:dyDescent="0.3">
      <c r="A297" s="546" t="s">
        <v>1430</v>
      </c>
      <c r="B297" s="547" t="s">
        <v>1324</v>
      </c>
      <c r="C297" s="547" t="s">
        <v>1308</v>
      </c>
      <c r="D297" s="547" t="s">
        <v>1374</v>
      </c>
      <c r="E297" s="547" t="s">
        <v>1375</v>
      </c>
      <c r="F297" s="567"/>
      <c r="G297" s="567"/>
      <c r="H297" s="567"/>
      <c r="I297" s="567"/>
      <c r="J297" s="567"/>
      <c r="K297" s="567"/>
      <c r="L297" s="567"/>
      <c r="M297" s="567"/>
      <c r="N297" s="567">
        <v>1</v>
      </c>
      <c r="O297" s="567">
        <v>347</v>
      </c>
      <c r="P297" s="552"/>
      <c r="Q297" s="568">
        <v>347</v>
      </c>
    </row>
    <row r="298" spans="1:17" ht="14.4" customHeight="1" x14ac:dyDescent="0.3">
      <c r="A298" s="546" t="s">
        <v>1430</v>
      </c>
      <c r="B298" s="547" t="s">
        <v>1324</v>
      </c>
      <c r="C298" s="547" t="s">
        <v>1308</v>
      </c>
      <c r="D298" s="547" t="s">
        <v>1382</v>
      </c>
      <c r="E298" s="547" t="s">
        <v>1383</v>
      </c>
      <c r="F298" s="567"/>
      <c r="G298" s="567"/>
      <c r="H298" s="567"/>
      <c r="I298" s="567"/>
      <c r="J298" s="567"/>
      <c r="K298" s="567"/>
      <c r="L298" s="567"/>
      <c r="M298" s="567"/>
      <c r="N298" s="567">
        <v>1</v>
      </c>
      <c r="O298" s="567">
        <v>302</v>
      </c>
      <c r="P298" s="552"/>
      <c r="Q298" s="568">
        <v>302</v>
      </c>
    </row>
    <row r="299" spans="1:17" ht="14.4" customHeight="1" x14ac:dyDescent="0.3">
      <c r="A299" s="546" t="s">
        <v>1431</v>
      </c>
      <c r="B299" s="547" t="s">
        <v>1324</v>
      </c>
      <c r="C299" s="547" t="s">
        <v>1308</v>
      </c>
      <c r="D299" s="547" t="s">
        <v>1328</v>
      </c>
      <c r="E299" s="547" t="s">
        <v>1329</v>
      </c>
      <c r="F299" s="567"/>
      <c r="G299" s="567"/>
      <c r="H299" s="567"/>
      <c r="I299" s="567"/>
      <c r="J299" s="567">
        <v>1</v>
      </c>
      <c r="K299" s="567">
        <v>211</v>
      </c>
      <c r="L299" s="567">
        <v>1</v>
      </c>
      <c r="M299" s="567">
        <v>211</v>
      </c>
      <c r="N299" s="567"/>
      <c r="O299" s="567"/>
      <c r="P299" s="552"/>
      <c r="Q299" s="568"/>
    </row>
    <row r="300" spans="1:17" ht="14.4" customHeight="1" x14ac:dyDescent="0.3">
      <c r="A300" s="546" t="s">
        <v>1431</v>
      </c>
      <c r="B300" s="547" t="s">
        <v>1324</v>
      </c>
      <c r="C300" s="547" t="s">
        <v>1308</v>
      </c>
      <c r="D300" s="547" t="s">
        <v>1337</v>
      </c>
      <c r="E300" s="547" t="s">
        <v>1338</v>
      </c>
      <c r="F300" s="567"/>
      <c r="G300" s="567"/>
      <c r="H300" s="567"/>
      <c r="I300" s="567"/>
      <c r="J300" s="567">
        <v>2</v>
      </c>
      <c r="K300" s="567">
        <v>274</v>
      </c>
      <c r="L300" s="567">
        <v>1</v>
      </c>
      <c r="M300" s="567">
        <v>137</v>
      </c>
      <c r="N300" s="567"/>
      <c r="O300" s="567"/>
      <c r="P300" s="552"/>
      <c r="Q300" s="568"/>
    </row>
    <row r="301" spans="1:17" ht="14.4" customHeight="1" x14ac:dyDescent="0.3">
      <c r="A301" s="546" t="s">
        <v>1431</v>
      </c>
      <c r="B301" s="547" t="s">
        <v>1324</v>
      </c>
      <c r="C301" s="547" t="s">
        <v>1308</v>
      </c>
      <c r="D301" s="547" t="s">
        <v>1348</v>
      </c>
      <c r="E301" s="547" t="s">
        <v>1349</v>
      </c>
      <c r="F301" s="567"/>
      <c r="G301" s="567"/>
      <c r="H301" s="567"/>
      <c r="I301" s="567"/>
      <c r="J301" s="567">
        <v>2</v>
      </c>
      <c r="K301" s="567">
        <v>34</v>
      </c>
      <c r="L301" s="567">
        <v>1</v>
      </c>
      <c r="M301" s="567">
        <v>17</v>
      </c>
      <c r="N301" s="567"/>
      <c r="O301" s="567"/>
      <c r="P301" s="552"/>
      <c r="Q301" s="568"/>
    </row>
    <row r="302" spans="1:17" ht="14.4" customHeight="1" x14ac:dyDescent="0.3">
      <c r="A302" s="546" t="s">
        <v>1431</v>
      </c>
      <c r="B302" s="547" t="s">
        <v>1324</v>
      </c>
      <c r="C302" s="547" t="s">
        <v>1308</v>
      </c>
      <c r="D302" s="547" t="s">
        <v>1354</v>
      </c>
      <c r="E302" s="547" t="s">
        <v>1353</v>
      </c>
      <c r="F302" s="567"/>
      <c r="G302" s="567"/>
      <c r="H302" s="567"/>
      <c r="I302" s="567"/>
      <c r="J302" s="567">
        <v>2</v>
      </c>
      <c r="K302" s="567">
        <v>156</v>
      </c>
      <c r="L302" s="567">
        <v>1</v>
      </c>
      <c r="M302" s="567">
        <v>78</v>
      </c>
      <c r="N302" s="567"/>
      <c r="O302" s="567"/>
      <c r="P302" s="552"/>
      <c r="Q302" s="568"/>
    </row>
    <row r="303" spans="1:17" ht="14.4" customHeight="1" x14ac:dyDescent="0.3">
      <c r="A303" s="546" t="s">
        <v>1431</v>
      </c>
      <c r="B303" s="547" t="s">
        <v>1324</v>
      </c>
      <c r="C303" s="547" t="s">
        <v>1308</v>
      </c>
      <c r="D303" s="547" t="s">
        <v>1359</v>
      </c>
      <c r="E303" s="547" t="s">
        <v>1360</v>
      </c>
      <c r="F303" s="567"/>
      <c r="G303" s="567"/>
      <c r="H303" s="567"/>
      <c r="I303" s="567"/>
      <c r="J303" s="567">
        <v>2</v>
      </c>
      <c r="K303" s="567">
        <v>326</v>
      </c>
      <c r="L303" s="567">
        <v>1</v>
      </c>
      <c r="M303" s="567">
        <v>163</v>
      </c>
      <c r="N303" s="567"/>
      <c r="O303" s="567"/>
      <c r="P303" s="552"/>
      <c r="Q303" s="568"/>
    </row>
    <row r="304" spans="1:17" ht="14.4" customHeight="1" x14ac:dyDescent="0.3">
      <c r="A304" s="546" t="s">
        <v>1431</v>
      </c>
      <c r="B304" s="547" t="s">
        <v>1324</v>
      </c>
      <c r="C304" s="547" t="s">
        <v>1308</v>
      </c>
      <c r="D304" s="547" t="s">
        <v>1363</v>
      </c>
      <c r="E304" s="547" t="s">
        <v>1329</v>
      </c>
      <c r="F304" s="567"/>
      <c r="G304" s="567"/>
      <c r="H304" s="567"/>
      <c r="I304" s="567"/>
      <c r="J304" s="567">
        <v>5</v>
      </c>
      <c r="K304" s="567">
        <v>360</v>
      </c>
      <c r="L304" s="567">
        <v>1</v>
      </c>
      <c r="M304" s="567">
        <v>72</v>
      </c>
      <c r="N304" s="567"/>
      <c r="O304" s="567"/>
      <c r="P304" s="552"/>
      <c r="Q304" s="568"/>
    </row>
    <row r="305" spans="1:17" ht="14.4" customHeight="1" x14ac:dyDescent="0.3">
      <c r="A305" s="546" t="s">
        <v>1432</v>
      </c>
      <c r="B305" s="547" t="s">
        <v>1324</v>
      </c>
      <c r="C305" s="547" t="s">
        <v>1308</v>
      </c>
      <c r="D305" s="547" t="s">
        <v>1328</v>
      </c>
      <c r="E305" s="547" t="s">
        <v>1329</v>
      </c>
      <c r="F305" s="567">
        <v>30</v>
      </c>
      <c r="G305" s="567">
        <v>6180</v>
      </c>
      <c r="H305" s="567">
        <v>0.77076577700174609</v>
      </c>
      <c r="I305" s="567">
        <v>206</v>
      </c>
      <c r="J305" s="567">
        <v>38</v>
      </c>
      <c r="K305" s="567">
        <v>8018</v>
      </c>
      <c r="L305" s="567">
        <v>1</v>
      </c>
      <c r="M305" s="567">
        <v>211</v>
      </c>
      <c r="N305" s="567">
        <v>40</v>
      </c>
      <c r="O305" s="567">
        <v>8440</v>
      </c>
      <c r="P305" s="552">
        <v>1.0526315789473684</v>
      </c>
      <c r="Q305" s="568">
        <v>211</v>
      </c>
    </row>
    <row r="306" spans="1:17" ht="14.4" customHeight="1" x14ac:dyDescent="0.3">
      <c r="A306" s="546" t="s">
        <v>1432</v>
      </c>
      <c r="B306" s="547" t="s">
        <v>1324</v>
      </c>
      <c r="C306" s="547" t="s">
        <v>1308</v>
      </c>
      <c r="D306" s="547" t="s">
        <v>1330</v>
      </c>
      <c r="E306" s="547" t="s">
        <v>1329</v>
      </c>
      <c r="F306" s="567"/>
      <c r="G306" s="567"/>
      <c r="H306" s="567"/>
      <c r="I306" s="567"/>
      <c r="J306" s="567">
        <v>1</v>
      </c>
      <c r="K306" s="567">
        <v>87</v>
      </c>
      <c r="L306" s="567">
        <v>1</v>
      </c>
      <c r="M306" s="567">
        <v>87</v>
      </c>
      <c r="N306" s="567"/>
      <c r="O306" s="567"/>
      <c r="P306" s="552"/>
      <c r="Q306" s="568"/>
    </row>
    <row r="307" spans="1:17" ht="14.4" customHeight="1" x14ac:dyDescent="0.3">
      <c r="A307" s="546" t="s">
        <v>1432</v>
      </c>
      <c r="B307" s="547" t="s">
        <v>1324</v>
      </c>
      <c r="C307" s="547" t="s">
        <v>1308</v>
      </c>
      <c r="D307" s="547" t="s">
        <v>1331</v>
      </c>
      <c r="E307" s="547" t="s">
        <v>1332</v>
      </c>
      <c r="F307" s="567">
        <v>104</v>
      </c>
      <c r="G307" s="567">
        <v>30680</v>
      </c>
      <c r="H307" s="567">
        <v>0.77217356287123728</v>
      </c>
      <c r="I307" s="567">
        <v>295</v>
      </c>
      <c r="J307" s="567">
        <v>132</v>
      </c>
      <c r="K307" s="567">
        <v>39732</v>
      </c>
      <c r="L307" s="567">
        <v>1</v>
      </c>
      <c r="M307" s="567">
        <v>301</v>
      </c>
      <c r="N307" s="567">
        <v>182</v>
      </c>
      <c r="O307" s="567">
        <v>54782</v>
      </c>
      <c r="P307" s="552">
        <v>1.3787878787878789</v>
      </c>
      <c r="Q307" s="568">
        <v>301</v>
      </c>
    </row>
    <row r="308" spans="1:17" ht="14.4" customHeight="1" x14ac:dyDescent="0.3">
      <c r="A308" s="546" t="s">
        <v>1432</v>
      </c>
      <c r="B308" s="547" t="s">
        <v>1324</v>
      </c>
      <c r="C308" s="547" t="s">
        <v>1308</v>
      </c>
      <c r="D308" s="547" t="s">
        <v>1333</v>
      </c>
      <c r="E308" s="547" t="s">
        <v>1334</v>
      </c>
      <c r="F308" s="567">
        <v>3</v>
      </c>
      <c r="G308" s="567">
        <v>285</v>
      </c>
      <c r="H308" s="567">
        <v>0.71969696969696972</v>
      </c>
      <c r="I308" s="567">
        <v>95</v>
      </c>
      <c r="J308" s="567">
        <v>4</v>
      </c>
      <c r="K308" s="567">
        <v>396</v>
      </c>
      <c r="L308" s="567">
        <v>1</v>
      </c>
      <c r="M308" s="567">
        <v>99</v>
      </c>
      <c r="N308" s="567">
        <v>6</v>
      </c>
      <c r="O308" s="567">
        <v>594</v>
      </c>
      <c r="P308" s="552">
        <v>1.5</v>
      </c>
      <c r="Q308" s="568">
        <v>99</v>
      </c>
    </row>
    <row r="309" spans="1:17" ht="14.4" customHeight="1" x14ac:dyDescent="0.3">
      <c r="A309" s="546" t="s">
        <v>1432</v>
      </c>
      <c r="B309" s="547" t="s">
        <v>1324</v>
      </c>
      <c r="C309" s="547" t="s">
        <v>1308</v>
      </c>
      <c r="D309" s="547" t="s">
        <v>1335</v>
      </c>
      <c r="E309" s="547" t="s">
        <v>1336</v>
      </c>
      <c r="F309" s="567"/>
      <c r="G309" s="567"/>
      <c r="H309" s="567"/>
      <c r="I309" s="567"/>
      <c r="J309" s="567"/>
      <c r="K309" s="567"/>
      <c r="L309" s="567"/>
      <c r="M309" s="567"/>
      <c r="N309" s="567">
        <v>1</v>
      </c>
      <c r="O309" s="567">
        <v>232</v>
      </c>
      <c r="P309" s="552"/>
      <c r="Q309" s="568">
        <v>232</v>
      </c>
    </row>
    <row r="310" spans="1:17" ht="14.4" customHeight="1" x14ac:dyDescent="0.3">
      <c r="A310" s="546" t="s">
        <v>1432</v>
      </c>
      <c r="B310" s="547" t="s">
        <v>1324</v>
      </c>
      <c r="C310" s="547" t="s">
        <v>1308</v>
      </c>
      <c r="D310" s="547" t="s">
        <v>1337</v>
      </c>
      <c r="E310" s="547" t="s">
        <v>1338</v>
      </c>
      <c r="F310" s="567">
        <v>73</v>
      </c>
      <c r="G310" s="567">
        <v>9855</v>
      </c>
      <c r="H310" s="567">
        <v>1.0131592474555362</v>
      </c>
      <c r="I310" s="567">
        <v>135</v>
      </c>
      <c r="J310" s="567">
        <v>71</v>
      </c>
      <c r="K310" s="567">
        <v>9727</v>
      </c>
      <c r="L310" s="567">
        <v>1</v>
      </c>
      <c r="M310" s="567">
        <v>137</v>
      </c>
      <c r="N310" s="567">
        <v>88</v>
      </c>
      <c r="O310" s="567">
        <v>12056</v>
      </c>
      <c r="P310" s="552">
        <v>1.2394366197183098</v>
      </c>
      <c r="Q310" s="568">
        <v>137</v>
      </c>
    </row>
    <row r="311" spans="1:17" ht="14.4" customHeight="1" x14ac:dyDescent="0.3">
      <c r="A311" s="546" t="s">
        <v>1432</v>
      </c>
      <c r="B311" s="547" t="s">
        <v>1324</v>
      </c>
      <c r="C311" s="547" t="s">
        <v>1308</v>
      </c>
      <c r="D311" s="547" t="s">
        <v>1339</v>
      </c>
      <c r="E311" s="547" t="s">
        <v>1338</v>
      </c>
      <c r="F311" s="567"/>
      <c r="G311" s="567"/>
      <c r="H311" s="567"/>
      <c r="I311" s="567"/>
      <c r="J311" s="567">
        <v>1</v>
      </c>
      <c r="K311" s="567">
        <v>183</v>
      </c>
      <c r="L311" s="567">
        <v>1</v>
      </c>
      <c r="M311" s="567">
        <v>183</v>
      </c>
      <c r="N311" s="567"/>
      <c r="O311" s="567"/>
      <c r="P311" s="552"/>
      <c r="Q311" s="568"/>
    </row>
    <row r="312" spans="1:17" ht="14.4" customHeight="1" x14ac:dyDescent="0.3">
      <c r="A312" s="546" t="s">
        <v>1432</v>
      </c>
      <c r="B312" s="547" t="s">
        <v>1324</v>
      </c>
      <c r="C312" s="547" t="s">
        <v>1308</v>
      </c>
      <c r="D312" s="547" t="s">
        <v>1340</v>
      </c>
      <c r="E312" s="547" t="s">
        <v>1341</v>
      </c>
      <c r="F312" s="567"/>
      <c r="G312" s="567"/>
      <c r="H312" s="567"/>
      <c r="I312" s="567"/>
      <c r="J312" s="567">
        <v>1</v>
      </c>
      <c r="K312" s="567">
        <v>639</v>
      </c>
      <c r="L312" s="567">
        <v>1</v>
      </c>
      <c r="M312" s="567">
        <v>639</v>
      </c>
      <c r="N312" s="567">
        <v>1</v>
      </c>
      <c r="O312" s="567">
        <v>639</v>
      </c>
      <c r="P312" s="552">
        <v>1</v>
      </c>
      <c r="Q312" s="568">
        <v>639</v>
      </c>
    </row>
    <row r="313" spans="1:17" ht="14.4" customHeight="1" x14ac:dyDescent="0.3">
      <c r="A313" s="546" t="s">
        <v>1432</v>
      </c>
      <c r="B313" s="547" t="s">
        <v>1324</v>
      </c>
      <c r="C313" s="547" t="s">
        <v>1308</v>
      </c>
      <c r="D313" s="547" t="s">
        <v>1344</v>
      </c>
      <c r="E313" s="547" t="s">
        <v>1345</v>
      </c>
      <c r="F313" s="567">
        <v>4</v>
      </c>
      <c r="G313" s="567">
        <v>644</v>
      </c>
      <c r="H313" s="567">
        <v>0.93063583815028905</v>
      </c>
      <c r="I313" s="567">
        <v>161</v>
      </c>
      <c r="J313" s="567">
        <v>4</v>
      </c>
      <c r="K313" s="567">
        <v>692</v>
      </c>
      <c r="L313" s="567">
        <v>1</v>
      </c>
      <c r="M313" s="567">
        <v>173</v>
      </c>
      <c r="N313" s="567">
        <v>12</v>
      </c>
      <c r="O313" s="567">
        <v>2076</v>
      </c>
      <c r="P313" s="552">
        <v>3</v>
      </c>
      <c r="Q313" s="568">
        <v>173</v>
      </c>
    </row>
    <row r="314" spans="1:17" ht="14.4" customHeight="1" x14ac:dyDescent="0.3">
      <c r="A314" s="546" t="s">
        <v>1432</v>
      </c>
      <c r="B314" s="547" t="s">
        <v>1324</v>
      </c>
      <c r="C314" s="547" t="s">
        <v>1308</v>
      </c>
      <c r="D314" s="547" t="s">
        <v>1346</v>
      </c>
      <c r="E314" s="547" t="s">
        <v>1347</v>
      </c>
      <c r="F314" s="567">
        <v>2</v>
      </c>
      <c r="G314" s="567">
        <v>766</v>
      </c>
      <c r="H314" s="567"/>
      <c r="I314" s="567">
        <v>383</v>
      </c>
      <c r="J314" s="567"/>
      <c r="K314" s="567"/>
      <c r="L314" s="567"/>
      <c r="M314" s="567"/>
      <c r="N314" s="567">
        <v>1</v>
      </c>
      <c r="O314" s="567">
        <v>347</v>
      </c>
      <c r="P314" s="552"/>
      <c r="Q314" s="568">
        <v>347</v>
      </c>
    </row>
    <row r="315" spans="1:17" ht="14.4" customHeight="1" x14ac:dyDescent="0.3">
      <c r="A315" s="546" t="s">
        <v>1432</v>
      </c>
      <c r="B315" s="547" t="s">
        <v>1324</v>
      </c>
      <c r="C315" s="547" t="s">
        <v>1308</v>
      </c>
      <c r="D315" s="547" t="s">
        <v>1348</v>
      </c>
      <c r="E315" s="547" t="s">
        <v>1349</v>
      </c>
      <c r="F315" s="567">
        <v>134</v>
      </c>
      <c r="G315" s="567">
        <v>2144</v>
      </c>
      <c r="H315" s="567">
        <v>0.81366223908918411</v>
      </c>
      <c r="I315" s="567">
        <v>16</v>
      </c>
      <c r="J315" s="567">
        <v>155</v>
      </c>
      <c r="K315" s="567">
        <v>2635</v>
      </c>
      <c r="L315" s="567">
        <v>1</v>
      </c>
      <c r="M315" s="567">
        <v>17</v>
      </c>
      <c r="N315" s="567">
        <v>62</v>
      </c>
      <c r="O315" s="567">
        <v>1054</v>
      </c>
      <c r="P315" s="552">
        <v>0.4</v>
      </c>
      <c r="Q315" s="568">
        <v>17</v>
      </c>
    </row>
    <row r="316" spans="1:17" ht="14.4" customHeight="1" x14ac:dyDescent="0.3">
      <c r="A316" s="546" t="s">
        <v>1432</v>
      </c>
      <c r="B316" s="547" t="s">
        <v>1324</v>
      </c>
      <c r="C316" s="547" t="s">
        <v>1308</v>
      </c>
      <c r="D316" s="547" t="s">
        <v>1350</v>
      </c>
      <c r="E316" s="547" t="s">
        <v>1351</v>
      </c>
      <c r="F316" s="567">
        <v>6</v>
      </c>
      <c r="G316" s="567">
        <v>1596</v>
      </c>
      <c r="H316" s="567">
        <v>0.48717948717948717</v>
      </c>
      <c r="I316" s="567">
        <v>266</v>
      </c>
      <c r="J316" s="567">
        <v>12</v>
      </c>
      <c r="K316" s="567">
        <v>3276</v>
      </c>
      <c r="L316" s="567">
        <v>1</v>
      </c>
      <c r="M316" s="567">
        <v>273</v>
      </c>
      <c r="N316" s="567"/>
      <c r="O316" s="567"/>
      <c r="P316" s="552"/>
      <c r="Q316" s="568"/>
    </row>
    <row r="317" spans="1:17" ht="14.4" customHeight="1" x14ac:dyDescent="0.3">
      <c r="A317" s="546" t="s">
        <v>1432</v>
      </c>
      <c r="B317" s="547" t="s">
        <v>1324</v>
      </c>
      <c r="C317" s="547" t="s">
        <v>1308</v>
      </c>
      <c r="D317" s="547" t="s">
        <v>1352</v>
      </c>
      <c r="E317" s="547" t="s">
        <v>1353</v>
      </c>
      <c r="F317" s="567">
        <v>8</v>
      </c>
      <c r="G317" s="567">
        <v>1128</v>
      </c>
      <c r="H317" s="567">
        <v>0.56740442655935619</v>
      </c>
      <c r="I317" s="567">
        <v>141</v>
      </c>
      <c r="J317" s="567">
        <v>14</v>
      </c>
      <c r="K317" s="567">
        <v>1988</v>
      </c>
      <c r="L317" s="567">
        <v>1</v>
      </c>
      <c r="M317" s="567">
        <v>142</v>
      </c>
      <c r="N317" s="567">
        <v>10</v>
      </c>
      <c r="O317" s="567">
        <v>1420</v>
      </c>
      <c r="P317" s="552">
        <v>0.7142857142857143</v>
      </c>
      <c r="Q317" s="568">
        <v>142</v>
      </c>
    </row>
    <row r="318" spans="1:17" ht="14.4" customHeight="1" x14ac:dyDescent="0.3">
      <c r="A318" s="546" t="s">
        <v>1432</v>
      </c>
      <c r="B318" s="547" t="s">
        <v>1324</v>
      </c>
      <c r="C318" s="547" t="s">
        <v>1308</v>
      </c>
      <c r="D318" s="547" t="s">
        <v>1354</v>
      </c>
      <c r="E318" s="547" t="s">
        <v>1353</v>
      </c>
      <c r="F318" s="567">
        <v>73</v>
      </c>
      <c r="G318" s="567">
        <v>5694</v>
      </c>
      <c r="H318" s="567">
        <v>1.0428571428571429</v>
      </c>
      <c r="I318" s="567">
        <v>78</v>
      </c>
      <c r="J318" s="567">
        <v>70</v>
      </c>
      <c r="K318" s="567">
        <v>5460</v>
      </c>
      <c r="L318" s="567">
        <v>1</v>
      </c>
      <c r="M318" s="567">
        <v>78</v>
      </c>
      <c r="N318" s="567">
        <v>87</v>
      </c>
      <c r="O318" s="567">
        <v>6786</v>
      </c>
      <c r="P318" s="552">
        <v>1.2428571428571429</v>
      </c>
      <c r="Q318" s="568">
        <v>78</v>
      </c>
    </row>
    <row r="319" spans="1:17" ht="14.4" customHeight="1" x14ac:dyDescent="0.3">
      <c r="A319" s="546" t="s">
        <v>1432</v>
      </c>
      <c r="B319" s="547" t="s">
        <v>1324</v>
      </c>
      <c r="C319" s="547" t="s">
        <v>1308</v>
      </c>
      <c r="D319" s="547" t="s">
        <v>1355</v>
      </c>
      <c r="E319" s="547" t="s">
        <v>1356</v>
      </c>
      <c r="F319" s="567">
        <v>8</v>
      </c>
      <c r="G319" s="567">
        <v>2456</v>
      </c>
      <c r="H319" s="567">
        <v>0.56047466910086718</v>
      </c>
      <c r="I319" s="567">
        <v>307</v>
      </c>
      <c r="J319" s="567">
        <v>14</v>
      </c>
      <c r="K319" s="567">
        <v>4382</v>
      </c>
      <c r="L319" s="567">
        <v>1</v>
      </c>
      <c r="M319" s="567">
        <v>313</v>
      </c>
      <c r="N319" s="567">
        <v>10</v>
      </c>
      <c r="O319" s="567">
        <v>3140</v>
      </c>
      <c r="P319" s="552">
        <v>0.71656777727065268</v>
      </c>
      <c r="Q319" s="568">
        <v>314</v>
      </c>
    </row>
    <row r="320" spans="1:17" ht="14.4" customHeight="1" x14ac:dyDescent="0.3">
      <c r="A320" s="546" t="s">
        <v>1432</v>
      </c>
      <c r="B320" s="547" t="s">
        <v>1324</v>
      </c>
      <c r="C320" s="547" t="s">
        <v>1308</v>
      </c>
      <c r="D320" s="547" t="s">
        <v>1357</v>
      </c>
      <c r="E320" s="547" t="s">
        <v>1358</v>
      </c>
      <c r="F320" s="567"/>
      <c r="G320" s="567"/>
      <c r="H320" s="567"/>
      <c r="I320" s="567"/>
      <c r="J320" s="567"/>
      <c r="K320" s="567"/>
      <c r="L320" s="567"/>
      <c r="M320" s="567"/>
      <c r="N320" s="567">
        <v>1</v>
      </c>
      <c r="O320" s="567">
        <v>328</v>
      </c>
      <c r="P320" s="552"/>
      <c r="Q320" s="568">
        <v>328</v>
      </c>
    </row>
    <row r="321" spans="1:17" ht="14.4" customHeight="1" x14ac:dyDescent="0.3">
      <c r="A321" s="546" t="s">
        <v>1432</v>
      </c>
      <c r="B321" s="547" t="s">
        <v>1324</v>
      </c>
      <c r="C321" s="547" t="s">
        <v>1308</v>
      </c>
      <c r="D321" s="547" t="s">
        <v>1359</v>
      </c>
      <c r="E321" s="547" t="s">
        <v>1360</v>
      </c>
      <c r="F321" s="567">
        <v>103</v>
      </c>
      <c r="G321" s="567">
        <v>16583</v>
      </c>
      <c r="H321" s="567">
        <v>0.9003203214072425</v>
      </c>
      <c r="I321" s="567">
        <v>161</v>
      </c>
      <c r="J321" s="567">
        <v>113</v>
      </c>
      <c r="K321" s="567">
        <v>18419</v>
      </c>
      <c r="L321" s="567">
        <v>1</v>
      </c>
      <c r="M321" s="567">
        <v>163</v>
      </c>
      <c r="N321" s="567">
        <v>124</v>
      </c>
      <c r="O321" s="567">
        <v>20212</v>
      </c>
      <c r="P321" s="552">
        <v>1.0973451327433628</v>
      </c>
      <c r="Q321" s="568">
        <v>163</v>
      </c>
    </row>
    <row r="322" spans="1:17" ht="14.4" customHeight="1" x14ac:dyDescent="0.3">
      <c r="A322" s="546" t="s">
        <v>1432</v>
      </c>
      <c r="B322" s="547" t="s">
        <v>1324</v>
      </c>
      <c r="C322" s="547" t="s">
        <v>1308</v>
      </c>
      <c r="D322" s="547" t="s">
        <v>1363</v>
      </c>
      <c r="E322" s="547" t="s">
        <v>1329</v>
      </c>
      <c r="F322" s="567">
        <v>187</v>
      </c>
      <c r="G322" s="567">
        <v>13277</v>
      </c>
      <c r="H322" s="567">
        <v>1.1597658979734451</v>
      </c>
      <c r="I322" s="567">
        <v>71</v>
      </c>
      <c r="J322" s="567">
        <v>159</v>
      </c>
      <c r="K322" s="567">
        <v>11448</v>
      </c>
      <c r="L322" s="567">
        <v>1</v>
      </c>
      <c r="M322" s="567">
        <v>72</v>
      </c>
      <c r="N322" s="567">
        <v>188</v>
      </c>
      <c r="O322" s="567">
        <v>13536</v>
      </c>
      <c r="P322" s="552">
        <v>1.1823899371069182</v>
      </c>
      <c r="Q322" s="568">
        <v>72</v>
      </c>
    </row>
    <row r="323" spans="1:17" ht="14.4" customHeight="1" x14ac:dyDescent="0.3">
      <c r="A323" s="546" t="s">
        <v>1432</v>
      </c>
      <c r="B323" s="547" t="s">
        <v>1324</v>
      </c>
      <c r="C323" s="547" t="s">
        <v>1308</v>
      </c>
      <c r="D323" s="547" t="s">
        <v>1368</v>
      </c>
      <c r="E323" s="547" t="s">
        <v>1369</v>
      </c>
      <c r="F323" s="567"/>
      <c r="G323" s="567"/>
      <c r="H323" s="567"/>
      <c r="I323" s="567"/>
      <c r="J323" s="567">
        <v>1</v>
      </c>
      <c r="K323" s="567">
        <v>229</v>
      </c>
      <c r="L323" s="567">
        <v>1</v>
      </c>
      <c r="M323" s="567">
        <v>229</v>
      </c>
      <c r="N323" s="567"/>
      <c r="O323" s="567"/>
      <c r="P323" s="552"/>
      <c r="Q323" s="568"/>
    </row>
    <row r="324" spans="1:17" ht="14.4" customHeight="1" x14ac:dyDescent="0.3">
      <c r="A324" s="546" t="s">
        <v>1432</v>
      </c>
      <c r="B324" s="547" t="s">
        <v>1324</v>
      </c>
      <c r="C324" s="547" t="s">
        <v>1308</v>
      </c>
      <c r="D324" s="547" t="s">
        <v>1370</v>
      </c>
      <c r="E324" s="547" t="s">
        <v>1371</v>
      </c>
      <c r="F324" s="567">
        <v>5</v>
      </c>
      <c r="G324" s="567">
        <v>5975</v>
      </c>
      <c r="H324" s="567">
        <v>1.2334847233691164</v>
      </c>
      <c r="I324" s="567">
        <v>1195</v>
      </c>
      <c r="J324" s="567">
        <v>4</v>
      </c>
      <c r="K324" s="567">
        <v>4844</v>
      </c>
      <c r="L324" s="567">
        <v>1</v>
      </c>
      <c r="M324" s="567">
        <v>1211</v>
      </c>
      <c r="N324" s="567">
        <v>9</v>
      </c>
      <c r="O324" s="567">
        <v>10899</v>
      </c>
      <c r="P324" s="552">
        <v>2.25</v>
      </c>
      <c r="Q324" s="568">
        <v>1211</v>
      </c>
    </row>
    <row r="325" spans="1:17" ht="14.4" customHeight="1" x14ac:dyDescent="0.3">
      <c r="A325" s="546" t="s">
        <v>1432</v>
      </c>
      <c r="B325" s="547" t="s">
        <v>1324</v>
      </c>
      <c r="C325" s="547" t="s">
        <v>1308</v>
      </c>
      <c r="D325" s="547" t="s">
        <v>1372</v>
      </c>
      <c r="E325" s="547" t="s">
        <v>1373</v>
      </c>
      <c r="F325" s="567">
        <v>3</v>
      </c>
      <c r="G325" s="567">
        <v>330</v>
      </c>
      <c r="H325" s="567">
        <v>0.48245614035087719</v>
      </c>
      <c r="I325" s="567">
        <v>110</v>
      </c>
      <c r="J325" s="567">
        <v>6</v>
      </c>
      <c r="K325" s="567">
        <v>684</v>
      </c>
      <c r="L325" s="567">
        <v>1</v>
      </c>
      <c r="M325" s="567">
        <v>114</v>
      </c>
      <c r="N325" s="567">
        <v>9</v>
      </c>
      <c r="O325" s="567">
        <v>1026</v>
      </c>
      <c r="P325" s="552">
        <v>1.5</v>
      </c>
      <c r="Q325" s="568">
        <v>114</v>
      </c>
    </row>
    <row r="326" spans="1:17" ht="14.4" customHeight="1" x14ac:dyDescent="0.3">
      <c r="A326" s="546" t="s">
        <v>1432</v>
      </c>
      <c r="B326" s="547" t="s">
        <v>1324</v>
      </c>
      <c r="C326" s="547" t="s">
        <v>1308</v>
      </c>
      <c r="D326" s="547" t="s">
        <v>1374</v>
      </c>
      <c r="E326" s="547" t="s">
        <v>1375</v>
      </c>
      <c r="F326" s="567"/>
      <c r="G326" s="567"/>
      <c r="H326" s="567"/>
      <c r="I326" s="567"/>
      <c r="J326" s="567">
        <v>1</v>
      </c>
      <c r="K326" s="567">
        <v>346</v>
      </c>
      <c r="L326" s="567">
        <v>1</v>
      </c>
      <c r="M326" s="567">
        <v>346</v>
      </c>
      <c r="N326" s="567">
        <v>1</v>
      </c>
      <c r="O326" s="567">
        <v>347</v>
      </c>
      <c r="P326" s="552">
        <v>1.0028901734104045</v>
      </c>
      <c r="Q326" s="568">
        <v>347</v>
      </c>
    </row>
    <row r="327" spans="1:17" ht="14.4" customHeight="1" x14ac:dyDescent="0.3">
      <c r="A327" s="546" t="s">
        <v>1432</v>
      </c>
      <c r="B327" s="547" t="s">
        <v>1324</v>
      </c>
      <c r="C327" s="547" t="s">
        <v>1308</v>
      </c>
      <c r="D327" s="547" t="s">
        <v>1382</v>
      </c>
      <c r="E327" s="547" t="s">
        <v>1383</v>
      </c>
      <c r="F327" s="567">
        <v>1</v>
      </c>
      <c r="G327" s="567">
        <v>294</v>
      </c>
      <c r="H327" s="567">
        <v>0.97674418604651159</v>
      </c>
      <c r="I327" s="567">
        <v>294</v>
      </c>
      <c r="J327" s="567">
        <v>1</v>
      </c>
      <c r="K327" s="567">
        <v>301</v>
      </c>
      <c r="L327" s="567">
        <v>1</v>
      </c>
      <c r="M327" s="567">
        <v>301</v>
      </c>
      <c r="N327" s="567">
        <v>1</v>
      </c>
      <c r="O327" s="567">
        <v>302</v>
      </c>
      <c r="P327" s="552">
        <v>1.0033222591362125</v>
      </c>
      <c r="Q327" s="568">
        <v>302</v>
      </c>
    </row>
    <row r="328" spans="1:17" ht="14.4" customHeight="1" x14ac:dyDescent="0.3">
      <c r="A328" s="546" t="s">
        <v>1433</v>
      </c>
      <c r="B328" s="547" t="s">
        <v>1324</v>
      </c>
      <c r="C328" s="547" t="s">
        <v>1308</v>
      </c>
      <c r="D328" s="547" t="s">
        <v>1328</v>
      </c>
      <c r="E328" s="547" t="s">
        <v>1329</v>
      </c>
      <c r="F328" s="567">
        <v>42</v>
      </c>
      <c r="G328" s="567">
        <v>8652</v>
      </c>
      <c r="H328" s="567">
        <v>1.1715639810426541</v>
      </c>
      <c r="I328" s="567">
        <v>206</v>
      </c>
      <c r="J328" s="567">
        <v>35</v>
      </c>
      <c r="K328" s="567">
        <v>7385</v>
      </c>
      <c r="L328" s="567">
        <v>1</v>
      </c>
      <c r="M328" s="567">
        <v>211</v>
      </c>
      <c r="N328" s="567">
        <v>34</v>
      </c>
      <c r="O328" s="567">
        <v>7174</v>
      </c>
      <c r="P328" s="552">
        <v>0.97142857142857142</v>
      </c>
      <c r="Q328" s="568">
        <v>211</v>
      </c>
    </row>
    <row r="329" spans="1:17" ht="14.4" customHeight="1" x14ac:dyDescent="0.3">
      <c r="A329" s="546" t="s">
        <v>1433</v>
      </c>
      <c r="B329" s="547" t="s">
        <v>1324</v>
      </c>
      <c r="C329" s="547" t="s">
        <v>1308</v>
      </c>
      <c r="D329" s="547" t="s">
        <v>1330</v>
      </c>
      <c r="E329" s="547" t="s">
        <v>1329</v>
      </c>
      <c r="F329" s="567">
        <v>1</v>
      </c>
      <c r="G329" s="567">
        <v>85</v>
      </c>
      <c r="H329" s="567"/>
      <c r="I329" s="567">
        <v>85</v>
      </c>
      <c r="J329" s="567"/>
      <c r="K329" s="567"/>
      <c r="L329" s="567"/>
      <c r="M329" s="567"/>
      <c r="N329" s="567"/>
      <c r="O329" s="567"/>
      <c r="P329" s="552"/>
      <c r="Q329" s="568"/>
    </row>
    <row r="330" spans="1:17" ht="14.4" customHeight="1" x14ac:dyDescent="0.3">
      <c r="A330" s="546" t="s">
        <v>1433</v>
      </c>
      <c r="B330" s="547" t="s">
        <v>1324</v>
      </c>
      <c r="C330" s="547" t="s">
        <v>1308</v>
      </c>
      <c r="D330" s="547" t="s">
        <v>1331</v>
      </c>
      <c r="E330" s="547" t="s">
        <v>1332</v>
      </c>
      <c r="F330" s="567">
        <v>42</v>
      </c>
      <c r="G330" s="567">
        <v>12390</v>
      </c>
      <c r="H330" s="567">
        <v>5.8803986710963452</v>
      </c>
      <c r="I330" s="567">
        <v>295</v>
      </c>
      <c r="J330" s="567">
        <v>7</v>
      </c>
      <c r="K330" s="567">
        <v>2107</v>
      </c>
      <c r="L330" s="567">
        <v>1</v>
      </c>
      <c r="M330" s="567">
        <v>301</v>
      </c>
      <c r="N330" s="567">
        <v>28</v>
      </c>
      <c r="O330" s="567">
        <v>8428</v>
      </c>
      <c r="P330" s="552">
        <v>4</v>
      </c>
      <c r="Q330" s="568">
        <v>301</v>
      </c>
    </row>
    <row r="331" spans="1:17" ht="14.4" customHeight="1" x14ac:dyDescent="0.3">
      <c r="A331" s="546" t="s">
        <v>1433</v>
      </c>
      <c r="B331" s="547" t="s">
        <v>1324</v>
      </c>
      <c r="C331" s="547" t="s">
        <v>1308</v>
      </c>
      <c r="D331" s="547" t="s">
        <v>1337</v>
      </c>
      <c r="E331" s="547" t="s">
        <v>1338</v>
      </c>
      <c r="F331" s="567">
        <v>13</v>
      </c>
      <c r="G331" s="567">
        <v>1755</v>
      </c>
      <c r="H331" s="567">
        <v>4.2700729927007295</v>
      </c>
      <c r="I331" s="567">
        <v>135</v>
      </c>
      <c r="J331" s="567">
        <v>3</v>
      </c>
      <c r="K331" s="567">
        <v>411</v>
      </c>
      <c r="L331" s="567">
        <v>1</v>
      </c>
      <c r="M331" s="567">
        <v>137</v>
      </c>
      <c r="N331" s="567">
        <v>7</v>
      </c>
      <c r="O331" s="567">
        <v>959</v>
      </c>
      <c r="P331" s="552">
        <v>2.3333333333333335</v>
      </c>
      <c r="Q331" s="568">
        <v>137</v>
      </c>
    </row>
    <row r="332" spans="1:17" ht="14.4" customHeight="1" x14ac:dyDescent="0.3">
      <c r="A332" s="546" t="s">
        <v>1433</v>
      </c>
      <c r="B332" s="547" t="s">
        <v>1324</v>
      </c>
      <c r="C332" s="547" t="s">
        <v>1308</v>
      </c>
      <c r="D332" s="547" t="s">
        <v>1340</v>
      </c>
      <c r="E332" s="547" t="s">
        <v>1341</v>
      </c>
      <c r="F332" s="567"/>
      <c r="G332" s="567"/>
      <c r="H332" s="567"/>
      <c r="I332" s="567"/>
      <c r="J332" s="567"/>
      <c r="K332" s="567"/>
      <c r="L332" s="567"/>
      <c r="M332" s="567"/>
      <c r="N332" s="567">
        <v>1</v>
      </c>
      <c r="O332" s="567">
        <v>639</v>
      </c>
      <c r="P332" s="552"/>
      <c r="Q332" s="568">
        <v>639</v>
      </c>
    </row>
    <row r="333" spans="1:17" ht="14.4" customHeight="1" x14ac:dyDescent="0.3">
      <c r="A333" s="546" t="s">
        <v>1433</v>
      </c>
      <c r="B333" s="547" t="s">
        <v>1324</v>
      </c>
      <c r="C333" s="547" t="s">
        <v>1308</v>
      </c>
      <c r="D333" s="547" t="s">
        <v>1344</v>
      </c>
      <c r="E333" s="547" t="s">
        <v>1345</v>
      </c>
      <c r="F333" s="567">
        <v>2</v>
      </c>
      <c r="G333" s="567">
        <v>322</v>
      </c>
      <c r="H333" s="567"/>
      <c r="I333" s="567">
        <v>161</v>
      </c>
      <c r="J333" s="567"/>
      <c r="K333" s="567"/>
      <c r="L333" s="567"/>
      <c r="M333" s="567"/>
      <c r="N333" s="567">
        <v>2</v>
      </c>
      <c r="O333" s="567">
        <v>346</v>
      </c>
      <c r="P333" s="552"/>
      <c r="Q333" s="568">
        <v>173</v>
      </c>
    </row>
    <row r="334" spans="1:17" ht="14.4" customHeight="1" x14ac:dyDescent="0.3">
      <c r="A334" s="546" t="s">
        <v>1433</v>
      </c>
      <c r="B334" s="547" t="s">
        <v>1324</v>
      </c>
      <c r="C334" s="547" t="s">
        <v>1308</v>
      </c>
      <c r="D334" s="547" t="s">
        <v>1348</v>
      </c>
      <c r="E334" s="547" t="s">
        <v>1349</v>
      </c>
      <c r="F334" s="567">
        <v>43</v>
      </c>
      <c r="G334" s="567">
        <v>688</v>
      </c>
      <c r="H334" s="567">
        <v>1.927170868347339</v>
      </c>
      <c r="I334" s="567">
        <v>16</v>
      </c>
      <c r="J334" s="567">
        <v>21</v>
      </c>
      <c r="K334" s="567">
        <v>357</v>
      </c>
      <c r="L334" s="567">
        <v>1</v>
      </c>
      <c r="M334" s="567">
        <v>17</v>
      </c>
      <c r="N334" s="567"/>
      <c r="O334" s="567"/>
      <c r="P334" s="552"/>
      <c r="Q334" s="568"/>
    </row>
    <row r="335" spans="1:17" ht="14.4" customHeight="1" x14ac:dyDescent="0.3">
      <c r="A335" s="546" t="s">
        <v>1433</v>
      </c>
      <c r="B335" s="547" t="s">
        <v>1324</v>
      </c>
      <c r="C335" s="547" t="s">
        <v>1308</v>
      </c>
      <c r="D335" s="547" t="s">
        <v>1350</v>
      </c>
      <c r="E335" s="547" t="s">
        <v>1351</v>
      </c>
      <c r="F335" s="567">
        <v>13</v>
      </c>
      <c r="G335" s="567">
        <v>3458</v>
      </c>
      <c r="H335" s="567">
        <v>1.8095238095238095</v>
      </c>
      <c r="I335" s="567">
        <v>266</v>
      </c>
      <c r="J335" s="567">
        <v>7</v>
      </c>
      <c r="K335" s="567">
        <v>1911</v>
      </c>
      <c r="L335" s="567">
        <v>1</v>
      </c>
      <c r="M335" s="567">
        <v>273</v>
      </c>
      <c r="N335" s="567"/>
      <c r="O335" s="567"/>
      <c r="P335" s="552"/>
      <c r="Q335" s="568"/>
    </row>
    <row r="336" spans="1:17" ht="14.4" customHeight="1" x14ac:dyDescent="0.3">
      <c r="A336" s="546" t="s">
        <v>1433</v>
      </c>
      <c r="B336" s="547" t="s">
        <v>1324</v>
      </c>
      <c r="C336" s="547" t="s">
        <v>1308</v>
      </c>
      <c r="D336" s="547" t="s">
        <v>1352</v>
      </c>
      <c r="E336" s="547" t="s">
        <v>1353</v>
      </c>
      <c r="F336" s="567">
        <v>20</v>
      </c>
      <c r="G336" s="567">
        <v>2820</v>
      </c>
      <c r="H336" s="567">
        <v>1.4185110663983904</v>
      </c>
      <c r="I336" s="567">
        <v>141</v>
      </c>
      <c r="J336" s="567">
        <v>14</v>
      </c>
      <c r="K336" s="567">
        <v>1988</v>
      </c>
      <c r="L336" s="567">
        <v>1</v>
      </c>
      <c r="M336" s="567">
        <v>142</v>
      </c>
      <c r="N336" s="567">
        <v>10</v>
      </c>
      <c r="O336" s="567">
        <v>1420</v>
      </c>
      <c r="P336" s="552">
        <v>0.7142857142857143</v>
      </c>
      <c r="Q336" s="568">
        <v>142</v>
      </c>
    </row>
    <row r="337" spans="1:17" ht="14.4" customHeight="1" x14ac:dyDescent="0.3">
      <c r="A337" s="546" t="s">
        <v>1433</v>
      </c>
      <c r="B337" s="547" t="s">
        <v>1324</v>
      </c>
      <c r="C337" s="547" t="s">
        <v>1308</v>
      </c>
      <c r="D337" s="547" t="s">
        <v>1354</v>
      </c>
      <c r="E337" s="547" t="s">
        <v>1353</v>
      </c>
      <c r="F337" s="567">
        <v>13</v>
      </c>
      <c r="G337" s="567">
        <v>1014</v>
      </c>
      <c r="H337" s="567">
        <v>4.333333333333333</v>
      </c>
      <c r="I337" s="567">
        <v>78</v>
      </c>
      <c r="J337" s="567">
        <v>3</v>
      </c>
      <c r="K337" s="567">
        <v>234</v>
      </c>
      <c r="L337" s="567">
        <v>1</v>
      </c>
      <c r="M337" s="567">
        <v>78</v>
      </c>
      <c r="N337" s="567">
        <v>7</v>
      </c>
      <c r="O337" s="567">
        <v>546</v>
      </c>
      <c r="P337" s="552">
        <v>2.3333333333333335</v>
      </c>
      <c r="Q337" s="568">
        <v>78</v>
      </c>
    </row>
    <row r="338" spans="1:17" ht="14.4" customHeight="1" x14ac:dyDescent="0.3">
      <c r="A338" s="546" t="s">
        <v>1433</v>
      </c>
      <c r="B338" s="547" t="s">
        <v>1324</v>
      </c>
      <c r="C338" s="547" t="s">
        <v>1308</v>
      </c>
      <c r="D338" s="547" t="s">
        <v>1355</v>
      </c>
      <c r="E338" s="547" t="s">
        <v>1356</v>
      </c>
      <c r="F338" s="567">
        <v>20</v>
      </c>
      <c r="G338" s="567">
        <v>6140</v>
      </c>
      <c r="H338" s="567">
        <v>1.401186672752168</v>
      </c>
      <c r="I338" s="567">
        <v>307</v>
      </c>
      <c r="J338" s="567">
        <v>14</v>
      </c>
      <c r="K338" s="567">
        <v>4382</v>
      </c>
      <c r="L338" s="567">
        <v>1</v>
      </c>
      <c r="M338" s="567">
        <v>313</v>
      </c>
      <c r="N338" s="567">
        <v>10</v>
      </c>
      <c r="O338" s="567">
        <v>3140</v>
      </c>
      <c r="P338" s="552">
        <v>0.71656777727065268</v>
      </c>
      <c r="Q338" s="568">
        <v>314</v>
      </c>
    </row>
    <row r="339" spans="1:17" ht="14.4" customHeight="1" x14ac:dyDescent="0.3">
      <c r="A339" s="546" t="s">
        <v>1433</v>
      </c>
      <c r="B339" s="547" t="s">
        <v>1324</v>
      </c>
      <c r="C339" s="547" t="s">
        <v>1308</v>
      </c>
      <c r="D339" s="547" t="s">
        <v>1359</v>
      </c>
      <c r="E339" s="547" t="s">
        <v>1360</v>
      </c>
      <c r="F339" s="567">
        <v>13</v>
      </c>
      <c r="G339" s="567">
        <v>2093</v>
      </c>
      <c r="H339" s="567">
        <v>2.1400817995910022</v>
      </c>
      <c r="I339" s="567">
        <v>161</v>
      </c>
      <c r="J339" s="567">
        <v>6</v>
      </c>
      <c r="K339" s="567">
        <v>978</v>
      </c>
      <c r="L339" s="567">
        <v>1</v>
      </c>
      <c r="M339" s="567">
        <v>163</v>
      </c>
      <c r="N339" s="567">
        <v>15</v>
      </c>
      <c r="O339" s="567">
        <v>2445</v>
      </c>
      <c r="P339" s="552">
        <v>2.5</v>
      </c>
      <c r="Q339" s="568">
        <v>163</v>
      </c>
    </row>
    <row r="340" spans="1:17" ht="14.4" customHeight="1" x14ac:dyDescent="0.3">
      <c r="A340" s="546" t="s">
        <v>1433</v>
      </c>
      <c r="B340" s="547" t="s">
        <v>1324</v>
      </c>
      <c r="C340" s="547" t="s">
        <v>1308</v>
      </c>
      <c r="D340" s="547" t="s">
        <v>1363</v>
      </c>
      <c r="E340" s="547" t="s">
        <v>1329</v>
      </c>
      <c r="F340" s="567">
        <v>30</v>
      </c>
      <c r="G340" s="567">
        <v>2130</v>
      </c>
      <c r="H340" s="567">
        <v>4.9305555555555554</v>
      </c>
      <c r="I340" s="567">
        <v>71</v>
      </c>
      <c r="J340" s="567">
        <v>6</v>
      </c>
      <c r="K340" s="567">
        <v>432</v>
      </c>
      <c r="L340" s="567">
        <v>1</v>
      </c>
      <c r="M340" s="567">
        <v>72</v>
      </c>
      <c r="N340" s="567">
        <v>15</v>
      </c>
      <c r="O340" s="567">
        <v>1080</v>
      </c>
      <c r="P340" s="552">
        <v>2.5</v>
      </c>
      <c r="Q340" s="568">
        <v>72</v>
      </c>
    </row>
    <row r="341" spans="1:17" ht="14.4" customHeight="1" x14ac:dyDescent="0.3">
      <c r="A341" s="546" t="s">
        <v>1433</v>
      </c>
      <c r="B341" s="547" t="s">
        <v>1324</v>
      </c>
      <c r="C341" s="547" t="s">
        <v>1308</v>
      </c>
      <c r="D341" s="547" t="s">
        <v>1368</v>
      </c>
      <c r="E341" s="547" t="s">
        <v>1369</v>
      </c>
      <c r="F341" s="567">
        <v>1</v>
      </c>
      <c r="G341" s="567">
        <v>220</v>
      </c>
      <c r="H341" s="567"/>
      <c r="I341" s="567">
        <v>220</v>
      </c>
      <c r="J341" s="567"/>
      <c r="K341" s="567"/>
      <c r="L341" s="567"/>
      <c r="M341" s="567"/>
      <c r="N341" s="567"/>
      <c r="O341" s="567"/>
      <c r="P341" s="552"/>
      <c r="Q341" s="568"/>
    </row>
    <row r="342" spans="1:17" ht="14.4" customHeight="1" x14ac:dyDescent="0.3">
      <c r="A342" s="546" t="s">
        <v>1433</v>
      </c>
      <c r="B342" s="547" t="s">
        <v>1324</v>
      </c>
      <c r="C342" s="547" t="s">
        <v>1308</v>
      </c>
      <c r="D342" s="547" t="s">
        <v>1370</v>
      </c>
      <c r="E342" s="547" t="s">
        <v>1371</v>
      </c>
      <c r="F342" s="567">
        <v>2</v>
      </c>
      <c r="G342" s="567">
        <v>2390</v>
      </c>
      <c r="H342" s="567"/>
      <c r="I342" s="567">
        <v>1195</v>
      </c>
      <c r="J342" s="567"/>
      <c r="K342" s="567"/>
      <c r="L342" s="567"/>
      <c r="M342" s="567"/>
      <c r="N342" s="567">
        <v>4</v>
      </c>
      <c r="O342" s="567">
        <v>4844</v>
      </c>
      <c r="P342" s="552"/>
      <c r="Q342" s="568">
        <v>1211</v>
      </c>
    </row>
    <row r="343" spans="1:17" ht="14.4" customHeight="1" x14ac:dyDescent="0.3">
      <c r="A343" s="546" t="s">
        <v>1433</v>
      </c>
      <c r="B343" s="547" t="s">
        <v>1324</v>
      </c>
      <c r="C343" s="547" t="s">
        <v>1308</v>
      </c>
      <c r="D343" s="547" t="s">
        <v>1372</v>
      </c>
      <c r="E343" s="547" t="s">
        <v>1373</v>
      </c>
      <c r="F343" s="567">
        <v>2</v>
      </c>
      <c r="G343" s="567">
        <v>220</v>
      </c>
      <c r="H343" s="567"/>
      <c r="I343" s="567">
        <v>110</v>
      </c>
      <c r="J343" s="567"/>
      <c r="K343" s="567"/>
      <c r="L343" s="567"/>
      <c r="M343" s="567"/>
      <c r="N343" s="567">
        <v>2</v>
      </c>
      <c r="O343" s="567">
        <v>228</v>
      </c>
      <c r="P343" s="552"/>
      <c r="Q343" s="568">
        <v>114</v>
      </c>
    </row>
    <row r="344" spans="1:17" ht="14.4" customHeight="1" x14ac:dyDescent="0.3">
      <c r="A344" s="546" t="s">
        <v>1434</v>
      </c>
      <c r="B344" s="547" t="s">
        <v>1324</v>
      </c>
      <c r="C344" s="547" t="s">
        <v>1308</v>
      </c>
      <c r="D344" s="547" t="s">
        <v>1328</v>
      </c>
      <c r="E344" s="547" t="s">
        <v>1329</v>
      </c>
      <c r="F344" s="567"/>
      <c r="G344" s="567"/>
      <c r="H344" s="567"/>
      <c r="I344" s="567"/>
      <c r="J344" s="567">
        <v>2</v>
      </c>
      <c r="K344" s="567">
        <v>422</v>
      </c>
      <c r="L344" s="567">
        <v>1</v>
      </c>
      <c r="M344" s="567">
        <v>211</v>
      </c>
      <c r="N344" s="567">
        <v>17</v>
      </c>
      <c r="O344" s="567">
        <v>3587</v>
      </c>
      <c r="P344" s="552">
        <v>8.5</v>
      </c>
      <c r="Q344" s="568">
        <v>211</v>
      </c>
    </row>
    <row r="345" spans="1:17" ht="14.4" customHeight="1" x14ac:dyDescent="0.3">
      <c r="A345" s="546" t="s">
        <v>1434</v>
      </c>
      <c r="B345" s="547" t="s">
        <v>1324</v>
      </c>
      <c r="C345" s="547" t="s">
        <v>1308</v>
      </c>
      <c r="D345" s="547" t="s">
        <v>1348</v>
      </c>
      <c r="E345" s="547" t="s">
        <v>1349</v>
      </c>
      <c r="F345" s="567"/>
      <c r="G345" s="567"/>
      <c r="H345" s="567"/>
      <c r="I345" s="567"/>
      <c r="J345" s="567">
        <v>2</v>
      </c>
      <c r="K345" s="567">
        <v>34</v>
      </c>
      <c r="L345" s="567">
        <v>1</v>
      </c>
      <c r="M345" s="567">
        <v>17</v>
      </c>
      <c r="N345" s="567"/>
      <c r="O345" s="567"/>
      <c r="P345" s="552"/>
      <c r="Q345" s="568"/>
    </row>
    <row r="346" spans="1:17" ht="14.4" customHeight="1" x14ac:dyDescent="0.3">
      <c r="A346" s="546" t="s">
        <v>1434</v>
      </c>
      <c r="B346" s="547" t="s">
        <v>1324</v>
      </c>
      <c r="C346" s="547" t="s">
        <v>1308</v>
      </c>
      <c r="D346" s="547" t="s">
        <v>1350</v>
      </c>
      <c r="E346" s="547" t="s">
        <v>1351</v>
      </c>
      <c r="F346" s="567"/>
      <c r="G346" s="567"/>
      <c r="H346" s="567"/>
      <c r="I346" s="567"/>
      <c r="J346" s="567">
        <v>1</v>
      </c>
      <c r="K346" s="567">
        <v>273</v>
      </c>
      <c r="L346" s="567">
        <v>1</v>
      </c>
      <c r="M346" s="567">
        <v>273</v>
      </c>
      <c r="N346" s="567"/>
      <c r="O346" s="567"/>
      <c r="P346" s="552"/>
      <c r="Q346" s="568"/>
    </row>
    <row r="347" spans="1:17" ht="14.4" customHeight="1" x14ac:dyDescent="0.3">
      <c r="A347" s="546" t="s">
        <v>1434</v>
      </c>
      <c r="B347" s="547" t="s">
        <v>1324</v>
      </c>
      <c r="C347" s="547" t="s">
        <v>1308</v>
      </c>
      <c r="D347" s="547" t="s">
        <v>1352</v>
      </c>
      <c r="E347" s="547" t="s">
        <v>1353</v>
      </c>
      <c r="F347" s="567"/>
      <c r="G347" s="567"/>
      <c r="H347" s="567"/>
      <c r="I347" s="567"/>
      <c r="J347" s="567">
        <v>1</v>
      </c>
      <c r="K347" s="567">
        <v>142</v>
      </c>
      <c r="L347" s="567">
        <v>1</v>
      </c>
      <c r="M347" s="567">
        <v>142</v>
      </c>
      <c r="N347" s="567">
        <v>1</v>
      </c>
      <c r="O347" s="567">
        <v>142</v>
      </c>
      <c r="P347" s="552">
        <v>1</v>
      </c>
      <c r="Q347" s="568">
        <v>142</v>
      </c>
    </row>
    <row r="348" spans="1:17" ht="14.4" customHeight="1" x14ac:dyDescent="0.3">
      <c r="A348" s="546" t="s">
        <v>1434</v>
      </c>
      <c r="B348" s="547" t="s">
        <v>1324</v>
      </c>
      <c r="C348" s="547" t="s">
        <v>1308</v>
      </c>
      <c r="D348" s="547" t="s">
        <v>1355</v>
      </c>
      <c r="E348" s="547" t="s">
        <v>1356</v>
      </c>
      <c r="F348" s="567"/>
      <c r="G348" s="567"/>
      <c r="H348" s="567"/>
      <c r="I348" s="567"/>
      <c r="J348" s="567">
        <v>1</v>
      </c>
      <c r="K348" s="567">
        <v>313</v>
      </c>
      <c r="L348" s="567">
        <v>1</v>
      </c>
      <c r="M348" s="567">
        <v>313</v>
      </c>
      <c r="N348" s="567">
        <v>1</v>
      </c>
      <c r="O348" s="567">
        <v>314</v>
      </c>
      <c r="P348" s="552">
        <v>1.0031948881789137</v>
      </c>
      <c r="Q348" s="568">
        <v>314</v>
      </c>
    </row>
    <row r="349" spans="1:17" ht="14.4" customHeight="1" x14ac:dyDescent="0.3">
      <c r="A349" s="546" t="s">
        <v>1434</v>
      </c>
      <c r="B349" s="547" t="s">
        <v>1324</v>
      </c>
      <c r="C349" s="547" t="s">
        <v>1308</v>
      </c>
      <c r="D349" s="547" t="s">
        <v>1359</v>
      </c>
      <c r="E349" s="547" t="s">
        <v>1360</v>
      </c>
      <c r="F349" s="567"/>
      <c r="G349" s="567"/>
      <c r="H349" s="567"/>
      <c r="I349" s="567"/>
      <c r="J349" s="567">
        <v>1</v>
      </c>
      <c r="K349" s="567">
        <v>163</v>
      </c>
      <c r="L349" s="567">
        <v>1</v>
      </c>
      <c r="M349" s="567">
        <v>163</v>
      </c>
      <c r="N349" s="567">
        <v>1</v>
      </c>
      <c r="O349" s="567">
        <v>163</v>
      </c>
      <c r="P349" s="552">
        <v>1</v>
      </c>
      <c r="Q349" s="568">
        <v>163</v>
      </c>
    </row>
    <row r="350" spans="1:17" ht="14.4" customHeight="1" x14ac:dyDescent="0.3">
      <c r="A350" s="546" t="s">
        <v>1435</v>
      </c>
      <c r="B350" s="547" t="s">
        <v>1324</v>
      </c>
      <c r="C350" s="547" t="s">
        <v>1308</v>
      </c>
      <c r="D350" s="547" t="s">
        <v>1328</v>
      </c>
      <c r="E350" s="547" t="s">
        <v>1329</v>
      </c>
      <c r="F350" s="567">
        <v>7</v>
      </c>
      <c r="G350" s="567">
        <v>1442</v>
      </c>
      <c r="H350" s="567">
        <v>1.7085308056872037</v>
      </c>
      <c r="I350" s="567">
        <v>206</v>
      </c>
      <c r="J350" s="567">
        <v>4</v>
      </c>
      <c r="K350" s="567">
        <v>844</v>
      </c>
      <c r="L350" s="567">
        <v>1</v>
      </c>
      <c r="M350" s="567">
        <v>211</v>
      </c>
      <c r="N350" s="567">
        <v>3</v>
      </c>
      <c r="O350" s="567">
        <v>633</v>
      </c>
      <c r="P350" s="552">
        <v>0.75</v>
      </c>
      <c r="Q350" s="568">
        <v>211</v>
      </c>
    </row>
    <row r="351" spans="1:17" ht="14.4" customHeight="1" x14ac:dyDescent="0.3">
      <c r="A351" s="546" t="s">
        <v>1435</v>
      </c>
      <c r="B351" s="547" t="s">
        <v>1324</v>
      </c>
      <c r="C351" s="547" t="s">
        <v>1308</v>
      </c>
      <c r="D351" s="547" t="s">
        <v>1330</v>
      </c>
      <c r="E351" s="547" t="s">
        <v>1329</v>
      </c>
      <c r="F351" s="567">
        <v>1</v>
      </c>
      <c r="G351" s="567">
        <v>85</v>
      </c>
      <c r="H351" s="567">
        <v>0.4885057471264368</v>
      </c>
      <c r="I351" s="567">
        <v>85</v>
      </c>
      <c r="J351" s="567">
        <v>2</v>
      </c>
      <c r="K351" s="567">
        <v>174</v>
      </c>
      <c r="L351" s="567">
        <v>1</v>
      </c>
      <c r="M351" s="567">
        <v>87</v>
      </c>
      <c r="N351" s="567">
        <v>1</v>
      </c>
      <c r="O351" s="567">
        <v>87</v>
      </c>
      <c r="P351" s="552">
        <v>0.5</v>
      </c>
      <c r="Q351" s="568">
        <v>87</v>
      </c>
    </row>
    <row r="352" spans="1:17" ht="14.4" customHeight="1" x14ac:dyDescent="0.3">
      <c r="A352" s="546" t="s">
        <v>1435</v>
      </c>
      <c r="B352" s="547" t="s">
        <v>1324</v>
      </c>
      <c r="C352" s="547" t="s">
        <v>1308</v>
      </c>
      <c r="D352" s="547" t="s">
        <v>1331</v>
      </c>
      <c r="E352" s="547" t="s">
        <v>1332</v>
      </c>
      <c r="F352" s="567">
        <v>2</v>
      </c>
      <c r="G352" s="567">
        <v>590</v>
      </c>
      <c r="H352" s="567"/>
      <c r="I352" s="567">
        <v>295</v>
      </c>
      <c r="J352" s="567"/>
      <c r="K352" s="567"/>
      <c r="L352" s="567"/>
      <c r="M352" s="567"/>
      <c r="N352" s="567"/>
      <c r="O352" s="567"/>
      <c r="P352" s="552"/>
      <c r="Q352" s="568"/>
    </row>
    <row r="353" spans="1:17" ht="14.4" customHeight="1" x14ac:dyDescent="0.3">
      <c r="A353" s="546" t="s">
        <v>1435</v>
      </c>
      <c r="B353" s="547" t="s">
        <v>1324</v>
      </c>
      <c r="C353" s="547" t="s">
        <v>1308</v>
      </c>
      <c r="D353" s="547" t="s">
        <v>1337</v>
      </c>
      <c r="E353" s="547" t="s">
        <v>1338</v>
      </c>
      <c r="F353" s="567"/>
      <c r="G353" s="567"/>
      <c r="H353" s="567"/>
      <c r="I353" s="567"/>
      <c r="J353" s="567">
        <v>1</v>
      </c>
      <c r="K353" s="567">
        <v>137</v>
      </c>
      <c r="L353" s="567">
        <v>1</v>
      </c>
      <c r="M353" s="567">
        <v>137</v>
      </c>
      <c r="N353" s="567">
        <v>1</v>
      </c>
      <c r="O353" s="567">
        <v>137</v>
      </c>
      <c r="P353" s="552">
        <v>1</v>
      </c>
      <c r="Q353" s="568">
        <v>137</v>
      </c>
    </row>
    <row r="354" spans="1:17" ht="14.4" customHeight="1" x14ac:dyDescent="0.3">
      <c r="A354" s="546" t="s">
        <v>1435</v>
      </c>
      <c r="B354" s="547" t="s">
        <v>1324</v>
      </c>
      <c r="C354" s="547" t="s">
        <v>1308</v>
      </c>
      <c r="D354" s="547" t="s">
        <v>1339</v>
      </c>
      <c r="E354" s="547" t="s">
        <v>1338</v>
      </c>
      <c r="F354" s="567">
        <v>1</v>
      </c>
      <c r="G354" s="567">
        <v>178</v>
      </c>
      <c r="H354" s="567">
        <v>0.48633879781420764</v>
      </c>
      <c r="I354" s="567">
        <v>178</v>
      </c>
      <c r="J354" s="567">
        <v>2</v>
      </c>
      <c r="K354" s="567">
        <v>366</v>
      </c>
      <c r="L354" s="567">
        <v>1</v>
      </c>
      <c r="M354" s="567">
        <v>183</v>
      </c>
      <c r="N354" s="567">
        <v>1</v>
      </c>
      <c r="O354" s="567">
        <v>183</v>
      </c>
      <c r="P354" s="552">
        <v>0.5</v>
      </c>
      <c r="Q354" s="568">
        <v>183</v>
      </c>
    </row>
    <row r="355" spans="1:17" ht="14.4" customHeight="1" x14ac:dyDescent="0.3">
      <c r="A355" s="546" t="s">
        <v>1435</v>
      </c>
      <c r="B355" s="547" t="s">
        <v>1324</v>
      </c>
      <c r="C355" s="547" t="s">
        <v>1308</v>
      </c>
      <c r="D355" s="547" t="s">
        <v>1342</v>
      </c>
      <c r="E355" s="547" t="s">
        <v>1343</v>
      </c>
      <c r="F355" s="567">
        <v>1</v>
      </c>
      <c r="G355" s="567">
        <v>593</v>
      </c>
      <c r="H355" s="567">
        <v>0.97532894736842102</v>
      </c>
      <c r="I355" s="567">
        <v>593</v>
      </c>
      <c r="J355" s="567">
        <v>1</v>
      </c>
      <c r="K355" s="567">
        <v>608</v>
      </c>
      <c r="L355" s="567">
        <v>1</v>
      </c>
      <c r="M355" s="567">
        <v>608</v>
      </c>
      <c r="N355" s="567"/>
      <c r="O355" s="567"/>
      <c r="P355" s="552"/>
      <c r="Q355" s="568"/>
    </row>
    <row r="356" spans="1:17" ht="14.4" customHeight="1" x14ac:dyDescent="0.3">
      <c r="A356" s="546" t="s">
        <v>1435</v>
      </c>
      <c r="B356" s="547" t="s">
        <v>1324</v>
      </c>
      <c r="C356" s="547" t="s">
        <v>1308</v>
      </c>
      <c r="D356" s="547" t="s">
        <v>1344</v>
      </c>
      <c r="E356" s="547" t="s">
        <v>1345</v>
      </c>
      <c r="F356" s="567">
        <v>1</v>
      </c>
      <c r="G356" s="567">
        <v>161</v>
      </c>
      <c r="H356" s="567">
        <v>0.93063583815028905</v>
      </c>
      <c r="I356" s="567">
        <v>161</v>
      </c>
      <c r="J356" s="567">
        <v>1</v>
      </c>
      <c r="K356" s="567">
        <v>173</v>
      </c>
      <c r="L356" s="567">
        <v>1</v>
      </c>
      <c r="M356" s="567">
        <v>173</v>
      </c>
      <c r="N356" s="567"/>
      <c r="O356" s="567"/>
      <c r="P356" s="552"/>
      <c r="Q356" s="568"/>
    </row>
    <row r="357" spans="1:17" ht="14.4" customHeight="1" x14ac:dyDescent="0.3">
      <c r="A357" s="546" t="s">
        <v>1435</v>
      </c>
      <c r="B357" s="547" t="s">
        <v>1324</v>
      </c>
      <c r="C357" s="547" t="s">
        <v>1308</v>
      </c>
      <c r="D357" s="547" t="s">
        <v>1348</v>
      </c>
      <c r="E357" s="547" t="s">
        <v>1349</v>
      </c>
      <c r="F357" s="567">
        <v>3</v>
      </c>
      <c r="G357" s="567">
        <v>48</v>
      </c>
      <c r="H357" s="567">
        <v>0.56470588235294117</v>
      </c>
      <c r="I357" s="567">
        <v>16</v>
      </c>
      <c r="J357" s="567">
        <v>5</v>
      </c>
      <c r="K357" s="567">
        <v>85</v>
      </c>
      <c r="L357" s="567">
        <v>1</v>
      </c>
      <c r="M357" s="567">
        <v>17</v>
      </c>
      <c r="N357" s="567">
        <v>1</v>
      </c>
      <c r="O357" s="567">
        <v>17</v>
      </c>
      <c r="P357" s="552">
        <v>0.2</v>
      </c>
      <c r="Q357" s="568">
        <v>17</v>
      </c>
    </row>
    <row r="358" spans="1:17" ht="14.4" customHeight="1" x14ac:dyDescent="0.3">
      <c r="A358" s="546" t="s">
        <v>1435</v>
      </c>
      <c r="B358" s="547" t="s">
        <v>1324</v>
      </c>
      <c r="C358" s="547" t="s">
        <v>1308</v>
      </c>
      <c r="D358" s="547" t="s">
        <v>1350</v>
      </c>
      <c r="E358" s="547" t="s">
        <v>1351</v>
      </c>
      <c r="F358" s="567">
        <v>2</v>
      </c>
      <c r="G358" s="567">
        <v>532</v>
      </c>
      <c r="H358" s="567">
        <v>1.9487179487179487</v>
      </c>
      <c r="I358" s="567">
        <v>266</v>
      </c>
      <c r="J358" s="567">
        <v>1</v>
      </c>
      <c r="K358" s="567">
        <v>273</v>
      </c>
      <c r="L358" s="567">
        <v>1</v>
      </c>
      <c r="M358" s="567">
        <v>273</v>
      </c>
      <c r="N358" s="567"/>
      <c r="O358" s="567"/>
      <c r="P358" s="552"/>
      <c r="Q358" s="568"/>
    </row>
    <row r="359" spans="1:17" ht="14.4" customHeight="1" x14ac:dyDescent="0.3">
      <c r="A359" s="546" t="s">
        <v>1435</v>
      </c>
      <c r="B359" s="547" t="s">
        <v>1324</v>
      </c>
      <c r="C359" s="547" t="s">
        <v>1308</v>
      </c>
      <c r="D359" s="547" t="s">
        <v>1352</v>
      </c>
      <c r="E359" s="547" t="s">
        <v>1353</v>
      </c>
      <c r="F359" s="567">
        <v>2</v>
      </c>
      <c r="G359" s="567">
        <v>282</v>
      </c>
      <c r="H359" s="567">
        <v>0.99295774647887325</v>
      </c>
      <c r="I359" s="567">
        <v>141</v>
      </c>
      <c r="J359" s="567">
        <v>2</v>
      </c>
      <c r="K359" s="567">
        <v>284</v>
      </c>
      <c r="L359" s="567">
        <v>1</v>
      </c>
      <c r="M359" s="567">
        <v>142</v>
      </c>
      <c r="N359" s="567"/>
      <c r="O359" s="567"/>
      <c r="P359" s="552"/>
      <c r="Q359" s="568"/>
    </row>
    <row r="360" spans="1:17" ht="14.4" customHeight="1" x14ac:dyDescent="0.3">
      <c r="A360" s="546" t="s">
        <v>1435</v>
      </c>
      <c r="B360" s="547" t="s">
        <v>1324</v>
      </c>
      <c r="C360" s="547" t="s">
        <v>1308</v>
      </c>
      <c r="D360" s="547" t="s">
        <v>1354</v>
      </c>
      <c r="E360" s="547" t="s">
        <v>1353</v>
      </c>
      <c r="F360" s="567"/>
      <c r="G360" s="567"/>
      <c r="H360" s="567"/>
      <c r="I360" s="567"/>
      <c r="J360" s="567">
        <v>1</v>
      </c>
      <c r="K360" s="567">
        <v>78</v>
      </c>
      <c r="L360" s="567">
        <v>1</v>
      </c>
      <c r="M360" s="567">
        <v>78</v>
      </c>
      <c r="N360" s="567">
        <v>1</v>
      </c>
      <c r="O360" s="567">
        <v>78</v>
      </c>
      <c r="P360" s="552">
        <v>1</v>
      </c>
      <c r="Q360" s="568">
        <v>78</v>
      </c>
    </row>
    <row r="361" spans="1:17" ht="14.4" customHeight="1" x14ac:dyDescent="0.3">
      <c r="A361" s="546" t="s">
        <v>1435</v>
      </c>
      <c r="B361" s="547" t="s">
        <v>1324</v>
      </c>
      <c r="C361" s="547" t="s">
        <v>1308</v>
      </c>
      <c r="D361" s="547" t="s">
        <v>1355</v>
      </c>
      <c r="E361" s="547" t="s">
        <v>1356</v>
      </c>
      <c r="F361" s="567">
        <v>2</v>
      </c>
      <c r="G361" s="567">
        <v>614</v>
      </c>
      <c r="H361" s="567">
        <v>0.98083067092651754</v>
      </c>
      <c r="I361" s="567">
        <v>307</v>
      </c>
      <c r="J361" s="567">
        <v>2</v>
      </c>
      <c r="K361" s="567">
        <v>626</v>
      </c>
      <c r="L361" s="567">
        <v>1</v>
      </c>
      <c r="M361" s="567">
        <v>313</v>
      </c>
      <c r="N361" s="567"/>
      <c r="O361" s="567"/>
      <c r="P361" s="552"/>
      <c r="Q361" s="568"/>
    </row>
    <row r="362" spans="1:17" ht="14.4" customHeight="1" x14ac:dyDescent="0.3">
      <c r="A362" s="546" t="s">
        <v>1435</v>
      </c>
      <c r="B362" s="547" t="s">
        <v>1324</v>
      </c>
      <c r="C362" s="547" t="s">
        <v>1308</v>
      </c>
      <c r="D362" s="547" t="s">
        <v>1359</v>
      </c>
      <c r="E362" s="547" t="s">
        <v>1360</v>
      </c>
      <c r="F362" s="567"/>
      <c r="G362" s="567"/>
      <c r="H362" s="567"/>
      <c r="I362" s="567"/>
      <c r="J362" s="567"/>
      <c r="K362" s="567"/>
      <c r="L362" s="567"/>
      <c r="M362" s="567"/>
      <c r="N362" s="567">
        <v>1</v>
      </c>
      <c r="O362" s="567">
        <v>163</v>
      </c>
      <c r="P362" s="552"/>
      <c r="Q362" s="568">
        <v>163</v>
      </c>
    </row>
    <row r="363" spans="1:17" ht="14.4" customHeight="1" x14ac:dyDescent="0.3">
      <c r="A363" s="546" t="s">
        <v>1435</v>
      </c>
      <c r="B363" s="547" t="s">
        <v>1324</v>
      </c>
      <c r="C363" s="547" t="s">
        <v>1308</v>
      </c>
      <c r="D363" s="547" t="s">
        <v>1363</v>
      </c>
      <c r="E363" s="547" t="s">
        <v>1329</v>
      </c>
      <c r="F363" s="567"/>
      <c r="G363" s="567"/>
      <c r="H363" s="567"/>
      <c r="I363" s="567"/>
      <c r="J363" s="567">
        <v>1</v>
      </c>
      <c r="K363" s="567">
        <v>72</v>
      </c>
      <c r="L363" s="567">
        <v>1</v>
      </c>
      <c r="M363" s="567">
        <v>72</v>
      </c>
      <c r="N363" s="567">
        <v>2</v>
      </c>
      <c r="O363" s="567">
        <v>144</v>
      </c>
      <c r="P363" s="552">
        <v>2</v>
      </c>
      <c r="Q363" s="568">
        <v>72</v>
      </c>
    </row>
    <row r="364" spans="1:17" ht="14.4" customHeight="1" x14ac:dyDescent="0.3">
      <c r="A364" s="546" t="s">
        <v>1435</v>
      </c>
      <c r="B364" s="547" t="s">
        <v>1324</v>
      </c>
      <c r="C364" s="547" t="s">
        <v>1308</v>
      </c>
      <c r="D364" s="547" t="s">
        <v>1368</v>
      </c>
      <c r="E364" s="547" t="s">
        <v>1369</v>
      </c>
      <c r="F364" s="567">
        <v>1</v>
      </c>
      <c r="G364" s="567">
        <v>220</v>
      </c>
      <c r="H364" s="567">
        <v>0.48034934497816595</v>
      </c>
      <c r="I364" s="567">
        <v>220</v>
      </c>
      <c r="J364" s="567">
        <v>2</v>
      </c>
      <c r="K364" s="567">
        <v>458</v>
      </c>
      <c r="L364" s="567">
        <v>1</v>
      </c>
      <c r="M364" s="567">
        <v>229</v>
      </c>
      <c r="N364" s="567"/>
      <c r="O364" s="567"/>
      <c r="P364" s="552"/>
      <c r="Q364" s="568"/>
    </row>
    <row r="365" spans="1:17" ht="14.4" customHeight="1" x14ac:dyDescent="0.3">
      <c r="A365" s="546" t="s">
        <v>1435</v>
      </c>
      <c r="B365" s="547" t="s">
        <v>1324</v>
      </c>
      <c r="C365" s="547" t="s">
        <v>1308</v>
      </c>
      <c r="D365" s="547" t="s">
        <v>1380</v>
      </c>
      <c r="E365" s="547" t="s">
        <v>1381</v>
      </c>
      <c r="F365" s="567">
        <v>1</v>
      </c>
      <c r="G365" s="567">
        <v>1033</v>
      </c>
      <c r="H365" s="567">
        <v>0.97086466165413532</v>
      </c>
      <c r="I365" s="567">
        <v>1033</v>
      </c>
      <c r="J365" s="567">
        <v>1</v>
      </c>
      <c r="K365" s="567">
        <v>1064</v>
      </c>
      <c r="L365" s="567">
        <v>1</v>
      </c>
      <c r="M365" s="567">
        <v>1064</v>
      </c>
      <c r="N365" s="567"/>
      <c r="O365" s="567"/>
      <c r="P365" s="552"/>
      <c r="Q365" s="568"/>
    </row>
    <row r="366" spans="1:17" ht="14.4" customHeight="1" x14ac:dyDescent="0.3">
      <c r="A366" s="546" t="s">
        <v>1436</v>
      </c>
      <c r="B366" s="547" t="s">
        <v>1324</v>
      </c>
      <c r="C366" s="547" t="s">
        <v>1308</v>
      </c>
      <c r="D366" s="547" t="s">
        <v>1328</v>
      </c>
      <c r="E366" s="547" t="s">
        <v>1329</v>
      </c>
      <c r="F366" s="567">
        <v>33</v>
      </c>
      <c r="G366" s="567">
        <v>6798</v>
      </c>
      <c r="H366" s="567">
        <v>0.64436018957345975</v>
      </c>
      <c r="I366" s="567">
        <v>206</v>
      </c>
      <c r="J366" s="567">
        <v>50</v>
      </c>
      <c r="K366" s="567">
        <v>10550</v>
      </c>
      <c r="L366" s="567">
        <v>1</v>
      </c>
      <c r="M366" s="567">
        <v>211</v>
      </c>
      <c r="N366" s="567">
        <v>30</v>
      </c>
      <c r="O366" s="567">
        <v>6330</v>
      </c>
      <c r="P366" s="552">
        <v>0.6</v>
      </c>
      <c r="Q366" s="568">
        <v>211</v>
      </c>
    </row>
    <row r="367" spans="1:17" ht="14.4" customHeight="1" x14ac:dyDescent="0.3">
      <c r="A367" s="546" t="s">
        <v>1436</v>
      </c>
      <c r="B367" s="547" t="s">
        <v>1324</v>
      </c>
      <c r="C367" s="547" t="s">
        <v>1308</v>
      </c>
      <c r="D367" s="547" t="s">
        <v>1330</v>
      </c>
      <c r="E367" s="547" t="s">
        <v>1329</v>
      </c>
      <c r="F367" s="567">
        <v>3</v>
      </c>
      <c r="G367" s="567">
        <v>255</v>
      </c>
      <c r="H367" s="567">
        <v>0.29310344827586204</v>
      </c>
      <c r="I367" s="567">
        <v>85</v>
      </c>
      <c r="J367" s="567">
        <v>10</v>
      </c>
      <c r="K367" s="567">
        <v>870</v>
      </c>
      <c r="L367" s="567">
        <v>1</v>
      </c>
      <c r="M367" s="567">
        <v>87</v>
      </c>
      <c r="N367" s="567">
        <v>3</v>
      </c>
      <c r="O367" s="567">
        <v>261</v>
      </c>
      <c r="P367" s="552">
        <v>0.3</v>
      </c>
      <c r="Q367" s="568">
        <v>87</v>
      </c>
    </row>
    <row r="368" spans="1:17" ht="14.4" customHeight="1" x14ac:dyDescent="0.3">
      <c r="A368" s="546" t="s">
        <v>1436</v>
      </c>
      <c r="B368" s="547" t="s">
        <v>1324</v>
      </c>
      <c r="C368" s="547" t="s">
        <v>1308</v>
      </c>
      <c r="D368" s="547" t="s">
        <v>1331</v>
      </c>
      <c r="E368" s="547" t="s">
        <v>1332</v>
      </c>
      <c r="F368" s="567">
        <v>255</v>
      </c>
      <c r="G368" s="567">
        <v>75225</v>
      </c>
      <c r="H368" s="567">
        <v>0.9762380606312292</v>
      </c>
      <c r="I368" s="567">
        <v>295</v>
      </c>
      <c r="J368" s="567">
        <v>256</v>
      </c>
      <c r="K368" s="567">
        <v>77056</v>
      </c>
      <c r="L368" s="567">
        <v>1</v>
      </c>
      <c r="M368" s="567">
        <v>301</v>
      </c>
      <c r="N368" s="567">
        <v>308</v>
      </c>
      <c r="O368" s="567">
        <v>92708</v>
      </c>
      <c r="P368" s="552">
        <v>1.203125</v>
      </c>
      <c r="Q368" s="568">
        <v>301</v>
      </c>
    </row>
    <row r="369" spans="1:17" ht="14.4" customHeight="1" x14ac:dyDescent="0.3">
      <c r="A369" s="546" t="s">
        <v>1436</v>
      </c>
      <c r="B369" s="547" t="s">
        <v>1324</v>
      </c>
      <c r="C369" s="547" t="s">
        <v>1308</v>
      </c>
      <c r="D369" s="547" t="s">
        <v>1333</v>
      </c>
      <c r="E369" s="547" t="s">
        <v>1334</v>
      </c>
      <c r="F369" s="567"/>
      <c r="G369" s="567"/>
      <c r="H369" s="567"/>
      <c r="I369" s="567"/>
      <c r="J369" s="567">
        <v>9</v>
      </c>
      <c r="K369" s="567">
        <v>891</v>
      </c>
      <c r="L369" s="567">
        <v>1</v>
      </c>
      <c r="M369" s="567">
        <v>99</v>
      </c>
      <c r="N369" s="567">
        <v>15</v>
      </c>
      <c r="O369" s="567">
        <v>1485</v>
      </c>
      <c r="P369" s="552">
        <v>1.6666666666666667</v>
      </c>
      <c r="Q369" s="568">
        <v>99</v>
      </c>
    </row>
    <row r="370" spans="1:17" ht="14.4" customHeight="1" x14ac:dyDescent="0.3">
      <c r="A370" s="546" t="s">
        <v>1436</v>
      </c>
      <c r="B370" s="547" t="s">
        <v>1324</v>
      </c>
      <c r="C370" s="547" t="s">
        <v>1308</v>
      </c>
      <c r="D370" s="547" t="s">
        <v>1335</v>
      </c>
      <c r="E370" s="547" t="s">
        <v>1336</v>
      </c>
      <c r="F370" s="567"/>
      <c r="G370" s="567"/>
      <c r="H370" s="567"/>
      <c r="I370" s="567"/>
      <c r="J370" s="567">
        <v>2</v>
      </c>
      <c r="K370" s="567">
        <v>462</v>
      </c>
      <c r="L370" s="567">
        <v>1</v>
      </c>
      <c r="M370" s="567">
        <v>231</v>
      </c>
      <c r="N370" s="567">
        <v>1</v>
      </c>
      <c r="O370" s="567">
        <v>232</v>
      </c>
      <c r="P370" s="552">
        <v>0.50216450216450215</v>
      </c>
      <c r="Q370" s="568">
        <v>232</v>
      </c>
    </row>
    <row r="371" spans="1:17" ht="14.4" customHeight="1" x14ac:dyDescent="0.3">
      <c r="A371" s="546" t="s">
        <v>1436</v>
      </c>
      <c r="B371" s="547" t="s">
        <v>1324</v>
      </c>
      <c r="C371" s="547" t="s">
        <v>1308</v>
      </c>
      <c r="D371" s="547" t="s">
        <v>1337</v>
      </c>
      <c r="E371" s="547" t="s">
        <v>1338</v>
      </c>
      <c r="F371" s="567">
        <v>180</v>
      </c>
      <c r="G371" s="567">
        <v>24300</v>
      </c>
      <c r="H371" s="567">
        <v>0.87375498903311644</v>
      </c>
      <c r="I371" s="567">
        <v>135</v>
      </c>
      <c r="J371" s="567">
        <v>203</v>
      </c>
      <c r="K371" s="567">
        <v>27811</v>
      </c>
      <c r="L371" s="567">
        <v>1</v>
      </c>
      <c r="M371" s="567">
        <v>137</v>
      </c>
      <c r="N371" s="567">
        <v>211</v>
      </c>
      <c r="O371" s="567">
        <v>28907</v>
      </c>
      <c r="P371" s="552">
        <v>1.0394088669950738</v>
      </c>
      <c r="Q371" s="568">
        <v>137</v>
      </c>
    </row>
    <row r="372" spans="1:17" ht="14.4" customHeight="1" x14ac:dyDescent="0.3">
      <c r="A372" s="546" t="s">
        <v>1436</v>
      </c>
      <c r="B372" s="547" t="s">
        <v>1324</v>
      </c>
      <c r="C372" s="547" t="s">
        <v>1308</v>
      </c>
      <c r="D372" s="547" t="s">
        <v>1339</v>
      </c>
      <c r="E372" s="547" t="s">
        <v>1338</v>
      </c>
      <c r="F372" s="567">
        <v>1</v>
      </c>
      <c r="G372" s="567">
        <v>178</v>
      </c>
      <c r="H372" s="567">
        <v>0.19453551912568307</v>
      </c>
      <c r="I372" s="567">
        <v>178</v>
      </c>
      <c r="J372" s="567">
        <v>5</v>
      </c>
      <c r="K372" s="567">
        <v>915</v>
      </c>
      <c r="L372" s="567">
        <v>1</v>
      </c>
      <c r="M372" s="567">
        <v>183</v>
      </c>
      <c r="N372" s="567">
        <v>1</v>
      </c>
      <c r="O372" s="567">
        <v>183</v>
      </c>
      <c r="P372" s="552">
        <v>0.2</v>
      </c>
      <c r="Q372" s="568">
        <v>183</v>
      </c>
    </row>
    <row r="373" spans="1:17" ht="14.4" customHeight="1" x14ac:dyDescent="0.3">
      <c r="A373" s="546" t="s">
        <v>1436</v>
      </c>
      <c r="B373" s="547" t="s">
        <v>1324</v>
      </c>
      <c r="C373" s="547" t="s">
        <v>1308</v>
      </c>
      <c r="D373" s="547" t="s">
        <v>1340</v>
      </c>
      <c r="E373" s="547" t="s">
        <v>1341</v>
      </c>
      <c r="F373" s="567">
        <v>1</v>
      </c>
      <c r="G373" s="567">
        <v>620</v>
      </c>
      <c r="H373" s="567">
        <v>0.48513302034428796</v>
      </c>
      <c r="I373" s="567">
        <v>620</v>
      </c>
      <c r="J373" s="567">
        <v>2</v>
      </c>
      <c r="K373" s="567">
        <v>1278</v>
      </c>
      <c r="L373" s="567">
        <v>1</v>
      </c>
      <c r="M373" s="567">
        <v>639</v>
      </c>
      <c r="N373" s="567">
        <v>2</v>
      </c>
      <c r="O373" s="567">
        <v>1278</v>
      </c>
      <c r="P373" s="552">
        <v>1</v>
      </c>
      <c r="Q373" s="568">
        <v>639</v>
      </c>
    </row>
    <row r="374" spans="1:17" ht="14.4" customHeight="1" x14ac:dyDescent="0.3">
      <c r="A374" s="546" t="s">
        <v>1436</v>
      </c>
      <c r="B374" s="547" t="s">
        <v>1324</v>
      </c>
      <c r="C374" s="547" t="s">
        <v>1308</v>
      </c>
      <c r="D374" s="547" t="s">
        <v>1342</v>
      </c>
      <c r="E374" s="547" t="s">
        <v>1343</v>
      </c>
      <c r="F374" s="567"/>
      <c r="G374" s="567"/>
      <c r="H374" s="567"/>
      <c r="I374" s="567"/>
      <c r="J374" s="567">
        <v>1</v>
      </c>
      <c r="K374" s="567">
        <v>608</v>
      </c>
      <c r="L374" s="567">
        <v>1</v>
      </c>
      <c r="M374" s="567">
        <v>608</v>
      </c>
      <c r="N374" s="567"/>
      <c r="O374" s="567"/>
      <c r="P374" s="552"/>
      <c r="Q374" s="568"/>
    </row>
    <row r="375" spans="1:17" ht="14.4" customHeight="1" x14ac:dyDescent="0.3">
      <c r="A375" s="546" t="s">
        <v>1436</v>
      </c>
      <c r="B375" s="547" t="s">
        <v>1324</v>
      </c>
      <c r="C375" s="547" t="s">
        <v>1308</v>
      </c>
      <c r="D375" s="547" t="s">
        <v>1344</v>
      </c>
      <c r="E375" s="547" t="s">
        <v>1345</v>
      </c>
      <c r="F375" s="567">
        <v>12</v>
      </c>
      <c r="G375" s="567">
        <v>1932</v>
      </c>
      <c r="H375" s="567">
        <v>0.74450867052023117</v>
      </c>
      <c r="I375" s="567">
        <v>161</v>
      </c>
      <c r="J375" s="567">
        <v>15</v>
      </c>
      <c r="K375" s="567">
        <v>2595</v>
      </c>
      <c r="L375" s="567">
        <v>1</v>
      </c>
      <c r="M375" s="567">
        <v>173</v>
      </c>
      <c r="N375" s="567">
        <v>14</v>
      </c>
      <c r="O375" s="567">
        <v>2422</v>
      </c>
      <c r="P375" s="552">
        <v>0.93333333333333335</v>
      </c>
      <c r="Q375" s="568">
        <v>173</v>
      </c>
    </row>
    <row r="376" spans="1:17" ht="14.4" customHeight="1" x14ac:dyDescent="0.3">
      <c r="A376" s="546" t="s">
        <v>1436</v>
      </c>
      <c r="B376" s="547" t="s">
        <v>1324</v>
      </c>
      <c r="C376" s="547" t="s">
        <v>1308</v>
      </c>
      <c r="D376" s="547" t="s">
        <v>1348</v>
      </c>
      <c r="E376" s="547" t="s">
        <v>1349</v>
      </c>
      <c r="F376" s="567">
        <v>196</v>
      </c>
      <c r="G376" s="567">
        <v>3136</v>
      </c>
      <c r="H376" s="567">
        <v>0.82352941176470584</v>
      </c>
      <c r="I376" s="567">
        <v>16</v>
      </c>
      <c r="J376" s="567">
        <v>224</v>
      </c>
      <c r="K376" s="567">
        <v>3808</v>
      </c>
      <c r="L376" s="567">
        <v>1</v>
      </c>
      <c r="M376" s="567">
        <v>17</v>
      </c>
      <c r="N376" s="567">
        <v>9</v>
      </c>
      <c r="O376" s="567">
        <v>153</v>
      </c>
      <c r="P376" s="552">
        <v>4.0178571428571432E-2</v>
      </c>
      <c r="Q376" s="568">
        <v>17</v>
      </c>
    </row>
    <row r="377" spans="1:17" ht="14.4" customHeight="1" x14ac:dyDescent="0.3">
      <c r="A377" s="546" t="s">
        <v>1436</v>
      </c>
      <c r="B377" s="547" t="s">
        <v>1324</v>
      </c>
      <c r="C377" s="547" t="s">
        <v>1308</v>
      </c>
      <c r="D377" s="547" t="s">
        <v>1350</v>
      </c>
      <c r="E377" s="547" t="s">
        <v>1351</v>
      </c>
      <c r="F377" s="567">
        <v>13</v>
      </c>
      <c r="G377" s="567">
        <v>3458</v>
      </c>
      <c r="H377" s="567">
        <v>2.1111111111111112</v>
      </c>
      <c r="I377" s="567">
        <v>266</v>
      </c>
      <c r="J377" s="567">
        <v>6</v>
      </c>
      <c r="K377" s="567">
        <v>1638</v>
      </c>
      <c r="L377" s="567">
        <v>1</v>
      </c>
      <c r="M377" s="567">
        <v>273</v>
      </c>
      <c r="N377" s="567"/>
      <c r="O377" s="567"/>
      <c r="P377" s="552"/>
      <c r="Q377" s="568"/>
    </row>
    <row r="378" spans="1:17" ht="14.4" customHeight="1" x14ac:dyDescent="0.3">
      <c r="A378" s="546" t="s">
        <v>1436</v>
      </c>
      <c r="B378" s="547" t="s">
        <v>1324</v>
      </c>
      <c r="C378" s="547" t="s">
        <v>1308</v>
      </c>
      <c r="D378" s="547" t="s">
        <v>1352</v>
      </c>
      <c r="E378" s="547" t="s">
        <v>1353</v>
      </c>
      <c r="F378" s="567">
        <v>12</v>
      </c>
      <c r="G378" s="567">
        <v>1692</v>
      </c>
      <c r="H378" s="567">
        <v>1.1915492957746479</v>
      </c>
      <c r="I378" s="567">
        <v>141</v>
      </c>
      <c r="J378" s="567">
        <v>10</v>
      </c>
      <c r="K378" s="567">
        <v>1420</v>
      </c>
      <c r="L378" s="567">
        <v>1</v>
      </c>
      <c r="M378" s="567">
        <v>142</v>
      </c>
      <c r="N378" s="567">
        <v>9</v>
      </c>
      <c r="O378" s="567">
        <v>1278</v>
      </c>
      <c r="P378" s="552">
        <v>0.9</v>
      </c>
      <c r="Q378" s="568">
        <v>142</v>
      </c>
    </row>
    <row r="379" spans="1:17" ht="14.4" customHeight="1" x14ac:dyDescent="0.3">
      <c r="A379" s="546" t="s">
        <v>1436</v>
      </c>
      <c r="B379" s="547" t="s">
        <v>1324</v>
      </c>
      <c r="C379" s="547" t="s">
        <v>1308</v>
      </c>
      <c r="D379" s="547" t="s">
        <v>1354</v>
      </c>
      <c r="E379" s="547" t="s">
        <v>1353</v>
      </c>
      <c r="F379" s="567">
        <v>180</v>
      </c>
      <c r="G379" s="567">
        <v>14040</v>
      </c>
      <c r="H379" s="567">
        <v>0.88669950738916259</v>
      </c>
      <c r="I379" s="567">
        <v>78</v>
      </c>
      <c r="J379" s="567">
        <v>203</v>
      </c>
      <c r="K379" s="567">
        <v>15834</v>
      </c>
      <c r="L379" s="567">
        <v>1</v>
      </c>
      <c r="M379" s="567">
        <v>78</v>
      </c>
      <c r="N379" s="567">
        <v>211</v>
      </c>
      <c r="O379" s="567">
        <v>16458</v>
      </c>
      <c r="P379" s="552">
        <v>1.0394088669950738</v>
      </c>
      <c r="Q379" s="568">
        <v>78</v>
      </c>
    </row>
    <row r="380" spans="1:17" ht="14.4" customHeight="1" x14ac:dyDescent="0.3">
      <c r="A380" s="546" t="s">
        <v>1436</v>
      </c>
      <c r="B380" s="547" t="s">
        <v>1324</v>
      </c>
      <c r="C380" s="547" t="s">
        <v>1308</v>
      </c>
      <c r="D380" s="547" t="s">
        <v>1355</v>
      </c>
      <c r="E380" s="547" t="s">
        <v>1356</v>
      </c>
      <c r="F380" s="567">
        <v>12</v>
      </c>
      <c r="G380" s="567">
        <v>3684</v>
      </c>
      <c r="H380" s="567">
        <v>1.1769968051118211</v>
      </c>
      <c r="I380" s="567">
        <v>307</v>
      </c>
      <c r="J380" s="567">
        <v>10</v>
      </c>
      <c r="K380" s="567">
        <v>3130</v>
      </c>
      <c r="L380" s="567">
        <v>1</v>
      </c>
      <c r="M380" s="567">
        <v>313</v>
      </c>
      <c r="N380" s="567">
        <v>9</v>
      </c>
      <c r="O380" s="567">
        <v>2826</v>
      </c>
      <c r="P380" s="552">
        <v>0.90287539936102235</v>
      </c>
      <c r="Q380" s="568">
        <v>314</v>
      </c>
    </row>
    <row r="381" spans="1:17" ht="14.4" customHeight="1" x14ac:dyDescent="0.3">
      <c r="A381" s="546" t="s">
        <v>1436</v>
      </c>
      <c r="B381" s="547" t="s">
        <v>1324</v>
      </c>
      <c r="C381" s="547" t="s">
        <v>1308</v>
      </c>
      <c r="D381" s="547" t="s">
        <v>1359</v>
      </c>
      <c r="E381" s="547" t="s">
        <v>1360</v>
      </c>
      <c r="F381" s="567">
        <v>127</v>
      </c>
      <c r="G381" s="567">
        <v>20447</v>
      </c>
      <c r="H381" s="567">
        <v>0.83627811860940693</v>
      </c>
      <c r="I381" s="567">
        <v>161</v>
      </c>
      <c r="J381" s="567">
        <v>150</v>
      </c>
      <c r="K381" s="567">
        <v>24450</v>
      </c>
      <c r="L381" s="567">
        <v>1</v>
      </c>
      <c r="M381" s="567">
        <v>163</v>
      </c>
      <c r="N381" s="567">
        <v>187</v>
      </c>
      <c r="O381" s="567">
        <v>30481</v>
      </c>
      <c r="P381" s="552">
        <v>1.2466666666666666</v>
      </c>
      <c r="Q381" s="568">
        <v>163</v>
      </c>
    </row>
    <row r="382" spans="1:17" ht="14.4" customHeight="1" x14ac:dyDescent="0.3">
      <c r="A382" s="546" t="s">
        <v>1436</v>
      </c>
      <c r="B382" s="547" t="s">
        <v>1324</v>
      </c>
      <c r="C382" s="547" t="s">
        <v>1308</v>
      </c>
      <c r="D382" s="547" t="s">
        <v>1363</v>
      </c>
      <c r="E382" s="547" t="s">
        <v>1329</v>
      </c>
      <c r="F382" s="567">
        <v>474</v>
      </c>
      <c r="G382" s="567">
        <v>33654</v>
      </c>
      <c r="H382" s="567">
        <v>0.87531210986267161</v>
      </c>
      <c r="I382" s="567">
        <v>71</v>
      </c>
      <c r="J382" s="567">
        <v>534</v>
      </c>
      <c r="K382" s="567">
        <v>38448</v>
      </c>
      <c r="L382" s="567">
        <v>1</v>
      </c>
      <c r="M382" s="567">
        <v>72</v>
      </c>
      <c r="N382" s="567">
        <v>629</v>
      </c>
      <c r="O382" s="567">
        <v>45288</v>
      </c>
      <c r="P382" s="552">
        <v>1.1779026217228465</v>
      </c>
      <c r="Q382" s="568">
        <v>72</v>
      </c>
    </row>
    <row r="383" spans="1:17" ht="14.4" customHeight="1" x14ac:dyDescent="0.3">
      <c r="A383" s="546" t="s">
        <v>1436</v>
      </c>
      <c r="B383" s="547" t="s">
        <v>1324</v>
      </c>
      <c r="C383" s="547" t="s">
        <v>1308</v>
      </c>
      <c r="D383" s="547" t="s">
        <v>1368</v>
      </c>
      <c r="E383" s="547" t="s">
        <v>1369</v>
      </c>
      <c r="F383" s="567">
        <v>3</v>
      </c>
      <c r="G383" s="567">
        <v>660</v>
      </c>
      <c r="H383" s="567">
        <v>0.26200873362445415</v>
      </c>
      <c r="I383" s="567">
        <v>220</v>
      </c>
      <c r="J383" s="567">
        <v>11</v>
      </c>
      <c r="K383" s="567">
        <v>2519</v>
      </c>
      <c r="L383" s="567">
        <v>1</v>
      </c>
      <c r="M383" s="567">
        <v>229</v>
      </c>
      <c r="N383" s="567"/>
      <c r="O383" s="567"/>
      <c r="P383" s="552"/>
      <c r="Q383" s="568"/>
    </row>
    <row r="384" spans="1:17" ht="14.4" customHeight="1" x14ac:dyDescent="0.3">
      <c r="A384" s="546" t="s">
        <v>1436</v>
      </c>
      <c r="B384" s="547" t="s">
        <v>1324</v>
      </c>
      <c r="C384" s="547" t="s">
        <v>1308</v>
      </c>
      <c r="D384" s="547" t="s">
        <v>1370</v>
      </c>
      <c r="E384" s="547" t="s">
        <v>1371</v>
      </c>
      <c r="F384" s="567">
        <v>5</v>
      </c>
      <c r="G384" s="567">
        <v>5975</v>
      </c>
      <c r="H384" s="567">
        <v>0.6167423616845582</v>
      </c>
      <c r="I384" s="567">
        <v>1195</v>
      </c>
      <c r="J384" s="567">
        <v>8</v>
      </c>
      <c r="K384" s="567">
        <v>9688</v>
      </c>
      <c r="L384" s="567">
        <v>1</v>
      </c>
      <c r="M384" s="567">
        <v>1211</v>
      </c>
      <c r="N384" s="567">
        <v>20</v>
      </c>
      <c r="O384" s="567">
        <v>24220</v>
      </c>
      <c r="P384" s="552">
        <v>2.5</v>
      </c>
      <c r="Q384" s="568">
        <v>1211</v>
      </c>
    </row>
    <row r="385" spans="1:17" ht="14.4" customHeight="1" x14ac:dyDescent="0.3">
      <c r="A385" s="546" t="s">
        <v>1436</v>
      </c>
      <c r="B385" s="547" t="s">
        <v>1324</v>
      </c>
      <c r="C385" s="547" t="s">
        <v>1308</v>
      </c>
      <c r="D385" s="547" t="s">
        <v>1372</v>
      </c>
      <c r="E385" s="547" t="s">
        <v>1373</v>
      </c>
      <c r="F385" s="567">
        <v>6</v>
      </c>
      <c r="G385" s="567">
        <v>660</v>
      </c>
      <c r="H385" s="567">
        <v>0.48245614035087719</v>
      </c>
      <c r="I385" s="567">
        <v>110</v>
      </c>
      <c r="J385" s="567">
        <v>12</v>
      </c>
      <c r="K385" s="567">
        <v>1368</v>
      </c>
      <c r="L385" s="567">
        <v>1</v>
      </c>
      <c r="M385" s="567">
        <v>114</v>
      </c>
      <c r="N385" s="567">
        <v>14</v>
      </c>
      <c r="O385" s="567">
        <v>1596</v>
      </c>
      <c r="P385" s="552">
        <v>1.1666666666666667</v>
      </c>
      <c r="Q385" s="568">
        <v>114</v>
      </c>
    </row>
    <row r="386" spans="1:17" ht="14.4" customHeight="1" x14ac:dyDescent="0.3">
      <c r="A386" s="546" t="s">
        <v>1436</v>
      </c>
      <c r="B386" s="547" t="s">
        <v>1324</v>
      </c>
      <c r="C386" s="547" t="s">
        <v>1308</v>
      </c>
      <c r="D386" s="547" t="s">
        <v>1374</v>
      </c>
      <c r="E386" s="547" t="s">
        <v>1375</v>
      </c>
      <c r="F386" s="567">
        <v>1</v>
      </c>
      <c r="G386" s="567">
        <v>323</v>
      </c>
      <c r="H386" s="567"/>
      <c r="I386" s="567">
        <v>323</v>
      </c>
      <c r="J386" s="567"/>
      <c r="K386" s="567"/>
      <c r="L386" s="567"/>
      <c r="M386" s="567"/>
      <c r="N386" s="567">
        <v>2</v>
      </c>
      <c r="O386" s="567">
        <v>694</v>
      </c>
      <c r="P386" s="552"/>
      <c r="Q386" s="568">
        <v>347</v>
      </c>
    </row>
    <row r="387" spans="1:17" ht="14.4" customHeight="1" x14ac:dyDescent="0.3">
      <c r="A387" s="546" t="s">
        <v>1436</v>
      </c>
      <c r="B387" s="547" t="s">
        <v>1324</v>
      </c>
      <c r="C387" s="547" t="s">
        <v>1308</v>
      </c>
      <c r="D387" s="547" t="s">
        <v>1380</v>
      </c>
      <c r="E387" s="547" t="s">
        <v>1381</v>
      </c>
      <c r="F387" s="567"/>
      <c r="G387" s="567"/>
      <c r="H387" s="567"/>
      <c r="I387" s="567"/>
      <c r="J387" s="567">
        <v>1</v>
      </c>
      <c r="K387" s="567">
        <v>1064</v>
      </c>
      <c r="L387" s="567">
        <v>1</v>
      </c>
      <c r="M387" s="567">
        <v>1064</v>
      </c>
      <c r="N387" s="567"/>
      <c r="O387" s="567"/>
      <c r="P387" s="552"/>
      <c r="Q387" s="568"/>
    </row>
    <row r="388" spans="1:17" ht="14.4" customHeight="1" x14ac:dyDescent="0.3">
      <c r="A388" s="546" t="s">
        <v>1436</v>
      </c>
      <c r="B388" s="547" t="s">
        <v>1324</v>
      </c>
      <c r="C388" s="547" t="s">
        <v>1308</v>
      </c>
      <c r="D388" s="547" t="s">
        <v>1382</v>
      </c>
      <c r="E388" s="547" t="s">
        <v>1383</v>
      </c>
      <c r="F388" s="567"/>
      <c r="G388" s="567"/>
      <c r="H388" s="567"/>
      <c r="I388" s="567"/>
      <c r="J388" s="567"/>
      <c r="K388" s="567"/>
      <c r="L388" s="567"/>
      <c r="M388" s="567"/>
      <c r="N388" s="567">
        <v>1</v>
      </c>
      <c r="O388" s="567">
        <v>302</v>
      </c>
      <c r="P388" s="552"/>
      <c r="Q388" s="568">
        <v>302</v>
      </c>
    </row>
    <row r="389" spans="1:17" ht="14.4" customHeight="1" x14ac:dyDescent="0.3">
      <c r="A389" s="546" t="s">
        <v>1437</v>
      </c>
      <c r="B389" s="547" t="s">
        <v>1324</v>
      </c>
      <c r="C389" s="547" t="s">
        <v>1308</v>
      </c>
      <c r="D389" s="547" t="s">
        <v>1328</v>
      </c>
      <c r="E389" s="547" t="s">
        <v>1329</v>
      </c>
      <c r="F389" s="567">
        <v>11</v>
      </c>
      <c r="G389" s="567">
        <v>2266</v>
      </c>
      <c r="H389" s="567">
        <v>0.38354773188896413</v>
      </c>
      <c r="I389" s="567">
        <v>206</v>
      </c>
      <c r="J389" s="567">
        <v>28</v>
      </c>
      <c r="K389" s="567">
        <v>5908</v>
      </c>
      <c r="L389" s="567">
        <v>1</v>
      </c>
      <c r="M389" s="567">
        <v>211</v>
      </c>
      <c r="N389" s="567">
        <v>10</v>
      </c>
      <c r="O389" s="567">
        <v>2110</v>
      </c>
      <c r="P389" s="552">
        <v>0.35714285714285715</v>
      </c>
      <c r="Q389" s="568">
        <v>211</v>
      </c>
    </row>
    <row r="390" spans="1:17" ht="14.4" customHeight="1" x14ac:dyDescent="0.3">
      <c r="A390" s="546" t="s">
        <v>1437</v>
      </c>
      <c r="B390" s="547" t="s">
        <v>1324</v>
      </c>
      <c r="C390" s="547" t="s">
        <v>1308</v>
      </c>
      <c r="D390" s="547" t="s">
        <v>1331</v>
      </c>
      <c r="E390" s="547" t="s">
        <v>1332</v>
      </c>
      <c r="F390" s="567"/>
      <c r="G390" s="567"/>
      <c r="H390" s="567"/>
      <c r="I390" s="567"/>
      <c r="J390" s="567"/>
      <c r="K390" s="567"/>
      <c r="L390" s="567"/>
      <c r="M390" s="567"/>
      <c r="N390" s="567">
        <v>53</v>
      </c>
      <c r="O390" s="567">
        <v>15953</v>
      </c>
      <c r="P390" s="552"/>
      <c r="Q390" s="568">
        <v>301</v>
      </c>
    </row>
    <row r="391" spans="1:17" ht="14.4" customHeight="1" x14ac:dyDescent="0.3">
      <c r="A391" s="546" t="s">
        <v>1437</v>
      </c>
      <c r="B391" s="547" t="s">
        <v>1324</v>
      </c>
      <c r="C391" s="547" t="s">
        <v>1308</v>
      </c>
      <c r="D391" s="547" t="s">
        <v>1337</v>
      </c>
      <c r="E391" s="547" t="s">
        <v>1338</v>
      </c>
      <c r="F391" s="567">
        <v>14</v>
      </c>
      <c r="G391" s="567">
        <v>1890</v>
      </c>
      <c r="H391" s="567">
        <v>0.68978102189781021</v>
      </c>
      <c r="I391" s="567">
        <v>135</v>
      </c>
      <c r="J391" s="567">
        <v>20</v>
      </c>
      <c r="K391" s="567">
        <v>2740</v>
      </c>
      <c r="L391" s="567">
        <v>1</v>
      </c>
      <c r="M391" s="567">
        <v>137</v>
      </c>
      <c r="N391" s="567">
        <v>27</v>
      </c>
      <c r="O391" s="567">
        <v>3699</v>
      </c>
      <c r="P391" s="552">
        <v>1.35</v>
      </c>
      <c r="Q391" s="568">
        <v>137</v>
      </c>
    </row>
    <row r="392" spans="1:17" ht="14.4" customHeight="1" x14ac:dyDescent="0.3">
      <c r="A392" s="546" t="s">
        <v>1437</v>
      </c>
      <c r="B392" s="547" t="s">
        <v>1324</v>
      </c>
      <c r="C392" s="547" t="s">
        <v>1308</v>
      </c>
      <c r="D392" s="547" t="s">
        <v>1344</v>
      </c>
      <c r="E392" s="547" t="s">
        <v>1345</v>
      </c>
      <c r="F392" s="567"/>
      <c r="G392" s="567"/>
      <c r="H392" s="567"/>
      <c r="I392" s="567"/>
      <c r="J392" s="567"/>
      <c r="K392" s="567"/>
      <c r="L392" s="567"/>
      <c r="M392" s="567"/>
      <c r="N392" s="567">
        <v>2</v>
      </c>
      <c r="O392" s="567">
        <v>346</v>
      </c>
      <c r="P392" s="552"/>
      <c r="Q392" s="568">
        <v>173</v>
      </c>
    </row>
    <row r="393" spans="1:17" ht="14.4" customHeight="1" x14ac:dyDescent="0.3">
      <c r="A393" s="546" t="s">
        <v>1437</v>
      </c>
      <c r="B393" s="547" t="s">
        <v>1324</v>
      </c>
      <c r="C393" s="547" t="s">
        <v>1308</v>
      </c>
      <c r="D393" s="547" t="s">
        <v>1348</v>
      </c>
      <c r="E393" s="547" t="s">
        <v>1349</v>
      </c>
      <c r="F393" s="567">
        <v>20</v>
      </c>
      <c r="G393" s="567">
        <v>320</v>
      </c>
      <c r="H393" s="567">
        <v>0.69716775599128544</v>
      </c>
      <c r="I393" s="567">
        <v>16</v>
      </c>
      <c r="J393" s="567">
        <v>27</v>
      </c>
      <c r="K393" s="567">
        <v>459</v>
      </c>
      <c r="L393" s="567">
        <v>1</v>
      </c>
      <c r="M393" s="567">
        <v>17</v>
      </c>
      <c r="N393" s="567">
        <v>7</v>
      </c>
      <c r="O393" s="567">
        <v>119</v>
      </c>
      <c r="P393" s="552">
        <v>0.25925925925925924</v>
      </c>
      <c r="Q393" s="568">
        <v>17</v>
      </c>
    </row>
    <row r="394" spans="1:17" ht="14.4" customHeight="1" x14ac:dyDescent="0.3">
      <c r="A394" s="546" t="s">
        <v>1437</v>
      </c>
      <c r="B394" s="547" t="s">
        <v>1324</v>
      </c>
      <c r="C394" s="547" t="s">
        <v>1308</v>
      </c>
      <c r="D394" s="547" t="s">
        <v>1350</v>
      </c>
      <c r="E394" s="547" t="s">
        <v>1351</v>
      </c>
      <c r="F394" s="567">
        <v>3</v>
      </c>
      <c r="G394" s="567">
        <v>798</v>
      </c>
      <c r="H394" s="567">
        <v>0.48717948717948717</v>
      </c>
      <c r="I394" s="567">
        <v>266</v>
      </c>
      <c r="J394" s="567">
        <v>6</v>
      </c>
      <c r="K394" s="567">
        <v>1638</v>
      </c>
      <c r="L394" s="567">
        <v>1</v>
      </c>
      <c r="M394" s="567">
        <v>273</v>
      </c>
      <c r="N394" s="567"/>
      <c r="O394" s="567"/>
      <c r="P394" s="552"/>
      <c r="Q394" s="568"/>
    </row>
    <row r="395" spans="1:17" ht="14.4" customHeight="1" x14ac:dyDescent="0.3">
      <c r="A395" s="546" t="s">
        <v>1437</v>
      </c>
      <c r="B395" s="547" t="s">
        <v>1324</v>
      </c>
      <c r="C395" s="547" t="s">
        <v>1308</v>
      </c>
      <c r="D395" s="547" t="s">
        <v>1352</v>
      </c>
      <c r="E395" s="547" t="s">
        <v>1353</v>
      </c>
      <c r="F395" s="567">
        <v>4</v>
      </c>
      <c r="G395" s="567">
        <v>564</v>
      </c>
      <c r="H395" s="567">
        <v>0.6619718309859155</v>
      </c>
      <c r="I395" s="567">
        <v>141</v>
      </c>
      <c r="J395" s="567">
        <v>6</v>
      </c>
      <c r="K395" s="567">
        <v>852</v>
      </c>
      <c r="L395" s="567">
        <v>1</v>
      </c>
      <c r="M395" s="567">
        <v>142</v>
      </c>
      <c r="N395" s="567">
        <v>2</v>
      </c>
      <c r="O395" s="567">
        <v>284</v>
      </c>
      <c r="P395" s="552">
        <v>0.33333333333333331</v>
      </c>
      <c r="Q395" s="568">
        <v>142</v>
      </c>
    </row>
    <row r="396" spans="1:17" ht="14.4" customHeight="1" x14ac:dyDescent="0.3">
      <c r="A396" s="546" t="s">
        <v>1437</v>
      </c>
      <c r="B396" s="547" t="s">
        <v>1324</v>
      </c>
      <c r="C396" s="547" t="s">
        <v>1308</v>
      </c>
      <c r="D396" s="547" t="s">
        <v>1354</v>
      </c>
      <c r="E396" s="547" t="s">
        <v>1353</v>
      </c>
      <c r="F396" s="567">
        <v>14</v>
      </c>
      <c r="G396" s="567">
        <v>1092</v>
      </c>
      <c r="H396" s="567">
        <v>0.7</v>
      </c>
      <c r="I396" s="567">
        <v>78</v>
      </c>
      <c r="J396" s="567">
        <v>20</v>
      </c>
      <c r="K396" s="567">
        <v>1560</v>
      </c>
      <c r="L396" s="567">
        <v>1</v>
      </c>
      <c r="M396" s="567">
        <v>78</v>
      </c>
      <c r="N396" s="567">
        <v>27</v>
      </c>
      <c r="O396" s="567">
        <v>2106</v>
      </c>
      <c r="P396" s="552">
        <v>1.35</v>
      </c>
      <c r="Q396" s="568">
        <v>78</v>
      </c>
    </row>
    <row r="397" spans="1:17" ht="14.4" customHeight="1" x14ac:dyDescent="0.3">
      <c r="A397" s="546" t="s">
        <v>1437</v>
      </c>
      <c r="B397" s="547" t="s">
        <v>1324</v>
      </c>
      <c r="C397" s="547" t="s">
        <v>1308</v>
      </c>
      <c r="D397" s="547" t="s">
        <v>1355</v>
      </c>
      <c r="E397" s="547" t="s">
        <v>1356</v>
      </c>
      <c r="F397" s="567">
        <v>4</v>
      </c>
      <c r="G397" s="567">
        <v>1228</v>
      </c>
      <c r="H397" s="567">
        <v>0.65388711395101173</v>
      </c>
      <c r="I397" s="567">
        <v>307</v>
      </c>
      <c r="J397" s="567">
        <v>6</v>
      </c>
      <c r="K397" s="567">
        <v>1878</v>
      </c>
      <c r="L397" s="567">
        <v>1</v>
      </c>
      <c r="M397" s="567">
        <v>313</v>
      </c>
      <c r="N397" s="567">
        <v>2</v>
      </c>
      <c r="O397" s="567">
        <v>628</v>
      </c>
      <c r="P397" s="552">
        <v>0.33439829605963789</v>
      </c>
      <c r="Q397" s="568">
        <v>314</v>
      </c>
    </row>
    <row r="398" spans="1:17" ht="14.4" customHeight="1" x14ac:dyDescent="0.3">
      <c r="A398" s="546" t="s">
        <v>1437</v>
      </c>
      <c r="B398" s="547" t="s">
        <v>1324</v>
      </c>
      <c r="C398" s="547" t="s">
        <v>1308</v>
      </c>
      <c r="D398" s="547" t="s">
        <v>1359</v>
      </c>
      <c r="E398" s="547" t="s">
        <v>1360</v>
      </c>
      <c r="F398" s="567">
        <v>14</v>
      </c>
      <c r="G398" s="567">
        <v>2254</v>
      </c>
      <c r="H398" s="567">
        <v>0.69141104294478528</v>
      </c>
      <c r="I398" s="567">
        <v>161</v>
      </c>
      <c r="J398" s="567">
        <v>20</v>
      </c>
      <c r="K398" s="567">
        <v>3260</v>
      </c>
      <c r="L398" s="567">
        <v>1</v>
      </c>
      <c r="M398" s="567">
        <v>163</v>
      </c>
      <c r="N398" s="567">
        <v>34</v>
      </c>
      <c r="O398" s="567">
        <v>5542</v>
      </c>
      <c r="P398" s="552">
        <v>1.7</v>
      </c>
      <c r="Q398" s="568">
        <v>163</v>
      </c>
    </row>
    <row r="399" spans="1:17" ht="14.4" customHeight="1" x14ac:dyDescent="0.3">
      <c r="A399" s="546" t="s">
        <v>1437</v>
      </c>
      <c r="B399" s="547" t="s">
        <v>1324</v>
      </c>
      <c r="C399" s="547" t="s">
        <v>1308</v>
      </c>
      <c r="D399" s="547" t="s">
        <v>1363</v>
      </c>
      <c r="E399" s="547" t="s">
        <v>1329</v>
      </c>
      <c r="F399" s="567">
        <v>30</v>
      </c>
      <c r="G399" s="567">
        <v>2130</v>
      </c>
      <c r="H399" s="567">
        <v>0.73958333333333337</v>
      </c>
      <c r="I399" s="567">
        <v>71</v>
      </c>
      <c r="J399" s="567">
        <v>40</v>
      </c>
      <c r="K399" s="567">
        <v>2880</v>
      </c>
      <c r="L399" s="567">
        <v>1</v>
      </c>
      <c r="M399" s="567">
        <v>72</v>
      </c>
      <c r="N399" s="567">
        <v>57</v>
      </c>
      <c r="O399" s="567">
        <v>4104</v>
      </c>
      <c r="P399" s="552">
        <v>1.425</v>
      </c>
      <c r="Q399" s="568">
        <v>72</v>
      </c>
    </row>
    <row r="400" spans="1:17" ht="14.4" customHeight="1" x14ac:dyDescent="0.3">
      <c r="A400" s="546" t="s">
        <v>1437</v>
      </c>
      <c r="B400" s="547" t="s">
        <v>1324</v>
      </c>
      <c r="C400" s="547" t="s">
        <v>1308</v>
      </c>
      <c r="D400" s="547" t="s">
        <v>1370</v>
      </c>
      <c r="E400" s="547" t="s">
        <v>1371</v>
      </c>
      <c r="F400" s="567"/>
      <c r="G400" s="567"/>
      <c r="H400" s="567"/>
      <c r="I400" s="567"/>
      <c r="J400" s="567"/>
      <c r="K400" s="567"/>
      <c r="L400" s="567"/>
      <c r="M400" s="567"/>
      <c r="N400" s="567">
        <v>1</v>
      </c>
      <c r="O400" s="567">
        <v>1211</v>
      </c>
      <c r="P400" s="552"/>
      <c r="Q400" s="568">
        <v>1211</v>
      </c>
    </row>
    <row r="401" spans="1:17" ht="14.4" customHeight="1" x14ac:dyDescent="0.3">
      <c r="A401" s="546" t="s">
        <v>1437</v>
      </c>
      <c r="B401" s="547" t="s">
        <v>1324</v>
      </c>
      <c r="C401" s="547" t="s">
        <v>1308</v>
      </c>
      <c r="D401" s="547" t="s">
        <v>1372</v>
      </c>
      <c r="E401" s="547" t="s">
        <v>1373</v>
      </c>
      <c r="F401" s="567"/>
      <c r="G401" s="567"/>
      <c r="H401" s="567"/>
      <c r="I401" s="567"/>
      <c r="J401" s="567"/>
      <c r="K401" s="567"/>
      <c r="L401" s="567"/>
      <c r="M401" s="567"/>
      <c r="N401" s="567">
        <v>2</v>
      </c>
      <c r="O401" s="567">
        <v>228</v>
      </c>
      <c r="P401" s="552"/>
      <c r="Q401" s="568">
        <v>114</v>
      </c>
    </row>
    <row r="402" spans="1:17" ht="14.4" customHeight="1" x14ac:dyDescent="0.3">
      <c r="A402" s="546" t="s">
        <v>1438</v>
      </c>
      <c r="B402" s="547" t="s">
        <v>1324</v>
      </c>
      <c r="C402" s="547" t="s">
        <v>1308</v>
      </c>
      <c r="D402" s="547" t="s">
        <v>1328</v>
      </c>
      <c r="E402" s="547" t="s">
        <v>1329</v>
      </c>
      <c r="F402" s="567">
        <v>1</v>
      </c>
      <c r="G402" s="567">
        <v>206</v>
      </c>
      <c r="H402" s="567"/>
      <c r="I402" s="567">
        <v>206</v>
      </c>
      <c r="J402" s="567"/>
      <c r="K402" s="567"/>
      <c r="L402" s="567"/>
      <c r="M402" s="567"/>
      <c r="N402" s="567">
        <v>8</v>
      </c>
      <c r="O402" s="567">
        <v>1688</v>
      </c>
      <c r="P402" s="552"/>
      <c r="Q402" s="568">
        <v>211</v>
      </c>
    </row>
    <row r="403" spans="1:17" ht="14.4" customHeight="1" x14ac:dyDescent="0.3">
      <c r="A403" s="546" t="s">
        <v>1438</v>
      </c>
      <c r="B403" s="547" t="s">
        <v>1324</v>
      </c>
      <c r="C403" s="547" t="s">
        <v>1308</v>
      </c>
      <c r="D403" s="547" t="s">
        <v>1346</v>
      </c>
      <c r="E403" s="547" t="s">
        <v>1347</v>
      </c>
      <c r="F403" s="567"/>
      <c r="G403" s="567"/>
      <c r="H403" s="567"/>
      <c r="I403" s="567"/>
      <c r="J403" s="567"/>
      <c r="K403" s="567"/>
      <c r="L403" s="567"/>
      <c r="M403" s="567"/>
      <c r="N403" s="567">
        <v>1</v>
      </c>
      <c r="O403" s="567">
        <v>347</v>
      </c>
      <c r="P403" s="552"/>
      <c r="Q403" s="568">
        <v>347</v>
      </c>
    </row>
    <row r="404" spans="1:17" ht="14.4" customHeight="1" x14ac:dyDescent="0.3">
      <c r="A404" s="546" t="s">
        <v>1438</v>
      </c>
      <c r="B404" s="547" t="s">
        <v>1324</v>
      </c>
      <c r="C404" s="547" t="s">
        <v>1308</v>
      </c>
      <c r="D404" s="547" t="s">
        <v>1348</v>
      </c>
      <c r="E404" s="547" t="s">
        <v>1349</v>
      </c>
      <c r="F404" s="567">
        <v>1</v>
      </c>
      <c r="G404" s="567">
        <v>16</v>
      </c>
      <c r="H404" s="567"/>
      <c r="I404" s="567">
        <v>16</v>
      </c>
      <c r="J404" s="567"/>
      <c r="K404" s="567"/>
      <c r="L404" s="567"/>
      <c r="M404" s="567"/>
      <c r="N404" s="567">
        <v>1</v>
      </c>
      <c r="O404" s="567">
        <v>17</v>
      </c>
      <c r="P404" s="552"/>
      <c r="Q404" s="568">
        <v>17</v>
      </c>
    </row>
    <row r="405" spans="1:17" ht="14.4" customHeight="1" x14ac:dyDescent="0.3">
      <c r="A405" s="546" t="s">
        <v>1438</v>
      </c>
      <c r="B405" s="547" t="s">
        <v>1324</v>
      </c>
      <c r="C405" s="547" t="s">
        <v>1308</v>
      </c>
      <c r="D405" s="547" t="s">
        <v>1352</v>
      </c>
      <c r="E405" s="547" t="s">
        <v>1353</v>
      </c>
      <c r="F405" s="567">
        <v>1</v>
      </c>
      <c r="G405" s="567">
        <v>141</v>
      </c>
      <c r="H405" s="567"/>
      <c r="I405" s="567">
        <v>141</v>
      </c>
      <c r="J405" s="567"/>
      <c r="K405" s="567"/>
      <c r="L405" s="567"/>
      <c r="M405" s="567"/>
      <c r="N405" s="567">
        <v>2</v>
      </c>
      <c r="O405" s="567">
        <v>284</v>
      </c>
      <c r="P405" s="552"/>
      <c r="Q405" s="568">
        <v>142</v>
      </c>
    </row>
    <row r="406" spans="1:17" ht="14.4" customHeight="1" x14ac:dyDescent="0.3">
      <c r="A406" s="546" t="s">
        <v>1438</v>
      </c>
      <c r="B406" s="547" t="s">
        <v>1324</v>
      </c>
      <c r="C406" s="547" t="s">
        <v>1308</v>
      </c>
      <c r="D406" s="547" t="s">
        <v>1355</v>
      </c>
      <c r="E406" s="547" t="s">
        <v>1356</v>
      </c>
      <c r="F406" s="567">
        <v>1</v>
      </c>
      <c r="G406" s="567">
        <v>307</v>
      </c>
      <c r="H406" s="567"/>
      <c r="I406" s="567">
        <v>307</v>
      </c>
      <c r="J406" s="567"/>
      <c r="K406" s="567"/>
      <c r="L406" s="567"/>
      <c r="M406" s="567"/>
      <c r="N406" s="567">
        <v>2</v>
      </c>
      <c r="O406" s="567">
        <v>628</v>
      </c>
      <c r="P406" s="552"/>
      <c r="Q406" s="568">
        <v>314</v>
      </c>
    </row>
    <row r="407" spans="1:17" ht="14.4" customHeight="1" x14ac:dyDescent="0.3">
      <c r="A407" s="546" t="s">
        <v>1438</v>
      </c>
      <c r="B407" s="547" t="s">
        <v>1324</v>
      </c>
      <c r="C407" s="547" t="s">
        <v>1308</v>
      </c>
      <c r="D407" s="547" t="s">
        <v>1357</v>
      </c>
      <c r="E407" s="547" t="s">
        <v>1358</v>
      </c>
      <c r="F407" s="567"/>
      <c r="G407" s="567"/>
      <c r="H407" s="567"/>
      <c r="I407" s="567"/>
      <c r="J407" s="567"/>
      <c r="K407" s="567"/>
      <c r="L407" s="567"/>
      <c r="M407" s="567"/>
      <c r="N407" s="567">
        <v>1</v>
      </c>
      <c r="O407" s="567">
        <v>328</v>
      </c>
      <c r="P407" s="552"/>
      <c r="Q407" s="568">
        <v>328</v>
      </c>
    </row>
    <row r="408" spans="1:17" ht="14.4" customHeight="1" x14ac:dyDescent="0.3">
      <c r="A408" s="546" t="s">
        <v>1438</v>
      </c>
      <c r="B408" s="547" t="s">
        <v>1324</v>
      </c>
      <c r="C408" s="547" t="s">
        <v>1308</v>
      </c>
      <c r="D408" s="547" t="s">
        <v>1359</v>
      </c>
      <c r="E408" s="547" t="s">
        <v>1360</v>
      </c>
      <c r="F408" s="567"/>
      <c r="G408" s="567"/>
      <c r="H408" s="567"/>
      <c r="I408" s="567"/>
      <c r="J408" s="567"/>
      <c r="K408" s="567"/>
      <c r="L408" s="567"/>
      <c r="M408" s="567"/>
      <c r="N408" s="567">
        <v>2</v>
      </c>
      <c r="O408" s="567">
        <v>326</v>
      </c>
      <c r="P408" s="552"/>
      <c r="Q408" s="568">
        <v>163</v>
      </c>
    </row>
    <row r="409" spans="1:17" ht="14.4" customHeight="1" x14ac:dyDescent="0.3">
      <c r="A409" s="546" t="s">
        <v>1439</v>
      </c>
      <c r="B409" s="547" t="s">
        <v>1324</v>
      </c>
      <c r="C409" s="547" t="s">
        <v>1308</v>
      </c>
      <c r="D409" s="547" t="s">
        <v>1328</v>
      </c>
      <c r="E409" s="547" t="s">
        <v>1329</v>
      </c>
      <c r="F409" s="567">
        <v>11</v>
      </c>
      <c r="G409" s="567">
        <v>2266</v>
      </c>
      <c r="H409" s="567">
        <v>3.5797788309636651</v>
      </c>
      <c r="I409" s="567">
        <v>206</v>
      </c>
      <c r="J409" s="567">
        <v>3</v>
      </c>
      <c r="K409" s="567">
        <v>633</v>
      </c>
      <c r="L409" s="567">
        <v>1</v>
      </c>
      <c r="M409" s="567">
        <v>211</v>
      </c>
      <c r="N409" s="567">
        <v>10</v>
      </c>
      <c r="O409" s="567">
        <v>2110</v>
      </c>
      <c r="P409" s="552">
        <v>3.3333333333333335</v>
      </c>
      <c r="Q409" s="568">
        <v>211</v>
      </c>
    </row>
    <row r="410" spans="1:17" ht="14.4" customHeight="1" x14ac:dyDescent="0.3">
      <c r="A410" s="546" t="s">
        <v>1439</v>
      </c>
      <c r="B410" s="547" t="s">
        <v>1324</v>
      </c>
      <c r="C410" s="547" t="s">
        <v>1308</v>
      </c>
      <c r="D410" s="547" t="s">
        <v>1330</v>
      </c>
      <c r="E410" s="547" t="s">
        <v>1329</v>
      </c>
      <c r="F410" s="567">
        <v>1</v>
      </c>
      <c r="G410" s="567">
        <v>85</v>
      </c>
      <c r="H410" s="567">
        <v>0.97701149425287359</v>
      </c>
      <c r="I410" s="567">
        <v>85</v>
      </c>
      <c r="J410" s="567">
        <v>1</v>
      </c>
      <c r="K410" s="567">
        <v>87</v>
      </c>
      <c r="L410" s="567">
        <v>1</v>
      </c>
      <c r="M410" s="567">
        <v>87</v>
      </c>
      <c r="N410" s="567"/>
      <c r="O410" s="567"/>
      <c r="P410" s="552"/>
      <c r="Q410" s="568"/>
    </row>
    <row r="411" spans="1:17" ht="14.4" customHeight="1" x14ac:dyDescent="0.3">
      <c r="A411" s="546" t="s">
        <v>1439</v>
      </c>
      <c r="B411" s="547" t="s">
        <v>1324</v>
      </c>
      <c r="C411" s="547" t="s">
        <v>1308</v>
      </c>
      <c r="D411" s="547" t="s">
        <v>1331</v>
      </c>
      <c r="E411" s="547" t="s">
        <v>1332</v>
      </c>
      <c r="F411" s="567">
        <v>102</v>
      </c>
      <c r="G411" s="567">
        <v>30090</v>
      </c>
      <c r="H411" s="567">
        <v>1.1232222180745828</v>
      </c>
      <c r="I411" s="567">
        <v>295</v>
      </c>
      <c r="J411" s="567">
        <v>89</v>
      </c>
      <c r="K411" s="567">
        <v>26789</v>
      </c>
      <c r="L411" s="567">
        <v>1</v>
      </c>
      <c r="M411" s="567">
        <v>301</v>
      </c>
      <c r="N411" s="567">
        <v>44</v>
      </c>
      <c r="O411" s="567">
        <v>13244</v>
      </c>
      <c r="P411" s="552">
        <v>0.4943820224719101</v>
      </c>
      <c r="Q411" s="568">
        <v>301</v>
      </c>
    </row>
    <row r="412" spans="1:17" ht="14.4" customHeight="1" x14ac:dyDescent="0.3">
      <c r="A412" s="546" t="s">
        <v>1439</v>
      </c>
      <c r="B412" s="547" t="s">
        <v>1324</v>
      </c>
      <c r="C412" s="547" t="s">
        <v>1308</v>
      </c>
      <c r="D412" s="547" t="s">
        <v>1333</v>
      </c>
      <c r="E412" s="547" t="s">
        <v>1334</v>
      </c>
      <c r="F412" s="567">
        <v>7</v>
      </c>
      <c r="G412" s="567">
        <v>665</v>
      </c>
      <c r="H412" s="567">
        <v>1.1195286195286196</v>
      </c>
      <c r="I412" s="567">
        <v>95</v>
      </c>
      <c r="J412" s="567">
        <v>6</v>
      </c>
      <c r="K412" s="567">
        <v>594</v>
      </c>
      <c r="L412" s="567">
        <v>1</v>
      </c>
      <c r="M412" s="567">
        <v>99</v>
      </c>
      <c r="N412" s="567"/>
      <c r="O412" s="567"/>
      <c r="P412" s="552"/>
      <c r="Q412" s="568"/>
    </row>
    <row r="413" spans="1:17" ht="14.4" customHeight="1" x14ac:dyDescent="0.3">
      <c r="A413" s="546" t="s">
        <v>1439</v>
      </c>
      <c r="B413" s="547" t="s">
        <v>1324</v>
      </c>
      <c r="C413" s="547" t="s">
        <v>1308</v>
      </c>
      <c r="D413" s="547" t="s">
        <v>1335</v>
      </c>
      <c r="E413" s="547" t="s">
        <v>1336</v>
      </c>
      <c r="F413" s="567">
        <v>1</v>
      </c>
      <c r="G413" s="567">
        <v>224</v>
      </c>
      <c r="H413" s="567"/>
      <c r="I413" s="567">
        <v>224</v>
      </c>
      <c r="J413" s="567"/>
      <c r="K413" s="567"/>
      <c r="L413" s="567"/>
      <c r="M413" s="567"/>
      <c r="N413" s="567"/>
      <c r="O413" s="567"/>
      <c r="P413" s="552"/>
      <c r="Q413" s="568"/>
    </row>
    <row r="414" spans="1:17" ht="14.4" customHeight="1" x14ac:dyDescent="0.3">
      <c r="A414" s="546" t="s">
        <v>1439</v>
      </c>
      <c r="B414" s="547" t="s">
        <v>1324</v>
      </c>
      <c r="C414" s="547" t="s">
        <v>1308</v>
      </c>
      <c r="D414" s="547" t="s">
        <v>1337</v>
      </c>
      <c r="E414" s="547" t="s">
        <v>1338</v>
      </c>
      <c r="F414" s="567">
        <v>17</v>
      </c>
      <c r="G414" s="567">
        <v>2295</v>
      </c>
      <c r="H414" s="567">
        <v>0.69799270072992703</v>
      </c>
      <c r="I414" s="567">
        <v>135</v>
      </c>
      <c r="J414" s="567">
        <v>24</v>
      </c>
      <c r="K414" s="567">
        <v>3288</v>
      </c>
      <c r="L414" s="567">
        <v>1</v>
      </c>
      <c r="M414" s="567">
        <v>137</v>
      </c>
      <c r="N414" s="567">
        <v>21</v>
      </c>
      <c r="O414" s="567">
        <v>2877</v>
      </c>
      <c r="P414" s="552">
        <v>0.875</v>
      </c>
      <c r="Q414" s="568">
        <v>137</v>
      </c>
    </row>
    <row r="415" spans="1:17" ht="14.4" customHeight="1" x14ac:dyDescent="0.3">
      <c r="A415" s="546" t="s">
        <v>1439</v>
      </c>
      <c r="B415" s="547" t="s">
        <v>1324</v>
      </c>
      <c r="C415" s="547" t="s">
        <v>1308</v>
      </c>
      <c r="D415" s="547" t="s">
        <v>1339</v>
      </c>
      <c r="E415" s="547" t="s">
        <v>1338</v>
      </c>
      <c r="F415" s="567">
        <v>1</v>
      </c>
      <c r="G415" s="567">
        <v>178</v>
      </c>
      <c r="H415" s="567">
        <v>0.48633879781420764</v>
      </c>
      <c r="I415" s="567">
        <v>178</v>
      </c>
      <c r="J415" s="567">
        <v>2</v>
      </c>
      <c r="K415" s="567">
        <v>366</v>
      </c>
      <c r="L415" s="567">
        <v>1</v>
      </c>
      <c r="M415" s="567">
        <v>183</v>
      </c>
      <c r="N415" s="567"/>
      <c r="O415" s="567"/>
      <c r="P415" s="552"/>
      <c r="Q415" s="568"/>
    </row>
    <row r="416" spans="1:17" ht="14.4" customHeight="1" x14ac:dyDescent="0.3">
      <c r="A416" s="546" t="s">
        <v>1439</v>
      </c>
      <c r="B416" s="547" t="s">
        <v>1324</v>
      </c>
      <c r="C416" s="547" t="s">
        <v>1308</v>
      </c>
      <c r="D416" s="547" t="s">
        <v>1342</v>
      </c>
      <c r="E416" s="547" t="s">
        <v>1343</v>
      </c>
      <c r="F416" s="567">
        <v>1</v>
      </c>
      <c r="G416" s="567">
        <v>593</v>
      </c>
      <c r="H416" s="567"/>
      <c r="I416" s="567">
        <v>593</v>
      </c>
      <c r="J416" s="567"/>
      <c r="K416" s="567"/>
      <c r="L416" s="567"/>
      <c r="M416" s="567"/>
      <c r="N416" s="567"/>
      <c r="O416" s="567"/>
      <c r="P416" s="552"/>
      <c r="Q416" s="568"/>
    </row>
    <row r="417" spans="1:17" ht="14.4" customHeight="1" x14ac:dyDescent="0.3">
      <c r="A417" s="546" t="s">
        <v>1439</v>
      </c>
      <c r="B417" s="547" t="s">
        <v>1324</v>
      </c>
      <c r="C417" s="547" t="s">
        <v>1308</v>
      </c>
      <c r="D417" s="547" t="s">
        <v>1344</v>
      </c>
      <c r="E417" s="547" t="s">
        <v>1345</v>
      </c>
      <c r="F417" s="567">
        <v>5</v>
      </c>
      <c r="G417" s="567">
        <v>805</v>
      </c>
      <c r="H417" s="567">
        <v>0.93063583815028905</v>
      </c>
      <c r="I417" s="567">
        <v>161</v>
      </c>
      <c r="J417" s="567">
        <v>5</v>
      </c>
      <c r="K417" s="567">
        <v>865</v>
      </c>
      <c r="L417" s="567">
        <v>1</v>
      </c>
      <c r="M417" s="567">
        <v>173</v>
      </c>
      <c r="N417" s="567">
        <v>2</v>
      </c>
      <c r="O417" s="567">
        <v>346</v>
      </c>
      <c r="P417" s="552">
        <v>0.4</v>
      </c>
      <c r="Q417" s="568">
        <v>173</v>
      </c>
    </row>
    <row r="418" spans="1:17" ht="14.4" customHeight="1" x14ac:dyDescent="0.3">
      <c r="A418" s="546" t="s">
        <v>1439</v>
      </c>
      <c r="B418" s="547" t="s">
        <v>1324</v>
      </c>
      <c r="C418" s="547" t="s">
        <v>1308</v>
      </c>
      <c r="D418" s="547" t="s">
        <v>1348</v>
      </c>
      <c r="E418" s="547" t="s">
        <v>1349</v>
      </c>
      <c r="F418" s="567">
        <v>21</v>
      </c>
      <c r="G418" s="567">
        <v>336</v>
      </c>
      <c r="H418" s="567">
        <v>0.76018099547511309</v>
      </c>
      <c r="I418" s="567">
        <v>16</v>
      </c>
      <c r="J418" s="567">
        <v>26</v>
      </c>
      <c r="K418" s="567">
        <v>442</v>
      </c>
      <c r="L418" s="567">
        <v>1</v>
      </c>
      <c r="M418" s="567">
        <v>17</v>
      </c>
      <c r="N418" s="567"/>
      <c r="O418" s="567"/>
      <c r="P418" s="552"/>
      <c r="Q418" s="568"/>
    </row>
    <row r="419" spans="1:17" ht="14.4" customHeight="1" x14ac:dyDescent="0.3">
      <c r="A419" s="546" t="s">
        <v>1439</v>
      </c>
      <c r="B419" s="547" t="s">
        <v>1324</v>
      </c>
      <c r="C419" s="547" t="s">
        <v>1308</v>
      </c>
      <c r="D419" s="547" t="s">
        <v>1350</v>
      </c>
      <c r="E419" s="547" t="s">
        <v>1351</v>
      </c>
      <c r="F419" s="567">
        <v>3</v>
      </c>
      <c r="G419" s="567">
        <v>798</v>
      </c>
      <c r="H419" s="567">
        <v>2.9230769230769229</v>
      </c>
      <c r="I419" s="567">
        <v>266</v>
      </c>
      <c r="J419" s="567">
        <v>1</v>
      </c>
      <c r="K419" s="567">
        <v>273</v>
      </c>
      <c r="L419" s="567">
        <v>1</v>
      </c>
      <c r="M419" s="567">
        <v>273</v>
      </c>
      <c r="N419" s="567"/>
      <c r="O419" s="567"/>
      <c r="P419" s="552"/>
      <c r="Q419" s="568"/>
    </row>
    <row r="420" spans="1:17" ht="14.4" customHeight="1" x14ac:dyDescent="0.3">
      <c r="A420" s="546" t="s">
        <v>1439</v>
      </c>
      <c r="B420" s="547" t="s">
        <v>1324</v>
      </c>
      <c r="C420" s="547" t="s">
        <v>1308</v>
      </c>
      <c r="D420" s="547" t="s">
        <v>1352</v>
      </c>
      <c r="E420" s="547" t="s">
        <v>1353</v>
      </c>
      <c r="F420" s="567">
        <v>4</v>
      </c>
      <c r="G420" s="567">
        <v>564</v>
      </c>
      <c r="H420" s="567">
        <v>1.9859154929577465</v>
      </c>
      <c r="I420" s="567">
        <v>141</v>
      </c>
      <c r="J420" s="567">
        <v>2</v>
      </c>
      <c r="K420" s="567">
        <v>284</v>
      </c>
      <c r="L420" s="567">
        <v>1</v>
      </c>
      <c r="M420" s="567">
        <v>142</v>
      </c>
      <c r="N420" s="567">
        <v>1</v>
      </c>
      <c r="O420" s="567">
        <v>142</v>
      </c>
      <c r="P420" s="552">
        <v>0.5</v>
      </c>
      <c r="Q420" s="568">
        <v>142</v>
      </c>
    </row>
    <row r="421" spans="1:17" ht="14.4" customHeight="1" x14ac:dyDescent="0.3">
      <c r="A421" s="546" t="s">
        <v>1439</v>
      </c>
      <c r="B421" s="547" t="s">
        <v>1324</v>
      </c>
      <c r="C421" s="547" t="s">
        <v>1308</v>
      </c>
      <c r="D421" s="547" t="s">
        <v>1354</v>
      </c>
      <c r="E421" s="547" t="s">
        <v>1353</v>
      </c>
      <c r="F421" s="567">
        <v>17</v>
      </c>
      <c r="G421" s="567">
        <v>1326</v>
      </c>
      <c r="H421" s="567">
        <v>0.70833333333333337</v>
      </c>
      <c r="I421" s="567">
        <v>78</v>
      </c>
      <c r="J421" s="567">
        <v>24</v>
      </c>
      <c r="K421" s="567">
        <v>1872</v>
      </c>
      <c r="L421" s="567">
        <v>1</v>
      </c>
      <c r="M421" s="567">
        <v>78</v>
      </c>
      <c r="N421" s="567">
        <v>21</v>
      </c>
      <c r="O421" s="567">
        <v>1638</v>
      </c>
      <c r="P421" s="552">
        <v>0.875</v>
      </c>
      <c r="Q421" s="568">
        <v>78</v>
      </c>
    </row>
    <row r="422" spans="1:17" ht="14.4" customHeight="1" x14ac:dyDescent="0.3">
      <c r="A422" s="546" t="s">
        <v>1439</v>
      </c>
      <c r="B422" s="547" t="s">
        <v>1324</v>
      </c>
      <c r="C422" s="547" t="s">
        <v>1308</v>
      </c>
      <c r="D422" s="547" t="s">
        <v>1355</v>
      </c>
      <c r="E422" s="547" t="s">
        <v>1356</v>
      </c>
      <c r="F422" s="567">
        <v>4</v>
      </c>
      <c r="G422" s="567">
        <v>1228</v>
      </c>
      <c r="H422" s="567">
        <v>1.9616613418530351</v>
      </c>
      <c r="I422" s="567">
        <v>307</v>
      </c>
      <c r="J422" s="567">
        <v>2</v>
      </c>
      <c r="K422" s="567">
        <v>626</v>
      </c>
      <c r="L422" s="567">
        <v>1</v>
      </c>
      <c r="M422" s="567">
        <v>313</v>
      </c>
      <c r="N422" s="567">
        <v>1</v>
      </c>
      <c r="O422" s="567">
        <v>314</v>
      </c>
      <c r="P422" s="552">
        <v>0.50159744408945683</v>
      </c>
      <c r="Q422" s="568">
        <v>314</v>
      </c>
    </row>
    <row r="423" spans="1:17" ht="14.4" customHeight="1" x14ac:dyDescent="0.3">
      <c r="A423" s="546" t="s">
        <v>1439</v>
      </c>
      <c r="B423" s="547" t="s">
        <v>1324</v>
      </c>
      <c r="C423" s="547" t="s">
        <v>1308</v>
      </c>
      <c r="D423" s="547" t="s">
        <v>1359</v>
      </c>
      <c r="E423" s="547" t="s">
        <v>1360</v>
      </c>
      <c r="F423" s="567">
        <v>8</v>
      </c>
      <c r="G423" s="567">
        <v>1288</v>
      </c>
      <c r="H423" s="567">
        <v>0.98773006134969321</v>
      </c>
      <c r="I423" s="567">
        <v>161</v>
      </c>
      <c r="J423" s="567">
        <v>8</v>
      </c>
      <c r="K423" s="567">
        <v>1304</v>
      </c>
      <c r="L423" s="567">
        <v>1</v>
      </c>
      <c r="M423" s="567">
        <v>163</v>
      </c>
      <c r="N423" s="567">
        <v>16</v>
      </c>
      <c r="O423" s="567">
        <v>2608</v>
      </c>
      <c r="P423" s="552">
        <v>2</v>
      </c>
      <c r="Q423" s="568">
        <v>163</v>
      </c>
    </row>
    <row r="424" spans="1:17" ht="14.4" customHeight="1" x14ac:dyDescent="0.3">
      <c r="A424" s="546" t="s">
        <v>1439</v>
      </c>
      <c r="B424" s="547" t="s">
        <v>1324</v>
      </c>
      <c r="C424" s="547" t="s">
        <v>1308</v>
      </c>
      <c r="D424" s="547" t="s">
        <v>1363</v>
      </c>
      <c r="E424" s="547" t="s">
        <v>1329</v>
      </c>
      <c r="F424" s="567">
        <v>31</v>
      </c>
      <c r="G424" s="567">
        <v>2201</v>
      </c>
      <c r="H424" s="567">
        <v>0.78383190883190879</v>
      </c>
      <c r="I424" s="567">
        <v>71</v>
      </c>
      <c r="J424" s="567">
        <v>39</v>
      </c>
      <c r="K424" s="567">
        <v>2808</v>
      </c>
      <c r="L424" s="567">
        <v>1</v>
      </c>
      <c r="M424" s="567">
        <v>72</v>
      </c>
      <c r="N424" s="567">
        <v>48</v>
      </c>
      <c r="O424" s="567">
        <v>3456</v>
      </c>
      <c r="P424" s="552">
        <v>1.2307692307692308</v>
      </c>
      <c r="Q424" s="568">
        <v>72</v>
      </c>
    </row>
    <row r="425" spans="1:17" ht="14.4" customHeight="1" x14ac:dyDescent="0.3">
      <c r="A425" s="546" t="s">
        <v>1439</v>
      </c>
      <c r="B425" s="547" t="s">
        <v>1324</v>
      </c>
      <c r="C425" s="547" t="s">
        <v>1308</v>
      </c>
      <c r="D425" s="547" t="s">
        <v>1368</v>
      </c>
      <c r="E425" s="547" t="s">
        <v>1369</v>
      </c>
      <c r="F425" s="567">
        <v>1</v>
      </c>
      <c r="G425" s="567">
        <v>220</v>
      </c>
      <c r="H425" s="567">
        <v>0.9606986899563319</v>
      </c>
      <c r="I425" s="567">
        <v>220</v>
      </c>
      <c r="J425" s="567">
        <v>1</v>
      </c>
      <c r="K425" s="567">
        <v>229</v>
      </c>
      <c r="L425" s="567">
        <v>1</v>
      </c>
      <c r="M425" s="567">
        <v>229</v>
      </c>
      <c r="N425" s="567"/>
      <c r="O425" s="567"/>
      <c r="P425" s="552"/>
      <c r="Q425" s="568"/>
    </row>
    <row r="426" spans="1:17" ht="14.4" customHeight="1" x14ac:dyDescent="0.3">
      <c r="A426" s="546" t="s">
        <v>1439</v>
      </c>
      <c r="B426" s="547" t="s">
        <v>1324</v>
      </c>
      <c r="C426" s="547" t="s">
        <v>1308</v>
      </c>
      <c r="D426" s="547" t="s">
        <v>1370</v>
      </c>
      <c r="E426" s="547" t="s">
        <v>1371</v>
      </c>
      <c r="F426" s="567">
        <v>4</v>
      </c>
      <c r="G426" s="567">
        <v>4780</v>
      </c>
      <c r="H426" s="567">
        <v>0.98678777869529311</v>
      </c>
      <c r="I426" s="567">
        <v>1195</v>
      </c>
      <c r="J426" s="567">
        <v>4</v>
      </c>
      <c r="K426" s="567">
        <v>4844</v>
      </c>
      <c r="L426" s="567">
        <v>1</v>
      </c>
      <c r="M426" s="567">
        <v>1211</v>
      </c>
      <c r="N426" s="567">
        <v>1</v>
      </c>
      <c r="O426" s="567">
        <v>1211</v>
      </c>
      <c r="P426" s="552">
        <v>0.25</v>
      </c>
      <c r="Q426" s="568">
        <v>1211</v>
      </c>
    </row>
    <row r="427" spans="1:17" ht="14.4" customHeight="1" x14ac:dyDescent="0.3">
      <c r="A427" s="546" t="s">
        <v>1439</v>
      </c>
      <c r="B427" s="547" t="s">
        <v>1324</v>
      </c>
      <c r="C427" s="547" t="s">
        <v>1308</v>
      </c>
      <c r="D427" s="547" t="s">
        <v>1372</v>
      </c>
      <c r="E427" s="547" t="s">
        <v>1373</v>
      </c>
      <c r="F427" s="567">
        <v>4</v>
      </c>
      <c r="G427" s="567">
        <v>440</v>
      </c>
      <c r="H427" s="567">
        <v>0.96491228070175439</v>
      </c>
      <c r="I427" s="567">
        <v>110</v>
      </c>
      <c r="J427" s="567">
        <v>4</v>
      </c>
      <c r="K427" s="567">
        <v>456</v>
      </c>
      <c r="L427" s="567">
        <v>1</v>
      </c>
      <c r="M427" s="567">
        <v>114</v>
      </c>
      <c r="N427" s="567">
        <v>1</v>
      </c>
      <c r="O427" s="567">
        <v>114</v>
      </c>
      <c r="P427" s="552">
        <v>0.25</v>
      </c>
      <c r="Q427" s="568">
        <v>114</v>
      </c>
    </row>
    <row r="428" spans="1:17" ht="14.4" customHeight="1" x14ac:dyDescent="0.3">
      <c r="A428" s="546" t="s">
        <v>1439</v>
      </c>
      <c r="B428" s="547" t="s">
        <v>1324</v>
      </c>
      <c r="C428" s="547" t="s">
        <v>1308</v>
      </c>
      <c r="D428" s="547" t="s">
        <v>1374</v>
      </c>
      <c r="E428" s="547" t="s">
        <v>1375</v>
      </c>
      <c r="F428" s="567">
        <v>1</v>
      </c>
      <c r="G428" s="567">
        <v>323</v>
      </c>
      <c r="H428" s="567"/>
      <c r="I428" s="567">
        <v>323</v>
      </c>
      <c r="J428" s="567"/>
      <c r="K428" s="567"/>
      <c r="L428" s="567"/>
      <c r="M428" s="567"/>
      <c r="N428" s="567"/>
      <c r="O428" s="567"/>
      <c r="P428" s="552"/>
      <c r="Q428" s="568"/>
    </row>
    <row r="429" spans="1:17" ht="14.4" customHeight="1" x14ac:dyDescent="0.3">
      <c r="A429" s="546" t="s">
        <v>1439</v>
      </c>
      <c r="B429" s="547" t="s">
        <v>1324</v>
      </c>
      <c r="C429" s="547" t="s">
        <v>1308</v>
      </c>
      <c r="D429" s="547" t="s">
        <v>1380</v>
      </c>
      <c r="E429" s="547" t="s">
        <v>1381</v>
      </c>
      <c r="F429" s="567">
        <v>1</v>
      </c>
      <c r="G429" s="567">
        <v>1033</v>
      </c>
      <c r="H429" s="567"/>
      <c r="I429" s="567">
        <v>1033</v>
      </c>
      <c r="J429" s="567"/>
      <c r="K429" s="567"/>
      <c r="L429" s="567"/>
      <c r="M429" s="567"/>
      <c r="N429" s="567"/>
      <c r="O429" s="567"/>
      <c r="P429" s="552"/>
      <c r="Q429" s="568"/>
    </row>
    <row r="430" spans="1:17" ht="14.4" customHeight="1" x14ac:dyDescent="0.3">
      <c r="A430" s="546" t="s">
        <v>1439</v>
      </c>
      <c r="B430" s="547" t="s">
        <v>1324</v>
      </c>
      <c r="C430" s="547" t="s">
        <v>1308</v>
      </c>
      <c r="D430" s="547" t="s">
        <v>1382</v>
      </c>
      <c r="E430" s="547" t="s">
        <v>1383</v>
      </c>
      <c r="F430" s="567">
        <v>1</v>
      </c>
      <c r="G430" s="567">
        <v>294</v>
      </c>
      <c r="H430" s="567">
        <v>0.97674418604651159</v>
      </c>
      <c r="I430" s="567">
        <v>294</v>
      </c>
      <c r="J430" s="567">
        <v>1</v>
      </c>
      <c r="K430" s="567">
        <v>301</v>
      </c>
      <c r="L430" s="567">
        <v>1</v>
      </c>
      <c r="M430" s="567">
        <v>301</v>
      </c>
      <c r="N430" s="567"/>
      <c r="O430" s="567"/>
      <c r="P430" s="552"/>
      <c r="Q430" s="568"/>
    </row>
    <row r="431" spans="1:17" ht="14.4" customHeight="1" x14ac:dyDescent="0.3">
      <c r="A431" s="546" t="s">
        <v>1440</v>
      </c>
      <c r="B431" s="547" t="s">
        <v>1324</v>
      </c>
      <c r="C431" s="547" t="s">
        <v>1308</v>
      </c>
      <c r="D431" s="547" t="s">
        <v>1328</v>
      </c>
      <c r="E431" s="547" t="s">
        <v>1329</v>
      </c>
      <c r="F431" s="567">
        <v>425</v>
      </c>
      <c r="G431" s="567">
        <v>87550</v>
      </c>
      <c r="H431" s="567">
        <v>1.091918184085807</v>
      </c>
      <c r="I431" s="567">
        <v>206</v>
      </c>
      <c r="J431" s="567">
        <v>380</v>
      </c>
      <c r="K431" s="567">
        <v>80180</v>
      </c>
      <c r="L431" s="567">
        <v>1</v>
      </c>
      <c r="M431" s="567">
        <v>211</v>
      </c>
      <c r="N431" s="567">
        <v>474</v>
      </c>
      <c r="O431" s="567">
        <v>100014</v>
      </c>
      <c r="P431" s="552">
        <v>1.2473684210526317</v>
      </c>
      <c r="Q431" s="568">
        <v>211</v>
      </c>
    </row>
    <row r="432" spans="1:17" ht="14.4" customHeight="1" x14ac:dyDescent="0.3">
      <c r="A432" s="546" t="s">
        <v>1440</v>
      </c>
      <c r="B432" s="547" t="s">
        <v>1324</v>
      </c>
      <c r="C432" s="547" t="s">
        <v>1308</v>
      </c>
      <c r="D432" s="547" t="s">
        <v>1331</v>
      </c>
      <c r="E432" s="547" t="s">
        <v>1332</v>
      </c>
      <c r="F432" s="567">
        <v>87</v>
      </c>
      <c r="G432" s="567">
        <v>25665</v>
      </c>
      <c r="H432" s="567">
        <v>0.6134228829560936</v>
      </c>
      <c r="I432" s="567">
        <v>295</v>
      </c>
      <c r="J432" s="567">
        <v>139</v>
      </c>
      <c r="K432" s="567">
        <v>41839</v>
      </c>
      <c r="L432" s="567">
        <v>1</v>
      </c>
      <c r="M432" s="567">
        <v>301</v>
      </c>
      <c r="N432" s="567">
        <v>84</v>
      </c>
      <c r="O432" s="567">
        <v>25284</v>
      </c>
      <c r="P432" s="552">
        <v>0.60431654676258995</v>
      </c>
      <c r="Q432" s="568">
        <v>301</v>
      </c>
    </row>
    <row r="433" spans="1:17" ht="14.4" customHeight="1" x14ac:dyDescent="0.3">
      <c r="A433" s="546" t="s">
        <v>1440</v>
      </c>
      <c r="B433" s="547" t="s">
        <v>1324</v>
      </c>
      <c r="C433" s="547" t="s">
        <v>1308</v>
      </c>
      <c r="D433" s="547" t="s">
        <v>1337</v>
      </c>
      <c r="E433" s="547" t="s">
        <v>1338</v>
      </c>
      <c r="F433" s="567">
        <v>21</v>
      </c>
      <c r="G433" s="567">
        <v>2835</v>
      </c>
      <c r="H433" s="567">
        <v>0.86222627737226276</v>
      </c>
      <c r="I433" s="567">
        <v>135</v>
      </c>
      <c r="J433" s="567">
        <v>24</v>
      </c>
      <c r="K433" s="567">
        <v>3288</v>
      </c>
      <c r="L433" s="567">
        <v>1</v>
      </c>
      <c r="M433" s="567">
        <v>137</v>
      </c>
      <c r="N433" s="567">
        <v>28</v>
      </c>
      <c r="O433" s="567">
        <v>3836</v>
      </c>
      <c r="P433" s="552">
        <v>1.1666666666666667</v>
      </c>
      <c r="Q433" s="568">
        <v>137</v>
      </c>
    </row>
    <row r="434" spans="1:17" ht="14.4" customHeight="1" x14ac:dyDescent="0.3">
      <c r="A434" s="546" t="s">
        <v>1440</v>
      </c>
      <c r="B434" s="547" t="s">
        <v>1324</v>
      </c>
      <c r="C434" s="547" t="s">
        <v>1308</v>
      </c>
      <c r="D434" s="547" t="s">
        <v>1339</v>
      </c>
      <c r="E434" s="547" t="s">
        <v>1338</v>
      </c>
      <c r="F434" s="567">
        <v>1</v>
      </c>
      <c r="G434" s="567">
        <v>178</v>
      </c>
      <c r="H434" s="567"/>
      <c r="I434" s="567">
        <v>178</v>
      </c>
      <c r="J434" s="567"/>
      <c r="K434" s="567"/>
      <c r="L434" s="567"/>
      <c r="M434" s="567"/>
      <c r="N434" s="567"/>
      <c r="O434" s="567"/>
      <c r="P434" s="552"/>
      <c r="Q434" s="568"/>
    </row>
    <row r="435" spans="1:17" ht="14.4" customHeight="1" x14ac:dyDescent="0.3">
      <c r="A435" s="546" t="s">
        <v>1440</v>
      </c>
      <c r="B435" s="547" t="s">
        <v>1324</v>
      </c>
      <c r="C435" s="547" t="s">
        <v>1308</v>
      </c>
      <c r="D435" s="547" t="s">
        <v>1340</v>
      </c>
      <c r="E435" s="547" t="s">
        <v>1341</v>
      </c>
      <c r="F435" s="567"/>
      <c r="G435" s="567"/>
      <c r="H435" s="567"/>
      <c r="I435" s="567"/>
      <c r="J435" s="567">
        <v>1</v>
      </c>
      <c r="K435" s="567">
        <v>639</v>
      </c>
      <c r="L435" s="567">
        <v>1</v>
      </c>
      <c r="M435" s="567">
        <v>639</v>
      </c>
      <c r="N435" s="567"/>
      <c r="O435" s="567"/>
      <c r="P435" s="552"/>
      <c r="Q435" s="568"/>
    </row>
    <row r="436" spans="1:17" ht="14.4" customHeight="1" x14ac:dyDescent="0.3">
      <c r="A436" s="546" t="s">
        <v>1440</v>
      </c>
      <c r="B436" s="547" t="s">
        <v>1324</v>
      </c>
      <c r="C436" s="547" t="s">
        <v>1308</v>
      </c>
      <c r="D436" s="547" t="s">
        <v>1344</v>
      </c>
      <c r="E436" s="547" t="s">
        <v>1345</v>
      </c>
      <c r="F436" s="567">
        <v>5</v>
      </c>
      <c r="G436" s="567">
        <v>805</v>
      </c>
      <c r="H436" s="567">
        <v>0.7755298651252408</v>
      </c>
      <c r="I436" s="567">
        <v>161</v>
      </c>
      <c r="J436" s="567">
        <v>6</v>
      </c>
      <c r="K436" s="567">
        <v>1038</v>
      </c>
      <c r="L436" s="567">
        <v>1</v>
      </c>
      <c r="M436" s="567">
        <v>173</v>
      </c>
      <c r="N436" s="567">
        <v>6</v>
      </c>
      <c r="O436" s="567">
        <v>1038</v>
      </c>
      <c r="P436" s="552">
        <v>1</v>
      </c>
      <c r="Q436" s="568">
        <v>173</v>
      </c>
    </row>
    <row r="437" spans="1:17" ht="14.4" customHeight="1" x14ac:dyDescent="0.3">
      <c r="A437" s="546" t="s">
        <v>1440</v>
      </c>
      <c r="B437" s="547" t="s">
        <v>1324</v>
      </c>
      <c r="C437" s="547" t="s">
        <v>1308</v>
      </c>
      <c r="D437" s="547" t="s">
        <v>1348</v>
      </c>
      <c r="E437" s="547" t="s">
        <v>1349</v>
      </c>
      <c r="F437" s="567">
        <v>188</v>
      </c>
      <c r="G437" s="567">
        <v>3008</v>
      </c>
      <c r="H437" s="567">
        <v>1.1640866873065014</v>
      </c>
      <c r="I437" s="567">
        <v>16</v>
      </c>
      <c r="J437" s="567">
        <v>152</v>
      </c>
      <c r="K437" s="567">
        <v>2584</v>
      </c>
      <c r="L437" s="567">
        <v>1</v>
      </c>
      <c r="M437" s="567">
        <v>17</v>
      </c>
      <c r="N437" s="567"/>
      <c r="O437" s="567"/>
      <c r="P437" s="552"/>
      <c r="Q437" s="568"/>
    </row>
    <row r="438" spans="1:17" ht="14.4" customHeight="1" x14ac:dyDescent="0.3">
      <c r="A438" s="546" t="s">
        <v>1440</v>
      </c>
      <c r="B438" s="547" t="s">
        <v>1324</v>
      </c>
      <c r="C438" s="547" t="s">
        <v>1308</v>
      </c>
      <c r="D438" s="547" t="s">
        <v>1350</v>
      </c>
      <c r="E438" s="547" t="s">
        <v>1351</v>
      </c>
      <c r="F438" s="567">
        <v>115</v>
      </c>
      <c r="G438" s="567">
        <v>30590</v>
      </c>
      <c r="H438" s="567">
        <v>1.245014245014245</v>
      </c>
      <c r="I438" s="567">
        <v>266</v>
      </c>
      <c r="J438" s="567">
        <v>90</v>
      </c>
      <c r="K438" s="567">
        <v>24570</v>
      </c>
      <c r="L438" s="567">
        <v>1</v>
      </c>
      <c r="M438" s="567">
        <v>273</v>
      </c>
      <c r="N438" s="567"/>
      <c r="O438" s="567"/>
      <c r="P438" s="552"/>
      <c r="Q438" s="568"/>
    </row>
    <row r="439" spans="1:17" ht="14.4" customHeight="1" x14ac:dyDescent="0.3">
      <c r="A439" s="546" t="s">
        <v>1440</v>
      </c>
      <c r="B439" s="547" t="s">
        <v>1324</v>
      </c>
      <c r="C439" s="547" t="s">
        <v>1308</v>
      </c>
      <c r="D439" s="547" t="s">
        <v>1352</v>
      </c>
      <c r="E439" s="547" t="s">
        <v>1353</v>
      </c>
      <c r="F439" s="567">
        <v>163</v>
      </c>
      <c r="G439" s="567">
        <v>22983</v>
      </c>
      <c r="H439" s="567">
        <v>1.2744260840634358</v>
      </c>
      <c r="I439" s="567">
        <v>141</v>
      </c>
      <c r="J439" s="567">
        <v>127</v>
      </c>
      <c r="K439" s="567">
        <v>18034</v>
      </c>
      <c r="L439" s="567">
        <v>1</v>
      </c>
      <c r="M439" s="567">
        <v>142</v>
      </c>
      <c r="N439" s="567">
        <v>168</v>
      </c>
      <c r="O439" s="567">
        <v>23856</v>
      </c>
      <c r="P439" s="552">
        <v>1.3228346456692914</v>
      </c>
      <c r="Q439" s="568">
        <v>142</v>
      </c>
    </row>
    <row r="440" spans="1:17" ht="14.4" customHeight="1" x14ac:dyDescent="0.3">
      <c r="A440" s="546" t="s">
        <v>1440</v>
      </c>
      <c r="B440" s="547" t="s">
        <v>1324</v>
      </c>
      <c r="C440" s="547" t="s">
        <v>1308</v>
      </c>
      <c r="D440" s="547" t="s">
        <v>1354</v>
      </c>
      <c r="E440" s="547" t="s">
        <v>1353</v>
      </c>
      <c r="F440" s="567">
        <v>21</v>
      </c>
      <c r="G440" s="567">
        <v>1638</v>
      </c>
      <c r="H440" s="567">
        <v>0.875</v>
      </c>
      <c r="I440" s="567">
        <v>78</v>
      </c>
      <c r="J440" s="567">
        <v>24</v>
      </c>
      <c r="K440" s="567">
        <v>1872</v>
      </c>
      <c r="L440" s="567">
        <v>1</v>
      </c>
      <c r="M440" s="567">
        <v>78</v>
      </c>
      <c r="N440" s="567">
        <v>28</v>
      </c>
      <c r="O440" s="567">
        <v>2184</v>
      </c>
      <c r="P440" s="552">
        <v>1.1666666666666667</v>
      </c>
      <c r="Q440" s="568">
        <v>78</v>
      </c>
    </row>
    <row r="441" spans="1:17" ht="14.4" customHeight="1" x14ac:dyDescent="0.3">
      <c r="A441" s="546" t="s">
        <v>1440</v>
      </c>
      <c r="B441" s="547" t="s">
        <v>1324</v>
      </c>
      <c r="C441" s="547" t="s">
        <v>1308</v>
      </c>
      <c r="D441" s="547" t="s">
        <v>1355</v>
      </c>
      <c r="E441" s="547" t="s">
        <v>1356</v>
      </c>
      <c r="F441" s="567">
        <v>163</v>
      </c>
      <c r="G441" s="567">
        <v>50041</v>
      </c>
      <c r="H441" s="567">
        <v>1.2588614122915147</v>
      </c>
      <c r="I441" s="567">
        <v>307</v>
      </c>
      <c r="J441" s="567">
        <v>127</v>
      </c>
      <c r="K441" s="567">
        <v>39751</v>
      </c>
      <c r="L441" s="567">
        <v>1</v>
      </c>
      <c r="M441" s="567">
        <v>313</v>
      </c>
      <c r="N441" s="567">
        <v>167</v>
      </c>
      <c r="O441" s="567">
        <v>52438</v>
      </c>
      <c r="P441" s="552">
        <v>1.3191617820935322</v>
      </c>
      <c r="Q441" s="568">
        <v>314</v>
      </c>
    </row>
    <row r="442" spans="1:17" ht="14.4" customHeight="1" x14ac:dyDescent="0.3">
      <c r="A442" s="546" t="s">
        <v>1440</v>
      </c>
      <c r="B442" s="547" t="s">
        <v>1324</v>
      </c>
      <c r="C442" s="547" t="s">
        <v>1308</v>
      </c>
      <c r="D442" s="547" t="s">
        <v>1359</v>
      </c>
      <c r="E442" s="547" t="s">
        <v>1360</v>
      </c>
      <c r="F442" s="567">
        <v>17</v>
      </c>
      <c r="G442" s="567">
        <v>2737</v>
      </c>
      <c r="H442" s="567">
        <v>1.8657123381049761</v>
      </c>
      <c r="I442" s="567">
        <v>161</v>
      </c>
      <c r="J442" s="567">
        <v>9</v>
      </c>
      <c r="K442" s="567">
        <v>1467</v>
      </c>
      <c r="L442" s="567">
        <v>1</v>
      </c>
      <c r="M442" s="567">
        <v>163</v>
      </c>
      <c r="N442" s="567">
        <v>162</v>
      </c>
      <c r="O442" s="567">
        <v>26406</v>
      </c>
      <c r="P442" s="552">
        <v>18</v>
      </c>
      <c r="Q442" s="568">
        <v>163</v>
      </c>
    </row>
    <row r="443" spans="1:17" ht="14.4" customHeight="1" x14ac:dyDescent="0.3">
      <c r="A443" s="546" t="s">
        <v>1440</v>
      </c>
      <c r="B443" s="547" t="s">
        <v>1324</v>
      </c>
      <c r="C443" s="547" t="s">
        <v>1308</v>
      </c>
      <c r="D443" s="547" t="s">
        <v>1363</v>
      </c>
      <c r="E443" s="547" t="s">
        <v>1329</v>
      </c>
      <c r="F443" s="567">
        <v>76</v>
      </c>
      <c r="G443" s="567">
        <v>5396</v>
      </c>
      <c r="H443" s="567">
        <v>0.9029451137884873</v>
      </c>
      <c r="I443" s="567">
        <v>71</v>
      </c>
      <c r="J443" s="567">
        <v>83</v>
      </c>
      <c r="K443" s="567">
        <v>5976</v>
      </c>
      <c r="L443" s="567">
        <v>1</v>
      </c>
      <c r="M443" s="567">
        <v>72</v>
      </c>
      <c r="N443" s="567">
        <v>94</v>
      </c>
      <c r="O443" s="567">
        <v>6768</v>
      </c>
      <c r="P443" s="552">
        <v>1.1325301204819278</v>
      </c>
      <c r="Q443" s="568">
        <v>72</v>
      </c>
    </row>
    <row r="444" spans="1:17" ht="14.4" customHeight="1" x14ac:dyDescent="0.3">
      <c r="A444" s="546" t="s">
        <v>1440</v>
      </c>
      <c r="B444" s="547" t="s">
        <v>1324</v>
      </c>
      <c r="C444" s="547" t="s">
        <v>1308</v>
      </c>
      <c r="D444" s="547" t="s">
        <v>1370</v>
      </c>
      <c r="E444" s="547" t="s">
        <v>1371</v>
      </c>
      <c r="F444" s="567">
        <v>4</v>
      </c>
      <c r="G444" s="567">
        <v>4780</v>
      </c>
      <c r="H444" s="567">
        <v>0.78943022295623455</v>
      </c>
      <c r="I444" s="567">
        <v>1195</v>
      </c>
      <c r="J444" s="567">
        <v>5</v>
      </c>
      <c r="K444" s="567">
        <v>6055</v>
      </c>
      <c r="L444" s="567">
        <v>1</v>
      </c>
      <c r="M444" s="567">
        <v>1211</v>
      </c>
      <c r="N444" s="567">
        <v>4</v>
      </c>
      <c r="O444" s="567">
        <v>4844</v>
      </c>
      <c r="P444" s="552">
        <v>0.8</v>
      </c>
      <c r="Q444" s="568">
        <v>1211</v>
      </c>
    </row>
    <row r="445" spans="1:17" ht="14.4" customHeight="1" x14ac:dyDescent="0.3">
      <c r="A445" s="546" t="s">
        <v>1440</v>
      </c>
      <c r="B445" s="547" t="s">
        <v>1324</v>
      </c>
      <c r="C445" s="547" t="s">
        <v>1308</v>
      </c>
      <c r="D445" s="547" t="s">
        <v>1372</v>
      </c>
      <c r="E445" s="547" t="s">
        <v>1373</v>
      </c>
      <c r="F445" s="567">
        <v>4</v>
      </c>
      <c r="G445" s="567">
        <v>440</v>
      </c>
      <c r="H445" s="567">
        <v>0.64327485380116955</v>
      </c>
      <c r="I445" s="567">
        <v>110</v>
      </c>
      <c r="J445" s="567">
        <v>6</v>
      </c>
      <c r="K445" s="567">
        <v>684</v>
      </c>
      <c r="L445" s="567">
        <v>1</v>
      </c>
      <c r="M445" s="567">
        <v>114</v>
      </c>
      <c r="N445" s="567">
        <v>4</v>
      </c>
      <c r="O445" s="567">
        <v>456</v>
      </c>
      <c r="P445" s="552">
        <v>0.66666666666666663</v>
      </c>
      <c r="Q445" s="568">
        <v>114</v>
      </c>
    </row>
    <row r="446" spans="1:17" ht="14.4" customHeight="1" x14ac:dyDescent="0.3">
      <c r="A446" s="546" t="s">
        <v>1441</v>
      </c>
      <c r="B446" s="547" t="s">
        <v>1324</v>
      </c>
      <c r="C446" s="547" t="s">
        <v>1308</v>
      </c>
      <c r="D446" s="547" t="s">
        <v>1328</v>
      </c>
      <c r="E446" s="547" t="s">
        <v>1329</v>
      </c>
      <c r="F446" s="567">
        <v>175</v>
      </c>
      <c r="G446" s="567">
        <v>36050</v>
      </c>
      <c r="H446" s="567">
        <v>1.4479074624467829</v>
      </c>
      <c r="I446" s="567">
        <v>206</v>
      </c>
      <c r="J446" s="567">
        <v>118</v>
      </c>
      <c r="K446" s="567">
        <v>24898</v>
      </c>
      <c r="L446" s="567">
        <v>1</v>
      </c>
      <c r="M446" s="567">
        <v>211</v>
      </c>
      <c r="N446" s="567">
        <v>105</v>
      </c>
      <c r="O446" s="567">
        <v>22155</v>
      </c>
      <c r="P446" s="552">
        <v>0.88983050847457623</v>
      </c>
      <c r="Q446" s="568">
        <v>211</v>
      </c>
    </row>
    <row r="447" spans="1:17" ht="14.4" customHeight="1" x14ac:dyDescent="0.3">
      <c r="A447" s="546" t="s">
        <v>1441</v>
      </c>
      <c r="B447" s="547" t="s">
        <v>1324</v>
      </c>
      <c r="C447" s="547" t="s">
        <v>1308</v>
      </c>
      <c r="D447" s="547" t="s">
        <v>1330</v>
      </c>
      <c r="E447" s="547" t="s">
        <v>1329</v>
      </c>
      <c r="F447" s="567">
        <v>72</v>
      </c>
      <c r="G447" s="567">
        <v>6120</v>
      </c>
      <c r="H447" s="567">
        <v>1.2789968652037618</v>
      </c>
      <c r="I447" s="567">
        <v>85</v>
      </c>
      <c r="J447" s="567">
        <v>55</v>
      </c>
      <c r="K447" s="567">
        <v>4785</v>
      </c>
      <c r="L447" s="567">
        <v>1</v>
      </c>
      <c r="M447" s="567">
        <v>87</v>
      </c>
      <c r="N447" s="567">
        <v>66</v>
      </c>
      <c r="O447" s="567">
        <v>5742</v>
      </c>
      <c r="P447" s="552">
        <v>1.2</v>
      </c>
      <c r="Q447" s="568">
        <v>87</v>
      </c>
    </row>
    <row r="448" spans="1:17" ht="14.4" customHeight="1" x14ac:dyDescent="0.3">
      <c r="A448" s="546" t="s">
        <v>1441</v>
      </c>
      <c r="B448" s="547" t="s">
        <v>1324</v>
      </c>
      <c r="C448" s="547" t="s">
        <v>1308</v>
      </c>
      <c r="D448" s="547" t="s">
        <v>1331</v>
      </c>
      <c r="E448" s="547" t="s">
        <v>1332</v>
      </c>
      <c r="F448" s="567">
        <v>1712</v>
      </c>
      <c r="G448" s="567">
        <v>505040</v>
      </c>
      <c r="H448" s="567">
        <v>0.78995939461055742</v>
      </c>
      <c r="I448" s="567">
        <v>295</v>
      </c>
      <c r="J448" s="567">
        <v>2124</v>
      </c>
      <c r="K448" s="567">
        <v>639324</v>
      </c>
      <c r="L448" s="567">
        <v>1</v>
      </c>
      <c r="M448" s="567">
        <v>301</v>
      </c>
      <c r="N448" s="567">
        <v>1788</v>
      </c>
      <c r="O448" s="567">
        <v>538188</v>
      </c>
      <c r="P448" s="552">
        <v>0.84180790960451979</v>
      </c>
      <c r="Q448" s="568">
        <v>301</v>
      </c>
    </row>
    <row r="449" spans="1:17" ht="14.4" customHeight="1" x14ac:dyDescent="0.3">
      <c r="A449" s="546" t="s">
        <v>1441</v>
      </c>
      <c r="B449" s="547" t="s">
        <v>1324</v>
      </c>
      <c r="C449" s="547" t="s">
        <v>1308</v>
      </c>
      <c r="D449" s="547" t="s">
        <v>1333</v>
      </c>
      <c r="E449" s="547" t="s">
        <v>1334</v>
      </c>
      <c r="F449" s="567">
        <v>52</v>
      </c>
      <c r="G449" s="567">
        <v>4940</v>
      </c>
      <c r="H449" s="567">
        <v>1.0395622895622896</v>
      </c>
      <c r="I449" s="567">
        <v>95</v>
      </c>
      <c r="J449" s="567">
        <v>48</v>
      </c>
      <c r="K449" s="567">
        <v>4752</v>
      </c>
      <c r="L449" s="567">
        <v>1</v>
      </c>
      <c r="M449" s="567">
        <v>99</v>
      </c>
      <c r="N449" s="567">
        <v>63</v>
      </c>
      <c r="O449" s="567">
        <v>6237</v>
      </c>
      <c r="P449" s="552">
        <v>1.3125</v>
      </c>
      <c r="Q449" s="568">
        <v>99</v>
      </c>
    </row>
    <row r="450" spans="1:17" ht="14.4" customHeight="1" x14ac:dyDescent="0.3">
      <c r="A450" s="546" t="s">
        <v>1441</v>
      </c>
      <c r="B450" s="547" t="s">
        <v>1324</v>
      </c>
      <c r="C450" s="547" t="s">
        <v>1308</v>
      </c>
      <c r="D450" s="547" t="s">
        <v>1335</v>
      </c>
      <c r="E450" s="547" t="s">
        <v>1336</v>
      </c>
      <c r="F450" s="567">
        <v>8</v>
      </c>
      <c r="G450" s="567">
        <v>1792</v>
      </c>
      <c r="H450" s="567">
        <v>2.5858585858585861</v>
      </c>
      <c r="I450" s="567">
        <v>224</v>
      </c>
      <c r="J450" s="567">
        <v>3</v>
      </c>
      <c r="K450" s="567">
        <v>693</v>
      </c>
      <c r="L450" s="567">
        <v>1</v>
      </c>
      <c r="M450" s="567">
        <v>231</v>
      </c>
      <c r="N450" s="567">
        <v>7</v>
      </c>
      <c r="O450" s="567">
        <v>1624</v>
      </c>
      <c r="P450" s="552">
        <v>2.3434343434343434</v>
      </c>
      <c r="Q450" s="568">
        <v>232</v>
      </c>
    </row>
    <row r="451" spans="1:17" ht="14.4" customHeight="1" x14ac:dyDescent="0.3">
      <c r="A451" s="546" t="s">
        <v>1441</v>
      </c>
      <c r="B451" s="547" t="s">
        <v>1324</v>
      </c>
      <c r="C451" s="547" t="s">
        <v>1308</v>
      </c>
      <c r="D451" s="547" t="s">
        <v>1337</v>
      </c>
      <c r="E451" s="547" t="s">
        <v>1338</v>
      </c>
      <c r="F451" s="567">
        <v>593</v>
      </c>
      <c r="G451" s="567">
        <v>80055</v>
      </c>
      <c r="H451" s="567">
        <v>0.91019169111126275</v>
      </c>
      <c r="I451" s="567">
        <v>135</v>
      </c>
      <c r="J451" s="567">
        <v>642</v>
      </c>
      <c r="K451" s="567">
        <v>87954</v>
      </c>
      <c r="L451" s="567">
        <v>1</v>
      </c>
      <c r="M451" s="567">
        <v>137</v>
      </c>
      <c r="N451" s="567">
        <v>599</v>
      </c>
      <c r="O451" s="567">
        <v>82063</v>
      </c>
      <c r="P451" s="552">
        <v>0.9330218068535826</v>
      </c>
      <c r="Q451" s="568">
        <v>137</v>
      </c>
    </row>
    <row r="452" spans="1:17" ht="14.4" customHeight="1" x14ac:dyDescent="0.3">
      <c r="A452" s="546" t="s">
        <v>1441</v>
      </c>
      <c r="B452" s="547" t="s">
        <v>1324</v>
      </c>
      <c r="C452" s="547" t="s">
        <v>1308</v>
      </c>
      <c r="D452" s="547" t="s">
        <v>1339</v>
      </c>
      <c r="E452" s="547" t="s">
        <v>1338</v>
      </c>
      <c r="F452" s="567">
        <v>73</v>
      </c>
      <c r="G452" s="567">
        <v>12994</v>
      </c>
      <c r="H452" s="567">
        <v>1.3397257449221569</v>
      </c>
      <c r="I452" s="567">
        <v>178</v>
      </c>
      <c r="J452" s="567">
        <v>53</v>
      </c>
      <c r="K452" s="567">
        <v>9699</v>
      </c>
      <c r="L452" s="567">
        <v>1</v>
      </c>
      <c r="M452" s="567">
        <v>183</v>
      </c>
      <c r="N452" s="567">
        <v>67</v>
      </c>
      <c r="O452" s="567">
        <v>12261</v>
      </c>
      <c r="P452" s="552">
        <v>1.2641509433962264</v>
      </c>
      <c r="Q452" s="568">
        <v>183</v>
      </c>
    </row>
    <row r="453" spans="1:17" ht="14.4" customHeight="1" x14ac:dyDescent="0.3">
      <c r="A453" s="546" t="s">
        <v>1441</v>
      </c>
      <c r="B453" s="547" t="s">
        <v>1324</v>
      </c>
      <c r="C453" s="547" t="s">
        <v>1308</v>
      </c>
      <c r="D453" s="547" t="s">
        <v>1340</v>
      </c>
      <c r="E453" s="547" t="s">
        <v>1341</v>
      </c>
      <c r="F453" s="567">
        <v>11</v>
      </c>
      <c r="G453" s="567">
        <v>6820</v>
      </c>
      <c r="H453" s="567">
        <v>3.5576421491914449</v>
      </c>
      <c r="I453" s="567">
        <v>620</v>
      </c>
      <c r="J453" s="567">
        <v>3</v>
      </c>
      <c r="K453" s="567">
        <v>1917</v>
      </c>
      <c r="L453" s="567">
        <v>1</v>
      </c>
      <c r="M453" s="567">
        <v>639</v>
      </c>
      <c r="N453" s="567">
        <v>5</v>
      </c>
      <c r="O453" s="567">
        <v>3195</v>
      </c>
      <c r="P453" s="552">
        <v>1.6666666666666667</v>
      </c>
      <c r="Q453" s="568">
        <v>639</v>
      </c>
    </row>
    <row r="454" spans="1:17" ht="14.4" customHeight="1" x14ac:dyDescent="0.3">
      <c r="A454" s="546" t="s">
        <v>1441</v>
      </c>
      <c r="B454" s="547" t="s">
        <v>1324</v>
      </c>
      <c r="C454" s="547" t="s">
        <v>1308</v>
      </c>
      <c r="D454" s="547" t="s">
        <v>1342</v>
      </c>
      <c r="E454" s="547" t="s">
        <v>1343</v>
      </c>
      <c r="F454" s="567">
        <v>13</v>
      </c>
      <c r="G454" s="567">
        <v>7709</v>
      </c>
      <c r="H454" s="567">
        <v>1.4088084795321638</v>
      </c>
      <c r="I454" s="567">
        <v>593</v>
      </c>
      <c r="J454" s="567">
        <v>9</v>
      </c>
      <c r="K454" s="567">
        <v>5472</v>
      </c>
      <c r="L454" s="567">
        <v>1</v>
      </c>
      <c r="M454" s="567">
        <v>608</v>
      </c>
      <c r="N454" s="567">
        <v>16</v>
      </c>
      <c r="O454" s="567">
        <v>9728</v>
      </c>
      <c r="P454" s="552">
        <v>1.7777777777777777</v>
      </c>
      <c r="Q454" s="568">
        <v>608</v>
      </c>
    </row>
    <row r="455" spans="1:17" ht="14.4" customHeight="1" x14ac:dyDescent="0.3">
      <c r="A455" s="546" t="s">
        <v>1441</v>
      </c>
      <c r="B455" s="547" t="s">
        <v>1324</v>
      </c>
      <c r="C455" s="547" t="s">
        <v>1308</v>
      </c>
      <c r="D455" s="547" t="s">
        <v>1344</v>
      </c>
      <c r="E455" s="547" t="s">
        <v>1345</v>
      </c>
      <c r="F455" s="567">
        <v>105</v>
      </c>
      <c r="G455" s="567">
        <v>16905</v>
      </c>
      <c r="H455" s="567">
        <v>1.0738105824811026</v>
      </c>
      <c r="I455" s="567">
        <v>161</v>
      </c>
      <c r="J455" s="567">
        <v>91</v>
      </c>
      <c r="K455" s="567">
        <v>15743</v>
      </c>
      <c r="L455" s="567">
        <v>1</v>
      </c>
      <c r="M455" s="567">
        <v>173</v>
      </c>
      <c r="N455" s="567">
        <v>130</v>
      </c>
      <c r="O455" s="567">
        <v>22490</v>
      </c>
      <c r="P455" s="552">
        <v>1.4285714285714286</v>
      </c>
      <c r="Q455" s="568">
        <v>173</v>
      </c>
    </row>
    <row r="456" spans="1:17" ht="14.4" customHeight="1" x14ac:dyDescent="0.3">
      <c r="A456" s="546" t="s">
        <v>1441</v>
      </c>
      <c r="B456" s="547" t="s">
        <v>1324</v>
      </c>
      <c r="C456" s="547" t="s">
        <v>1308</v>
      </c>
      <c r="D456" s="547" t="s">
        <v>1346</v>
      </c>
      <c r="E456" s="547" t="s">
        <v>1347</v>
      </c>
      <c r="F456" s="567">
        <v>25</v>
      </c>
      <c r="G456" s="567">
        <v>9575</v>
      </c>
      <c r="H456" s="567">
        <v>0.77921549479166663</v>
      </c>
      <c r="I456" s="567">
        <v>383</v>
      </c>
      <c r="J456" s="567">
        <v>32</v>
      </c>
      <c r="K456" s="567">
        <v>12288</v>
      </c>
      <c r="L456" s="567">
        <v>1</v>
      </c>
      <c r="M456" s="567">
        <v>384</v>
      </c>
      <c r="N456" s="567">
        <v>53</v>
      </c>
      <c r="O456" s="567">
        <v>18391</v>
      </c>
      <c r="P456" s="552">
        <v>1.4966634114583333</v>
      </c>
      <c r="Q456" s="568">
        <v>347</v>
      </c>
    </row>
    <row r="457" spans="1:17" ht="14.4" customHeight="1" x14ac:dyDescent="0.3">
      <c r="A457" s="546" t="s">
        <v>1441</v>
      </c>
      <c r="B457" s="547" t="s">
        <v>1324</v>
      </c>
      <c r="C457" s="547" t="s">
        <v>1308</v>
      </c>
      <c r="D457" s="547" t="s">
        <v>1348</v>
      </c>
      <c r="E457" s="547" t="s">
        <v>1349</v>
      </c>
      <c r="F457" s="567">
        <v>850</v>
      </c>
      <c r="G457" s="567">
        <v>13600</v>
      </c>
      <c r="H457" s="567">
        <v>0.93457943925233644</v>
      </c>
      <c r="I457" s="567">
        <v>16</v>
      </c>
      <c r="J457" s="567">
        <v>856</v>
      </c>
      <c r="K457" s="567">
        <v>14552</v>
      </c>
      <c r="L457" s="567">
        <v>1</v>
      </c>
      <c r="M457" s="567">
        <v>17</v>
      </c>
      <c r="N457" s="567">
        <v>245</v>
      </c>
      <c r="O457" s="567">
        <v>4165</v>
      </c>
      <c r="P457" s="552">
        <v>0.28621495327102803</v>
      </c>
      <c r="Q457" s="568">
        <v>17</v>
      </c>
    </row>
    <row r="458" spans="1:17" ht="14.4" customHeight="1" x14ac:dyDescent="0.3">
      <c r="A458" s="546" t="s">
        <v>1441</v>
      </c>
      <c r="B458" s="547" t="s">
        <v>1324</v>
      </c>
      <c r="C458" s="547" t="s">
        <v>1308</v>
      </c>
      <c r="D458" s="547" t="s">
        <v>1350</v>
      </c>
      <c r="E458" s="547" t="s">
        <v>1351</v>
      </c>
      <c r="F458" s="567">
        <v>62</v>
      </c>
      <c r="G458" s="567">
        <v>16492</v>
      </c>
      <c r="H458" s="567">
        <v>2.0136752136752136</v>
      </c>
      <c r="I458" s="567">
        <v>266</v>
      </c>
      <c r="J458" s="567">
        <v>30</v>
      </c>
      <c r="K458" s="567">
        <v>8190</v>
      </c>
      <c r="L458" s="567">
        <v>1</v>
      </c>
      <c r="M458" s="567">
        <v>273</v>
      </c>
      <c r="N458" s="567"/>
      <c r="O458" s="567"/>
      <c r="P458" s="552"/>
      <c r="Q458" s="568"/>
    </row>
    <row r="459" spans="1:17" ht="14.4" customHeight="1" x14ac:dyDescent="0.3">
      <c r="A459" s="546" t="s">
        <v>1441</v>
      </c>
      <c r="B459" s="547" t="s">
        <v>1324</v>
      </c>
      <c r="C459" s="547" t="s">
        <v>1308</v>
      </c>
      <c r="D459" s="547" t="s">
        <v>1352</v>
      </c>
      <c r="E459" s="547" t="s">
        <v>1353</v>
      </c>
      <c r="F459" s="567">
        <v>74</v>
      </c>
      <c r="G459" s="567">
        <v>10434</v>
      </c>
      <c r="H459" s="567">
        <v>1.0496981891348089</v>
      </c>
      <c r="I459" s="567">
        <v>141</v>
      </c>
      <c r="J459" s="567">
        <v>70</v>
      </c>
      <c r="K459" s="567">
        <v>9940</v>
      </c>
      <c r="L459" s="567">
        <v>1</v>
      </c>
      <c r="M459" s="567">
        <v>142</v>
      </c>
      <c r="N459" s="567">
        <v>82</v>
      </c>
      <c r="O459" s="567">
        <v>11644</v>
      </c>
      <c r="P459" s="552">
        <v>1.1714285714285715</v>
      </c>
      <c r="Q459" s="568">
        <v>142</v>
      </c>
    </row>
    <row r="460" spans="1:17" ht="14.4" customHeight="1" x14ac:dyDescent="0.3">
      <c r="A460" s="546" t="s">
        <v>1441</v>
      </c>
      <c r="B460" s="547" t="s">
        <v>1324</v>
      </c>
      <c r="C460" s="547" t="s">
        <v>1308</v>
      </c>
      <c r="D460" s="547" t="s">
        <v>1354</v>
      </c>
      <c r="E460" s="547" t="s">
        <v>1353</v>
      </c>
      <c r="F460" s="567">
        <v>594</v>
      </c>
      <c r="G460" s="567">
        <v>46332</v>
      </c>
      <c r="H460" s="567">
        <v>0.92523364485981308</v>
      </c>
      <c r="I460" s="567">
        <v>78</v>
      </c>
      <c r="J460" s="567">
        <v>642</v>
      </c>
      <c r="K460" s="567">
        <v>50076</v>
      </c>
      <c r="L460" s="567">
        <v>1</v>
      </c>
      <c r="M460" s="567">
        <v>78</v>
      </c>
      <c r="N460" s="567">
        <v>598</v>
      </c>
      <c r="O460" s="567">
        <v>46644</v>
      </c>
      <c r="P460" s="552">
        <v>0.93146417445482865</v>
      </c>
      <c r="Q460" s="568">
        <v>78</v>
      </c>
    </row>
    <row r="461" spans="1:17" ht="14.4" customHeight="1" x14ac:dyDescent="0.3">
      <c r="A461" s="546" t="s">
        <v>1441</v>
      </c>
      <c r="B461" s="547" t="s">
        <v>1324</v>
      </c>
      <c r="C461" s="547" t="s">
        <v>1308</v>
      </c>
      <c r="D461" s="547" t="s">
        <v>1355</v>
      </c>
      <c r="E461" s="547" t="s">
        <v>1356</v>
      </c>
      <c r="F461" s="567">
        <v>74</v>
      </c>
      <c r="G461" s="567">
        <v>22718</v>
      </c>
      <c r="H461" s="567">
        <v>1.0368781378366043</v>
      </c>
      <c r="I461" s="567">
        <v>307</v>
      </c>
      <c r="J461" s="567">
        <v>70</v>
      </c>
      <c r="K461" s="567">
        <v>21910</v>
      </c>
      <c r="L461" s="567">
        <v>1</v>
      </c>
      <c r="M461" s="567">
        <v>313</v>
      </c>
      <c r="N461" s="567">
        <v>82</v>
      </c>
      <c r="O461" s="567">
        <v>25748</v>
      </c>
      <c r="P461" s="552">
        <v>1.1751711547238703</v>
      </c>
      <c r="Q461" s="568">
        <v>314</v>
      </c>
    </row>
    <row r="462" spans="1:17" ht="14.4" customHeight="1" x14ac:dyDescent="0.3">
      <c r="A462" s="546" t="s">
        <v>1441</v>
      </c>
      <c r="B462" s="547" t="s">
        <v>1324</v>
      </c>
      <c r="C462" s="547" t="s">
        <v>1308</v>
      </c>
      <c r="D462" s="547" t="s">
        <v>1357</v>
      </c>
      <c r="E462" s="547" t="s">
        <v>1358</v>
      </c>
      <c r="F462" s="567">
        <v>26</v>
      </c>
      <c r="G462" s="567">
        <v>12662</v>
      </c>
      <c r="H462" s="567">
        <v>0.89471452798191065</v>
      </c>
      <c r="I462" s="567">
        <v>487</v>
      </c>
      <c r="J462" s="567">
        <v>29</v>
      </c>
      <c r="K462" s="567">
        <v>14152</v>
      </c>
      <c r="L462" s="567">
        <v>1</v>
      </c>
      <c r="M462" s="567">
        <v>488</v>
      </c>
      <c r="N462" s="567">
        <v>53</v>
      </c>
      <c r="O462" s="567">
        <v>17384</v>
      </c>
      <c r="P462" s="552">
        <v>1.2283776144714529</v>
      </c>
      <c r="Q462" s="568">
        <v>328</v>
      </c>
    </row>
    <row r="463" spans="1:17" ht="14.4" customHeight="1" x14ac:dyDescent="0.3">
      <c r="A463" s="546" t="s">
        <v>1441</v>
      </c>
      <c r="B463" s="547" t="s">
        <v>1324</v>
      </c>
      <c r="C463" s="547" t="s">
        <v>1308</v>
      </c>
      <c r="D463" s="547" t="s">
        <v>1359</v>
      </c>
      <c r="E463" s="547" t="s">
        <v>1360</v>
      </c>
      <c r="F463" s="567">
        <v>150</v>
      </c>
      <c r="G463" s="567">
        <v>24150</v>
      </c>
      <c r="H463" s="567">
        <v>0.78808249575773393</v>
      </c>
      <c r="I463" s="567">
        <v>161</v>
      </c>
      <c r="J463" s="567">
        <v>188</v>
      </c>
      <c r="K463" s="567">
        <v>30644</v>
      </c>
      <c r="L463" s="567">
        <v>1</v>
      </c>
      <c r="M463" s="567">
        <v>163</v>
      </c>
      <c r="N463" s="567">
        <v>516</v>
      </c>
      <c r="O463" s="567">
        <v>84108</v>
      </c>
      <c r="P463" s="552">
        <v>2.7446808510638299</v>
      </c>
      <c r="Q463" s="568">
        <v>163</v>
      </c>
    </row>
    <row r="464" spans="1:17" ht="14.4" customHeight="1" x14ac:dyDescent="0.3">
      <c r="A464" s="546" t="s">
        <v>1441</v>
      </c>
      <c r="B464" s="547" t="s">
        <v>1324</v>
      </c>
      <c r="C464" s="547" t="s">
        <v>1308</v>
      </c>
      <c r="D464" s="547" t="s">
        <v>1363</v>
      </c>
      <c r="E464" s="547" t="s">
        <v>1329</v>
      </c>
      <c r="F464" s="567">
        <v>899</v>
      </c>
      <c r="G464" s="567">
        <v>63829</v>
      </c>
      <c r="H464" s="567">
        <v>0.96465058638616852</v>
      </c>
      <c r="I464" s="567">
        <v>71</v>
      </c>
      <c r="J464" s="567">
        <v>919</v>
      </c>
      <c r="K464" s="567">
        <v>66168</v>
      </c>
      <c r="L464" s="567">
        <v>1</v>
      </c>
      <c r="M464" s="567">
        <v>72</v>
      </c>
      <c r="N464" s="567">
        <v>871</v>
      </c>
      <c r="O464" s="567">
        <v>62712</v>
      </c>
      <c r="P464" s="552">
        <v>0.94776931447225243</v>
      </c>
      <c r="Q464" s="568">
        <v>72</v>
      </c>
    </row>
    <row r="465" spans="1:17" ht="14.4" customHeight="1" x14ac:dyDescent="0.3">
      <c r="A465" s="546" t="s">
        <v>1441</v>
      </c>
      <c r="B465" s="547" t="s">
        <v>1324</v>
      </c>
      <c r="C465" s="547" t="s">
        <v>1308</v>
      </c>
      <c r="D465" s="547" t="s">
        <v>1368</v>
      </c>
      <c r="E465" s="547" t="s">
        <v>1369</v>
      </c>
      <c r="F465" s="567">
        <v>74</v>
      </c>
      <c r="G465" s="567">
        <v>16280</v>
      </c>
      <c r="H465" s="567">
        <v>1.2694946974422956</v>
      </c>
      <c r="I465" s="567">
        <v>220</v>
      </c>
      <c r="J465" s="567">
        <v>56</v>
      </c>
      <c r="K465" s="567">
        <v>12824</v>
      </c>
      <c r="L465" s="567">
        <v>1</v>
      </c>
      <c r="M465" s="567">
        <v>229</v>
      </c>
      <c r="N465" s="567">
        <v>13</v>
      </c>
      <c r="O465" s="567">
        <v>2990</v>
      </c>
      <c r="P465" s="552">
        <v>0.23315658140985651</v>
      </c>
      <c r="Q465" s="568">
        <v>230</v>
      </c>
    </row>
    <row r="466" spans="1:17" ht="14.4" customHeight="1" x14ac:dyDescent="0.3">
      <c r="A466" s="546" t="s">
        <v>1441</v>
      </c>
      <c r="B466" s="547" t="s">
        <v>1324</v>
      </c>
      <c r="C466" s="547" t="s">
        <v>1308</v>
      </c>
      <c r="D466" s="547" t="s">
        <v>1370</v>
      </c>
      <c r="E466" s="547" t="s">
        <v>1371</v>
      </c>
      <c r="F466" s="567">
        <v>38</v>
      </c>
      <c r="G466" s="567">
        <v>45410</v>
      </c>
      <c r="H466" s="567">
        <v>1.0713695882977468</v>
      </c>
      <c r="I466" s="567">
        <v>1195</v>
      </c>
      <c r="J466" s="567">
        <v>35</v>
      </c>
      <c r="K466" s="567">
        <v>42385</v>
      </c>
      <c r="L466" s="567">
        <v>1</v>
      </c>
      <c r="M466" s="567">
        <v>1211</v>
      </c>
      <c r="N466" s="567">
        <v>50</v>
      </c>
      <c r="O466" s="567">
        <v>60550</v>
      </c>
      <c r="P466" s="552">
        <v>1.4285714285714286</v>
      </c>
      <c r="Q466" s="568">
        <v>1211</v>
      </c>
    </row>
    <row r="467" spans="1:17" ht="14.4" customHeight="1" x14ac:dyDescent="0.3">
      <c r="A467" s="546" t="s">
        <v>1441</v>
      </c>
      <c r="B467" s="547" t="s">
        <v>1324</v>
      </c>
      <c r="C467" s="547" t="s">
        <v>1308</v>
      </c>
      <c r="D467" s="547" t="s">
        <v>1372</v>
      </c>
      <c r="E467" s="547" t="s">
        <v>1373</v>
      </c>
      <c r="F467" s="567">
        <v>94</v>
      </c>
      <c r="G467" s="567">
        <v>10340</v>
      </c>
      <c r="H467" s="567">
        <v>1.2957393483709274</v>
      </c>
      <c r="I467" s="567">
        <v>110</v>
      </c>
      <c r="J467" s="567">
        <v>70</v>
      </c>
      <c r="K467" s="567">
        <v>7980</v>
      </c>
      <c r="L467" s="567">
        <v>1</v>
      </c>
      <c r="M467" s="567">
        <v>114</v>
      </c>
      <c r="N467" s="567">
        <v>86</v>
      </c>
      <c r="O467" s="567">
        <v>9804</v>
      </c>
      <c r="P467" s="552">
        <v>1.2285714285714286</v>
      </c>
      <c r="Q467" s="568">
        <v>114</v>
      </c>
    </row>
    <row r="468" spans="1:17" ht="14.4" customHeight="1" x14ac:dyDescent="0.3">
      <c r="A468" s="546" t="s">
        <v>1441</v>
      </c>
      <c r="B468" s="547" t="s">
        <v>1324</v>
      </c>
      <c r="C468" s="547" t="s">
        <v>1308</v>
      </c>
      <c r="D468" s="547" t="s">
        <v>1374</v>
      </c>
      <c r="E468" s="547" t="s">
        <v>1375</v>
      </c>
      <c r="F468" s="567">
        <v>11</v>
      </c>
      <c r="G468" s="567">
        <v>3553</v>
      </c>
      <c r="H468" s="567">
        <v>1.7114643545279384</v>
      </c>
      <c r="I468" s="567">
        <v>323</v>
      </c>
      <c r="J468" s="567">
        <v>6</v>
      </c>
      <c r="K468" s="567">
        <v>2076</v>
      </c>
      <c r="L468" s="567">
        <v>1</v>
      </c>
      <c r="M468" s="567">
        <v>346</v>
      </c>
      <c r="N468" s="567">
        <v>3</v>
      </c>
      <c r="O468" s="567">
        <v>1041</v>
      </c>
      <c r="P468" s="552">
        <v>0.50144508670520227</v>
      </c>
      <c r="Q468" s="568">
        <v>347</v>
      </c>
    </row>
    <row r="469" spans="1:17" ht="14.4" customHeight="1" x14ac:dyDescent="0.3">
      <c r="A469" s="546" t="s">
        <v>1441</v>
      </c>
      <c r="B469" s="547" t="s">
        <v>1324</v>
      </c>
      <c r="C469" s="547" t="s">
        <v>1308</v>
      </c>
      <c r="D469" s="547" t="s">
        <v>1380</v>
      </c>
      <c r="E469" s="547" t="s">
        <v>1381</v>
      </c>
      <c r="F469" s="567">
        <v>18</v>
      </c>
      <c r="G469" s="567">
        <v>18594</v>
      </c>
      <c r="H469" s="567">
        <v>1.3442741469057258</v>
      </c>
      <c r="I469" s="567">
        <v>1033</v>
      </c>
      <c r="J469" s="567">
        <v>13</v>
      </c>
      <c r="K469" s="567">
        <v>13832</v>
      </c>
      <c r="L469" s="567">
        <v>1</v>
      </c>
      <c r="M469" s="567">
        <v>1064</v>
      </c>
      <c r="N469" s="567">
        <v>14</v>
      </c>
      <c r="O469" s="567">
        <v>14910</v>
      </c>
      <c r="P469" s="552">
        <v>1.0779352226720649</v>
      </c>
      <c r="Q469" s="568">
        <v>1065</v>
      </c>
    </row>
    <row r="470" spans="1:17" ht="14.4" customHeight="1" x14ac:dyDescent="0.3">
      <c r="A470" s="546" t="s">
        <v>1441</v>
      </c>
      <c r="B470" s="547" t="s">
        <v>1324</v>
      </c>
      <c r="C470" s="547" t="s">
        <v>1308</v>
      </c>
      <c r="D470" s="547" t="s">
        <v>1382</v>
      </c>
      <c r="E470" s="547" t="s">
        <v>1383</v>
      </c>
      <c r="F470" s="567">
        <v>6</v>
      </c>
      <c r="G470" s="567">
        <v>1764</v>
      </c>
      <c r="H470" s="567">
        <v>0.83720930232558144</v>
      </c>
      <c r="I470" s="567">
        <v>294</v>
      </c>
      <c r="J470" s="567">
        <v>7</v>
      </c>
      <c r="K470" s="567">
        <v>2107</v>
      </c>
      <c r="L470" s="567">
        <v>1</v>
      </c>
      <c r="M470" s="567">
        <v>301</v>
      </c>
      <c r="N470" s="567">
        <v>5</v>
      </c>
      <c r="O470" s="567">
        <v>1510</v>
      </c>
      <c r="P470" s="552">
        <v>0.71665875652586619</v>
      </c>
      <c r="Q470" s="568">
        <v>302</v>
      </c>
    </row>
    <row r="471" spans="1:17" ht="14.4" customHeight="1" x14ac:dyDescent="0.3">
      <c r="A471" s="546" t="s">
        <v>1441</v>
      </c>
      <c r="B471" s="547" t="s">
        <v>1324</v>
      </c>
      <c r="C471" s="547" t="s">
        <v>1308</v>
      </c>
      <c r="D471" s="547" t="s">
        <v>1384</v>
      </c>
      <c r="E471" s="547" t="s">
        <v>1385</v>
      </c>
      <c r="F471" s="567">
        <v>2</v>
      </c>
      <c r="G471" s="567">
        <v>1562</v>
      </c>
      <c r="H471" s="567"/>
      <c r="I471" s="567">
        <v>781</v>
      </c>
      <c r="J471" s="567"/>
      <c r="K471" s="567"/>
      <c r="L471" s="567"/>
      <c r="M471" s="567"/>
      <c r="N471" s="567"/>
      <c r="O471" s="567"/>
      <c r="P471" s="552"/>
      <c r="Q471" s="568"/>
    </row>
    <row r="472" spans="1:17" ht="14.4" customHeight="1" x14ac:dyDescent="0.3">
      <c r="A472" s="546" t="s">
        <v>1441</v>
      </c>
      <c r="B472" s="547" t="s">
        <v>1324</v>
      </c>
      <c r="C472" s="547" t="s">
        <v>1308</v>
      </c>
      <c r="D472" s="547" t="s">
        <v>1386</v>
      </c>
      <c r="E472" s="547" t="s">
        <v>1387</v>
      </c>
      <c r="F472" s="567"/>
      <c r="G472" s="567"/>
      <c r="H472" s="567"/>
      <c r="I472" s="567"/>
      <c r="J472" s="567"/>
      <c r="K472" s="567"/>
      <c r="L472" s="567"/>
      <c r="M472" s="567"/>
      <c r="N472" s="567">
        <v>1</v>
      </c>
      <c r="O472" s="567">
        <v>751</v>
      </c>
      <c r="P472" s="552"/>
      <c r="Q472" s="568">
        <v>751</v>
      </c>
    </row>
    <row r="473" spans="1:17" ht="14.4" customHeight="1" x14ac:dyDescent="0.3">
      <c r="A473" s="546" t="s">
        <v>1441</v>
      </c>
      <c r="B473" s="547" t="s">
        <v>1324</v>
      </c>
      <c r="C473" s="547" t="s">
        <v>1308</v>
      </c>
      <c r="D473" s="547" t="s">
        <v>1419</v>
      </c>
      <c r="E473" s="547" t="s">
        <v>1420</v>
      </c>
      <c r="F473" s="567">
        <v>1</v>
      </c>
      <c r="G473" s="567">
        <v>27</v>
      </c>
      <c r="H473" s="567"/>
      <c r="I473" s="567">
        <v>27</v>
      </c>
      <c r="J473" s="567"/>
      <c r="K473" s="567"/>
      <c r="L473" s="567"/>
      <c r="M473" s="567"/>
      <c r="N473" s="567"/>
      <c r="O473" s="567"/>
      <c r="P473" s="552"/>
      <c r="Q473" s="568"/>
    </row>
    <row r="474" spans="1:17" ht="14.4" customHeight="1" x14ac:dyDescent="0.3">
      <c r="A474" s="546" t="s">
        <v>1442</v>
      </c>
      <c r="B474" s="547" t="s">
        <v>1324</v>
      </c>
      <c r="C474" s="547" t="s">
        <v>1308</v>
      </c>
      <c r="D474" s="547" t="s">
        <v>1328</v>
      </c>
      <c r="E474" s="547" t="s">
        <v>1329</v>
      </c>
      <c r="F474" s="567">
        <v>475</v>
      </c>
      <c r="G474" s="567">
        <v>97850</v>
      </c>
      <c r="H474" s="567">
        <v>0.93496789481730624</v>
      </c>
      <c r="I474" s="567">
        <v>206</v>
      </c>
      <c r="J474" s="567">
        <v>496</v>
      </c>
      <c r="K474" s="567">
        <v>104656</v>
      </c>
      <c r="L474" s="567">
        <v>1</v>
      </c>
      <c r="M474" s="567">
        <v>211</v>
      </c>
      <c r="N474" s="567">
        <v>456</v>
      </c>
      <c r="O474" s="567">
        <v>96216</v>
      </c>
      <c r="P474" s="552">
        <v>0.91935483870967738</v>
      </c>
      <c r="Q474" s="568">
        <v>211</v>
      </c>
    </row>
    <row r="475" spans="1:17" ht="14.4" customHeight="1" x14ac:dyDescent="0.3">
      <c r="A475" s="546" t="s">
        <v>1442</v>
      </c>
      <c r="B475" s="547" t="s">
        <v>1324</v>
      </c>
      <c r="C475" s="547" t="s">
        <v>1308</v>
      </c>
      <c r="D475" s="547" t="s">
        <v>1331</v>
      </c>
      <c r="E475" s="547" t="s">
        <v>1332</v>
      </c>
      <c r="F475" s="567">
        <v>389</v>
      </c>
      <c r="G475" s="567">
        <v>114755</v>
      </c>
      <c r="H475" s="567">
        <v>0.96031699540574245</v>
      </c>
      <c r="I475" s="567">
        <v>295</v>
      </c>
      <c r="J475" s="567">
        <v>397</v>
      </c>
      <c r="K475" s="567">
        <v>119497</v>
      </c>
      <c r="L475" s="567">
        <v>1</v>
      </c>
      <c r="M475" s="567">
        <v>301</v>
      </c>
      <c r="N475" s="567">
        <v>496</v>
      </c>
      <c r="O475" s="567">
        <v>149296</v>
      </c>
      <c r="P475" s="552">
        <v>1.2493702770780857</v>
      </c>
      <c r="Q475" s="568">
        <v>301</v>
      </c>
    </row>
    <row r="476" spans="1:17" ht="14.4" customHeight="1" x14ac:dyDescent="0.3">
      <c r="A476" s="546" t="s">
        <v>1442</v>
      </c>
      <c r="B476" s="547" t="s">
        <v>1324</v>
      </c>
      <c r="C476" s="547" t="s">
        <v>1308</v>
      </c>
      <c r="D476" s="547" t="s">
        <v>1333</v>
      </c>
      <c r="E476" s="547" t="s">
        <v>1334</v>
      </c>
      <c r="F476" s="567">
        <v>9</v>
      </c>
      <c r="G476" s="567">
        <v>855</v>
      </c>
      <c r="H476" s="567">
        <v>2.8787878787878789</v>
      </c>
      <c r="I476" s="567">
        <v>95</v>
      </c>
      <c r="J476" s="567">
        <v>3</v>
      </c>
      <c r="K476" s="567">
        <v>297</v>
      </c>
      <c r="L476" s="567">
        <v>1</v>
      </c>
      <c r="M476" s="567">
        <v>99</v>
      </c>
      <c r="N476" s="567">
        <v>6</v>
      </c>
      <c r="O476" s="567">
        <v>594</v>
      </c>
      <c r="P476" s="552">
        <v>2</v>
      </c>
      <c r="Q476" s="568">
        <v>99</v>
      </c>
    </row>
    <row r="477" spans="1:17" ht="14.4" customHeight="1" x14ac:dyDescent="0.3">
      <c r="A477" s="546" t="s">
        <v>1442</v>
      </c>
      <c r="B477" s="547" t="s">
        <v>1324</v>
      </c>
      <c r="C477" s="547" t="s">
        <v>1308</v>
      </c>
      <c r="D477" s="547" t="s">
        <v>1337</v>
      </c>
      <c r="E477" s="547" t="s">
        <v>1338</v>
      </c>
      <c r="F477" s="567">
        <v>412</v>
      </c>
      <c r="G477" s="567">
        <v>55620</v>
      </c>
      <c r="H477" s="567">
        <v>1.0049143600491437</v>
      </c>
      <c r="I477" s="567">
        <v>135</v>
      </c>
      <c r="J477" s="567">
        <v>404</v>
      </c>
      <c r="K477" s="567">
        <v>55348</v>
      </c>
      <c r="L477" s="567">
        <v>1</v>
      </c>
      <c r="M477" s="567">
        <v>137</v>
      </c>
      <c r="N477" s="567">
        <v>391</v>
      </c>
      <c r="O477" s="567">
        <v>53567</v>
      </c>
      <c r="P477" s="552">
        <v>0.96782178217821779</v>
      </c>
      <c r="Q477" s="568">
        <v>137</v>
      </c>
    </row>
    <row r="478" spans="1:17" ht="14.4" customHeight="1" x14ac:dyDescent="0.3">
      <c r="A478" s="546" t="s">
        <v>1442</v>
      </c>
      <c r="B478" s="547" t="s">
        <v>1324</v>
      </c>
      <c r="C478" s="547" t="s">
        <v>1308</v>
      </c>
      <c r="D478" s="547" t="s">
        <v>1340</v>
      </c>
      <c r="E478" s="547" t="s">
        <v>1341</v>
      </c>
      <c r="F478" s="567">
        <v>1</v>
      </c>
      <c r="G478" s="567">
        <v>620</v>
      </c>
      <c r="H478" s="567">
        <v>0.32342201356285866</v>
      </c>
      <c r="I478" s="567">
        <v>620</v>
      </c>
      <c r="J478" s="567">
        <v>3</v>
      </c>
      <c r="K478" s="567">
        <v>1917</v>
      </c>
      <c r="L478" s="567">
        <v>1</v>
      </c>
      <c r="M478" s="567">
        <v>639</v>
      </c>
      <c r="N478" s="567"/>
      <c r="O478" s="567"/>
      <c r="P478" s="552"/>
      <c r="Q478" s="568"/>
    </row>
    <row r="479" spans="1:17" ht="14.4" customHeight="1" x14ac:dyDescent="0.3">
      <c r="A479" s="546" t="s">
        <v>1442</v>
      </c>
      <c r="B479" s="547" t="s">
        <v>1324</v>
      </c>
      <c r="C479" s="547" t="s">
        <v>1308</v>
      </c>
      <c r="D479" s="547" t="s">
        <v>1344</v>
      </c>
      <c r="E479" s="547" t="s">
        <v>1345</v>
      </c>
      <c r="F479" s="567">
        <v>8</v>
      </c>
      <c r="G479" s="567">
        <v>1288</v>
      </c>
      <c r="H479" s="567">
        <v>0.37225433526011559</v>
      </c>
      <c r="I479" s="567">
        <v>161</v>
      </c>
      <c r="J479" s="567">
        <v>20</v>
      </c>
      <c r="K479" s="567">
        <v>3460</v>
      </c>
      <c r="L479" s="567">
        <v>1</v>
      </c>
      <c r="M479" s="567">
        <v>173</v>
      </c>
      <c r="N479" s="567">
        <v>16</v>
      </c>
      <c r="O479" s="567">
        <v>2768</v>
      </c>
      <c r="P479" s="552">
        <v>0.8</v>
      </c>
      <c r="Q479" s="568">
        <v>173</v>
      </c>
    </row>
    <row r="480" spans="1:17" ht="14.4" customHeight="1" x14ac:dyDescent="0.3">
      <c r="A480" s="546" t="s">
        <v>1442</v>
      </c>
      <c r="B480" s="547" t="s">
        <v>1324</v>
      </c>
      <c r="C480" s="547" t="s">
        <v>1308</v>
      </c>
      <c r="D480" s="547" t="s">
        <v>1346</v>
      </c>
      <c r="E480" s="547" t="s">
        <v>1347</v>
      </c>
      <c r="F480" s="567">
        <v>6</v>
      </c>
      <c r="G480" s="567">
        <v>2298</v>
      </c>
      <c r="H480" s="567">
        <v>0.46033653846153844</v>
      </c>
      <c r="I480" s="567">
        <v>383</v>
      </c>
      <c r="J480" s="567">
        <v>13</v>
      </c>
      <c r="K480" s="567">
        <v>4992</v>
      </c>
      <c r="L480" s="567">
        <v>1</v>
      </c>
      <c r="M480" s="567">
        <v>384</v>
      </c>
      <c r="N480" s="567">
        <v>21</v>
      </c>
      <c r="O480" s="567">
        <v>7287</v>
      </c>
      <c r="P480" s="552">
        <v>1.4597355769230769</v>
      </c>
      <c r="Q480" s="568">
        <v>347</v>
      </c>
    </row>
    <row r="481" spans="1:17" ht="14.4" customHeight="1" x14ac:dyDescent="0.3">
      <c r="A481" s="546" t="s">
        <v>1442</v>
      </c>
      <c r="B481" s="547" t="s">
        <v>1324</v>
      </c>
      <c r="C481" s="547" t="s">
        <v>1308</v>
      </c>
      <c r="D481" s="547" t="s">
        <v>1348</v>
      </c>
      <c r="E481" s="547" t="s">
        <v>1349</v>
      </c>
      <c r="F481" s="567">
        <v>569</v>
      </c>
      <c r="G481" s="567">
        <v>9104</v>
      </c>
      <c r="H481" s="567">
        <v>0.98262277388019426</v>
      </c>
      <c r="I481" s="567">
        <v>16</v>
      </c>
      <c r="J481" s="567">
        <v>545</v>
      </c>
      <c r="K481" s="567">
        <v>9265</v>
      </c>
      <c r="L481" s="567">
        <v>1</v>
      </c>
      <c r="M481" s="567">
        <v>17</v>
      </c>
      <c r="N481" s="567">
        <v>93</v>
      </c>
      <c r="O481" s="567">
        <v>1581</v>
      </c>
      <c r="P481" s="552">
        <v>0.17064220183486239</v>
      </c>
      <c r="Q481" s="568">
        <v>17</v>
      </c>
    </row>
    <row r="482" spans="1:17" ht="14.4" customHeight="1" x14ac:dyDescent="0.3">
      <c r="A482" s="546" t="s">
        <v>1442</v>
      </c>
      <c r="B482" s="547" t="s">
        <v>1324</v>
      </c>
      <c r="C482" s="547" t="s">
        <v>1308</v>
      </c>
      <c r="D482" s="547" t="s">
        <v>1350</v>
      </c>
      <c r="E482" s="547" t="s">
        <v>1351</v>
      </c>
      <c r="F482" s="567">
        <v>49</v>
      </c>
      <c r="G482" s="567">
        <v>13034</v>
      </c>
      <c r="H482" s="567">
        <v>1.5914529914529914</v>
      </c>
      <c r="I482" s="567">
        <v>266</v>
      </c>
      <c r="J482" s="567">
        <v>30</v>
      </c>
      <c r="K482" s="567">
        <v>8190</v>
      </c>
      <c r="L482" s="567">
        <v>1</v>
      </c>
      <c r="M482" s="567">
        <v>273</v>
      </c>
      <c r="N482" s="567"/>
      <c r="O482" s="567"/>
      <c r="P482" s="552"/>
      <c r="Q482" s="568"/>
    </row>
    <row r="483" spans="1:17" ht="14.4" customHeight="1" x14ac:dyDescent="0.3">
      <c r="A483" s="546" t="s">
        <v>1442</v>
      </c>
      <c r="B483" s="547" t="s">
        <v>1324</v>
      </c>
      <c r="C483" s="547" t="s">
        <v>1308</v>
      </c>
      <c r="D483" s="547" t="s">
        <v>1352</v>
      </c>
      <c r="E483" s="547" t="s">
        <v>1353</v>
      </c>
      <c r="F483" s="567">
        <v>107</v>
      </c>
      <c r="G483" s="567">
        <v>15087</v>
      </c>
      <c r="H483" s="567">
        <v>1.1424352567014993</v>
      </c>
      <c r="I483" s="567">
        <v>141</v>
      </c>
      <c r="J483" s="567">
        <v>93</v>
      </c>
      <c r="K483" s="567">
        <v>13206</v>
      </c>
      <c r="L483" s="567">
        <v>1</v>
      </c>
      <c r="M483" s="567">
        <v>142</v>
      </c>
      <c r="N483" s="567">
        <v>91</v>
      </c>
      <c r="O483" s="567">
        <v>12922</v>
      </c>
      <c r="P483" s="552">
        <v>0.978494623655914</v>
      </c>
      <c r="Q483" s="568">
        <v>142</v>
      </c>
    </row>
    <row r="484" spans="1:17" ht="14.4" customHeight="1" x14ac:dyDescent="0.3">
      <c r="A484" s="546" t="s">
        <v>1442</v>
      </c>
      <c r="B484" s="547" t="s">
        <v>1324</v>
      </c>
      <c r="C484" s="547" t="s">
        <v>1308</v>
      </c>
      <c r="D484" s="547" t="s">
        <v>1354</v>
      </c>
      <c r="E484" s="547" t="s">
        <v>1353</v>
      </c>
      <c r="F484" s="567">
        <v>412</v>
      </c>
      <c r="G484" s="567">
        <v>32136</v>
      </c>
      <c r="H484" s="567">
        <v>1.0198019801980198</v>
      </c>
      <c r="I484" s="567">
        <v>78</v>
      </c>
      <c r="J484" s="567">
        <v>404</v>
      </c>
      <c r="K484" s="567">
        <v>31512</v>
      </c>
      <c r="L484" s="567">
        <v>1</v>
      </c>
      <c r="M484" s="567">
        <v>78</v>
      </c>
      <c r="N484" s="567">
        <v>391</v>
      </c>
      <c r="O484" s="567">
        <v>30498</v>
      </c>
      <c r="P484" s="552">
        <v>0.96782178217821779</v>
      </c>
      <c r="Q484" s="568">
        <v>78</v>
      </c>
    </row>
    <row r="485" spans="1:17" ht="14.4" customHeight="1" x14ac:dyDescent="0.3">
      <c r="A485" s="546" t="s">
        <v>1442</v>
      </c>
      <c r="B485" s="547" t="s">
        <v>1324</v>
      </c>
      <c r="C485" s="547" t="s">
        <v>1308</v>
      </c>
      <c r="D485" s="547" t="s">
        <v>1355</v>
      </c>
      <c r="E485" s="547" t="s">
        <v>1356</v>
      </c>
      <c r="F485" s="567">
        <v>107</v>
      </c>
      <c r="G485" s="567">
        <v>32849</v>
      </c>
      <c r="H485" s="567">
        <v>1.1284825998831975</v>
      </c>
      <c r="I485" s="567">
        <v>307</v>
      </c>
      <c r="J485" s="567">
        <v>93</v>
      </c>
      <c r="K485" s="567">
        <v>29109</v>
      </c>
      <c r="L485" s="567">
        <v>1</v>
      </c>
      <c r="M485" s="567">
        <v>313</v>
      </c>
      <c r="N485" s="567">
        <v>90</v>
      </c>
      <c r="O485" s="567">
        <v>28260</v>
      </c>
      <c r="P485" s="552">
        <v>0.97083376275378752</v>
      </c>
      <c r="Q485" s="568">
        <v>314</v>
      </c>
    </row>
    <row r="486" spans="1:17" ht="14.4" customHeight="1" x14ac:dyDescent="0.3">
      <c r="A486" s="546" t="s">
        <v>1442</v>
      </c>
      <c r="B486" s="547" t="s">
        <v>1324</v>
      </c>
      <c r="C486" s="547" t="s">
        <v>1308</v>
      </c>
      <c r="D486" s="547" t="s">
        <v>1357</v>
      </c>
      <c r="E486" s="547" t="s">
        <v>1358</v>
      </c>
      <c r="F486" s="567">
        <v>44</v>
      </c>
      <c r="G486" s="567">
        <v>21428</v>
      </c>
      <c r="H486" s="567">
        <v>0.93425183118242061</v>
      </c>
      <c r="I486" s="567">
        <v>487</v>
      </c>
      <c r="J486" s="567">
        <v>47</v>
      </c>
      <c r="K486" s="567">
        <v>22936</v>
      </c>
      <c r="L486" s="567">
        <v>1</v>
      </c>
      <c r="M486" s="567">
        <v>488</v>
      </c>
      <c r="N486" s="567">
        <v>78</v>
      </c>
      <c r="O486" s="567">
        <v>25584</v>
      </c>
      <c r="P486" s="552">
        <v>1.11545169166376</v>
      </c>
      <c r="Q486" s="568">
        <v>328</v>
      </c>
    </row>
    <row r="487" spans="1:17" ht="14.4" customHeight="1" x14ac:dyDescent="0.3">
      <c r="A487" s="546" t="s">
        <v>1442</v>
      </c>
      <c r="B487" s="547" t="s">
        <v>1324</v>
      </c>
      <c r="C487" s="547" t="s">
        <v>1308</v>
      </c>
      <c r="D487" s="547" t="s">
        <v>1359</v>
      </c>
      <c r="E487" s="547" t="s">
        <v>1360</v>
      </c>
      <c r="F487" s="567">
        <v>235</v>
      </c>
      <c r="G487" s="567">
        <v>37835</v>
      </c>
      <c r="H487" s="567">
        <v>1.0647548826476052</v>
      </c>
      <c r="I487" s="567">
        <v>161</v>
      </c>
      <c r="J487" s="567">
        <v>218</v>
      </c>
      <c r="K487" s="567">
        <v>35534</v>
      </c>
      <c r="L487" s="567">
        <v>1</v>
      </c>
      <c r="M487" s="567">
        <v>163</v>
      </c>
      <c r="N487" s="567">
        <v>414</v>
      </c>
      <c r="O487" s="567">
        <v>67482</v>
      </c>
      <c r="P487" s="552">
        <v>1.8990825688073394</v>
      </c>
      <c r="Q487" s="568">
        <v>163</v>
      </c>
    </row>
    <row r="488" spans="1:17" ht="14.4" customHeight="1" x14ac:dyDescent="0.3">
      <c r="A488" s="546" t="s">
        <v>1442</v>
      </c>
      <c r="B488" s="547" t="s">
        <v>1324</v>
      </c>
      <c r="C488" s="547" t="s">
        <v>1308</v>
      </c>
      <c r="D488" s="547" t="s">
        <v>1363</v>
      </c>
      <c r="E488" s="547" t="s">
        <v>1329</v>
      </c>
      <c r="F488" s="567">
        <v>1001</v>
      </c>
      <c r="G488" s="567">
        <v>71071</v>
      </c>
      <c r="H488" s="567">
        <v>0.88055059966299931</v>
      </c>
      <c r="I488" s="567">
        <v>71</v>
      </c>
      <c r="J488" s="567">
        <v>1121</v>
      </c>
      <c r="K488" s="567">
        <v>80712</v>
      </c>
      <c r="L488" s="567">
        <v>1</v>
      </c>
      <c r="M488" s="567">
        <v>72</v>
      </c>
      <c r="N488" s="567">
        <v>1107</v>
      </c>
      <c r="O488" s="567">
        <v>79704</v>
      </c>
      <c r="P488" s="552">
        <v>0.98751115075825158</v>
      </c>
      <c r="Q488" s="568">
        <v>72</v>
      </c>
    </row>
    <row r="489" spans="1:17" ht="14.4" customHeight="1" x14ac:dyDescent="0.3">
      <c r="A489" s="546" t="s">
        <v>1442</v>
      </c>
      <c r="B489" s="547" t="s">
        <v>1324</v>
      </c>
      <c r="C489" s="547" t="s">
        <v>1308</v>
      </c>
      <c r="D489" s="547" t="s">
        <v>1370</v>
      </c>
      <c r="E489" s="547" t="s">
        <v>1371</v>
      </c>
      <c r="F489" s="567">
        <v>11</v>
      </c>
      <c r="G489" s="567">
        <v>13145</v>
      </c>
      <c r="H489" s="567">
        <v>0.57129818766569607</v>
      </c>
      <c r="I489" s="567">
        <v>1195</v>
      </c>
      <c r="J489" s="567">
        <v>19</v>
      </c>
      <c r="K489" s="567">
        <v>23009</v>
      </c>
      <c r="L489" s="567">
        <v>1</v>
      </c>
      <c r="M489" s="567">
        <v>1211</v>
      </c>
      <c r="N489" s="567">
        <v>23</v>
      </c>
      <c r="O489" s="567">
        <v>27853</v>
      </c>
      <c r="P489" s="552">
        <v>1.2105263157894737</v>
      </c>
      <c r="Q489" s="568">
        <v>1211</v>
      </c>
    </row>
    <row r="490" spans="1:17" ht="14.4" customHeight="1" x14ac:dyDescent="0.3">
      <c r="A490" s="546" t="s">
        <v>1442</v>
      </c>
      <c r="B490" s="547" t="s">
        <v>1324</v>
      </c>
      <c r="C490" s="547" t="s">
        <v>1308</v>
      </c>
      <c r="D490" s="547" t="s">
        <v>1372</v>
      </c>
      <c r="E490" s="547" t="s">
        <v>1373</v>
      </c>
      <c r="F490" s="567">
        <v>9</v>
      </c>
      <c r="G490" s="567">
        <v>990</v>
      </c>
      <c r="H490" s="567">
        <v>0.78947368421052633</v>
      </c>
      <c r="I490" s="567">
        <v>110</v>
      </c>
      <c r="J490" s="567">
        <v>11</v>
      </c>
      <c r="K490" s="567">
        <v>1254</v>
      </c>
      <c r="L490" s="567">
        <v>1</v>
      </c>
      <c r="M490" s="567">
        <v>114</v>
      </c>
      <c r="N490" s="567">
        <v>17</v>
      </c>
      <c r="O490" s="567">
        <v>1938</v>
      </c>
      <c r="P490" s="552">
        <v>1.5454545454545454</v>
      </c>
      <c r="Q490" s="568">
        <v>114</v>
      </c>
    </row>
    <row r="491" spans="1:17" ht="14.4" customHeight="1" x14ac:dyDescent="0.3">
      <c r="A491" s="546" t="s">
        <v>1442</v>
      </c>
      <c r="B491" s="547" t="s">
        <v>1324</v>
      </c>
      <c r="C491" s="547" t="s">
        <v>1308</v>
      </c>
      <c r="D491" s="547" t="s">
        <v>1374</v>
      </c>
      <c r="E491" s="547" t="s">
        <v>1375</v>
      </c>
      <c r="F491" s="567">
        <v>1</v>
      </c>
      <c r="G491" s="567">
        <v>323</v>
      </c>
      <c r="H491" s="567">
        <v>0.93352601156069359</v>
      </c>
      <c r="I491" s="567">
        <v>323</v>
      </c>
      <c r="J491" s="567">
        <v>1</v>
      </c>
      <c r="K491" s="567">
        <v>346</v>
      </c>
      <c r="L491" s="567">
        <v>1</v>
      </c>
      <c r="M491" s="567">
        <v>346</v>
      </c>
      <c r="N491" s="567"/>
      <c r="O491" s="567"/>
      <c r="P491" s="552"/>
      <c r="Q491" s="568"/>
    </row>
    <row r="492" spans="1:17" ht="14.4" customHeight="1" x14ac:dyDescent="0.3">
      <c r="A492" s="546" t="s">
        <v>1442</v>
      </c>
      <c r="B492" s="547" t="s">
        <v>1324</v>
      </c>
      <c r="C492" s="547" t="s">
        <v>1308</v>
      </c>
      <c r="D492" s="547" t="s">
        <v>1380</v>
      </c>
      <c r="E492" s="547" t="s">
        <v>1381</v>
      </c>
      <c r="F492" s="567">
        <v>1</v>
      </c>
      <c r="G492" s="567">
        <v>1033</v>
      </c>
      <c r="H492" s="567"/>
      <c r="I492" s="567">
        <v>1033</v>
      </c>
      <c r="J492" s="567"/>
      <c r="K492" s="567"/>
      <c r="L492" s="567"/>
      <c r="M492" s="567"/>
      <c r="N492" s="567"/>
      <c r="O492" s="567"/>
      <c r="P492" s="552"/>
      <c r="Q492" s="568"/>
    </row>
    <row r="493" spans="1:17" ht="14.4" customHeight="1" x14ac:dyDescent="0.3">
      <c r="A493" s="546" t="s">
        <v>1442</v>
      </c>
      <c r="B493" s="547" t="s">
        <v>1324</v>
      </c>
      <c r="C493" s="547" t="s">
        <v>1308</v>
      </c>
      <c r="D493" s="547" t="s">
        <v>1382</v>
      </c>
      <c r="E493" s="547" t="s">
        <v>1383</v>
      </c>
      <c r="F493" s="567"/>
      <c r="G493" s="567"/>
      <c r="H493" s="567"/>
      <c r="I493" s="567"/>
      <c r="J493" s="567">
        <v>1</v>
      </c>
      <c r="K493" s="567">
        <v>301</v>
      </c>
      <c r="L493" s="567">
        <v>1</v>
      </c>
      <c r="M493" s="567">
        <v>301</v>
      </c>
      <c r="N493" s="567"/>
      <c r="O493" s="567"/>
      <c r="P493" s="552"/>
      <c r="Q493" s="568"/>
    </row>
    <row r="494" spans="1:17" ht="14.4" customHeight="1" x14ac:dyDescent="0.3">
      <c r="A494" s="546" t="s">
        <v>1443</v>
      </c>
      <c r="B494" s="547" t="s">
        <v>1324</v>
      </c>
      <c r="C494" s="547" t="s">
        <v>1308</v>
      </c>
      <c r="D494" s="547" t="s">
        <v>1328</v>
      </c>
      <c r="E494" s="547" t="s">
        <v>1329</v>
      </c>
      <c r="F494" s="567">
        <v>629</v>
      </c>
      <c r="G494" s="567">
        <v>129574</v>
      </c>
      <c r="H494" s="567">
        <v>1.071718650488408</v>
      </c>
      <c r="I494" s="567">
        <v>206</v>
      </c>
      <c r="J494" s="567">
        <v>573</v>
      </c>
      <c r="K494" s="567">
        <v>120903</v>
      </c>
      <c r="L494" s="567">
        <v>1</v>
      </c>
      <c r="M494" s="567">
        <v>211</v>
      </c>
      <c r="N494" s="567">
        <v>663</v>
      </c>
      <c r="O494" s="567">
        <v>139893</v>
      </c>
      <c r="P494" s="552">
        <v>1.1570680628272252</v>
      </c>
      <c r="Q494" s="568">
        <v>211</v>
      </c>
    </row>
    <row r="495" spans="1:17" ht="14.4" customHeight="1" x14ac:dyDescent="0.3">
      <c r="A495" s="546" t="s">
        <v>1443</v>
      </c>
      <c r="B495" s="547" t="s">
        <v>1324</v>
      </c>
      <c r="C495" s="547" t="s">
        <v>1308</v>
      </c>
      <c r="D495" s="547" t="s">
        <v>1330</v>
      </c>
      <c r="E495" s="547" t="s">
        <v>1329</v>
      </c>
      <c r="F495" s="567">
        <v>2</v>
      </c>
      <c r="G495" s="567">
        <v>170</v>
      </c>
      <c r="H495" s="567">
        <v>1.9540229885057472</v>
      </c>
      <c r="I495" s="567">
        <v>85</v>
      </c>
      <c r="J495" s="567">
        <v>1</v>
      </c>
      <c r="K495" s="567">
        <v>87</v>
      </c>
      <c r="L495" s="567">
        <v>1</v>
      </c>
      <c r="M495" s="567">
        <v>87</v>
      </c>
      <c r="N495" s="567"/>
      <c r="O495" s="567"/>
      <c r="P495" s="552"/>
      <c r="Q495" s="568"/>
    </row>
    <row r="496" spans="1:17" ht="14.4" customHeight="1" x14ac:dyDescent="0.3">
      <c r="A496" s="546" t="s">
        <v>1443</v>
      </c>
      <c r="B496" s="547" t="s">
        <v>1324</v>
      </c>
      <c r="C496" s="547" t="s">
        <v>1308</v>
      </c>
      <c r="D496" s="547" t="s">
        <v>1331</v>
      </c>
      <c r="E496" s="547" t="s">
        <v>1332</v>
      </c>
      <c r="F496" s="567">
        <v>357</v>
      </c>
      <c r="G496" s="567">
        <v>105315</v>
      </c>
      <c r="H496" s="567">
        <v>0.83107772192454288</v>
      </c>
      <c r="I496" s="567">
        <v>295</v>
      </c>
      <c r="J496" s="567">
        <v>421</v>
      </c>
      <c r="K496" s="567">
        <v>126721</v>
      </c>
      <c r="L496" s="567">
        <v>1</v>
      </c>
      <c r="M496" s="567">
        <v>301</v>
      </c>
      <c r="N496" s="567">
        <v>426</v>
      </c>
      <c r="O496" s="567">
        <v>128226</v>
      </c>
      <c r="P496" s="552">
        <v>1.0118764845605701</v>
      </c>
      <c r="Q496" s="568">
        <v>301</v>
      </c>
    </row>
    <row r="497" spans="1:17" ht="14.4" customHeight="1" x14ac:dyDescent="0.3">
      <c r="A497" s="546" t="s">
        <v>1443</v>
      </c>
      <c r="B497" s="547" t="s">
        <v>1324</v>
      </c>
      <c r="C497" s="547" t="s">
        <v>1308</v>
      </c>
      <c r="D497" s="547" t="s">
        <v>1333</v>
      </c>
      <c r="E497" s="547" t="s">
        <v>1334</v>
      </c>
      <c r="F497" s="567">
        <v>8</v>
      </c>
      <c r="G497" s="567">
        <v>760</v>
      </c>
      <c r="H497" s="567">
        <v>1.2794612794612794</v>
      </c>
      <c r="I497" s="567">
        <v>95</v>
      </c>
      <c r="J497" s="567">
        <v>6</v>
      </c>
      <c r="K497" s="567">
        <v>594</v>
      </c>
      <c r="L497" s="567">
        <v>1</v>
      </c>
      <c r="M497" s="567">
        <v>99</v>
      </c>
      <c r="N497" s="567"/>
      <c r="O497" s="567"/>
      <c r="P497" s="552"/>
      <c r="Q497" s="568"/>
    </row>
    <row r="498" spans="1:17" ht="14.4" customHeight="1" x14ac:dyDescent="0.3">
      <c r="A498" s="546" t="s">
        <v>1443</v>
      </c>
      <c r="B498" s="547" t="s">
        <v>1324</v>
      </c>
      <c r="C498" s="547" t="s">
        <v>1308</v>
      </c>
      <c r="D498" s="547" t="s">
        <v>1337</v>
      </c>
      <c r="E498" s="547" t="s">
        <v>1338</v>
      </c>
      <c r="F498" s="567">
        <v>108</v>
      </c>
      <c r="G498" s="567">
        <v>14580</v>
      </c>
      <c r="H498" s="567">
        <v>1.3138686131386861</v>
      </c>
      <c r="I498" s="567">
        <v>135</v>
      </c>
      <c r="J498" s="567">
        <v>81</v>
      </c>
      <c r="K498" s="567">
        <v>11097</v>
      </c>
      <c r="L498" s="567">
        <v>1</v>
      </c>
      <c r="M498" s="567">
        <v>137</v>
      </c>
      <c r="N498" s="567">
        <v>115</v>
      </c>
      <c r="O498" s="567">
        <v>15755</v>
      </c>
      <c r="P498" s="552">
        <v>1.4197530864197532</v>
      </c>
      <c r="Q498" s="568">
        <v>137</v>
      </c>
    </row>
    <row r="499" spans="1:17" ht="14.4" customHeight="1" x14ac:dyDescent="0.3">
      <c r="A499" s="546" t="s">
        <v>1443</v>
      </c>
      <c r="B499" s="547" t="s">
        <v>1324</v>
      </c>
      <c r="C499" s="547" t="s">
        <v>1308</v>
      </c>
      <c r="D499" s="547" t="s">
        <v>1339</v>
      </c>
      <c r="E499" s="547" t="s">
        <v>1338</v>
      </c>
      <c r="F499" s="567">
        <v>1</v>
      </c>
      <c r="G499" s="567">
        <v>178</v>
      </c>
      <c r="H499" s="567">
        <v>0.97267759562841527</v>
      </c>
      <c r="I499" s="567">
        <v>178</v>
      </c>
      <c r="J499" s="567">
        <v>1</v>
      </c>
      <c r="K499" s="567">
        <v>183</v>
      </c>
      <c r="L499" s="567">
        <v>1</v>
      </c>
      <c r="M499" s="567">
        <v>183</v>
      </c>
      <c r="N499" s="567"/>
      <c r="O499" s="567"/>
      <c r="P499" s="552"/>
      <c r="Q499" s="568"/>
    </row>
    <row r="500" spans="1:17" ht="14.4" customHeight="1" x14ac:dyDescent="0.3">
      <c r="A500" s="546" t="s">
        <v>1443</v>
      </c>
      <c r="B500" s="547" t="s">
        <v>1324</v>
      </c>
      <c r="C500" s="547" t="s">
        <v>1308</v>
      </c>
      <c r="D500" s="547" t="s">
        <v>1342</v>
      </c>
      <c r="E500" s="547" t="s">
        <v>1343</v>
      </c>
      <c r="F500" s="567"/>
      <c r="G500" s="567"/>
      <c r="H500" s="567"/>
      <c r="I500" s="567"/>
      <c r="J500" s="567">
        <v>1</v>
      </c>
      <c r="K500" s="567">
        <v>608</v>
      </c>
      <c r="L500" s="567">
        <v>1</v>
      </c>
      <c r="M500" s="567">
        <v>608</v>
      </c>
      <c r="N500" s="567"/>
      <c r="O500" s="567"/>
      <c r="P500" s="552"/>
      <c r="Q500" s="568"/>
    </row>
    <row r="501" spans="1:17" ht="14.4" customHeight="1" x14ac:dyDescent="0.3">
      <c r="A501" s="546" t="s">
        <v>1443</v>
      </c>
      <c r="B501" s="547" t="s">
        <v>1324</v>
      </c>
      <c r="C501" s="547" t="s">
        <v>1308</v>
      </c>
      <c r="D501" s="547" t="s">
        <v>1344</v>
      </c>
      <c r="E501" s="547" t="s">
        <v>1345</v>
      </c>
      <c r="F501" s="567">
        <v>9</v>
      </c>
      <c r="G501" s="567">
        <v>1449</v>
      </c>
      <c r="H501" s="567">
        <v>0.76142932212296377</v>
      </c>
      <c r="I501" s="567">
        <v>161</v>
      </c>
      <c r="J501" s="567">
        <v>11</v>
      </c>
      <c r="K501" s="567">
        <v>1903</v>
      </c>
      <c r="L501" s="567">
        <v>1</v>
      </c>
      <c r="M501" s="567">
        <v>173</v>
      </c>
      <c r="N501" s="567">
        <v>15</v>
      </c>
      <c r="O501" s="567">
        <v>2595</v>
      </c>
      <c r="P501" s="552">
        <v>1.3636363636363635</v>
      </c>
      <c r="Q501" s="568">
        <v>173</v>
      </c>
    </row>
    <row r="502" spans="1:17" ht="14.4" customHeight="1" x14ac:dyDescent="0.3">
      <c r="A502" s="546" t="s">
        <v>1443</v>
      </c>
      <c r="B502" s="547" t="s">
        <v>1324</v>
      </c>
      <c r="C502" s="547" t="s">
        <v>1308</v>
      </c>
      <c r="D502" s="547" t="s">
        <v>1346</v>
      </c>
      <c r="E502" s="547" t="s">
        <v>1347</v>
      </c>
      <c r="F502" s="567">
        <v>1</v>
      </c>
      <c r="G502" s="567">
        <v>383</v>
      </c>
      <c r="H502" s="567"/>
      <c r="I502" s="567">
        <v>383</v>
      </c>
      <c r="J502" s="567"/>
      <c r="K502" s="567"/>
      <c r="L502" s="567"/>
      <c r="M502" s="567"/>
      <c r="N502" s="567"/>
      <c r="O502" s="567"/>
      <c r="P502" s="552"/>
      <c r="Q502" s="568"/>
    </row>
    <row r="503" spans="1:17" ht="14.4" customHeight="1" x14ac:dyDescent="0.3">
      <c r="A503" s="546" t="s">
        <v>1443</v>
      </c>
      <c r="B503" s="547" t="s">
        <v>1324</v>
      </c>
      <c r="C503" s="547" t="s">
        <v>1308</v>
      </c>
      <c r="D503" s="547" t="s">
        <v>1348</v>
      </c>
      <c r="E503" s="547" t="s">
        <v>1349</v>
      </c>
      <c r="F503" s="567">
        <v>268</v>
      </c>
      <c r="G503" s="567">
        <v>4288</v>
      </c>
      <c r="H503" s="567">
        <v>1.1014641664526073</v>
      </c>
      <c r="I503" s="567">
        <v>16</v>
      </c>
      <c r="J503" s="567">
        <v>229</v>
      </c>
      <c r="K503" s="567">
        <v>3893</v>
      </c>
      <c r="L503" s="567">
        <v>1</v>
      </c>
      <c r="M503" s="567">
        <v>17</v>
      </c>
      <c r="N503" s="567"/>
      <c r="O503" s="567"/>
      <c r="P503" s="552"/>
      <c r="Q503" s="568"/>
    </row>
    <row r="504" spans="1:17" ht="14.4" customHeight="1" x14ac:dyDescent="0.3">
      <c r="A504" s="546" t="s">
        <v>1443</v>
      </c>
      <c r="B504" s="547" t="s">
        <v>1324</v>
      </c>
      <c r="C504" s="547" t="s">
        <v>1308</v>
      </c>
      <c r="D504" s="547" t="s">
        <v>1350</v>
      </c>
      <c r="E504" s="547" t="s">
        <v>1351</v>
      </c>
      <c r="F504" s="567">
        <v>79</v>
      </c>
      <c r="G504" s="567">
        <v>21014</v>
      </c>
      <c r="H504" s="567">
        <v>1.1842209072978305</v>
      </c>
      <c r="I504" s="567">
        <v>266</v>
      </c>
      <c r="J504" s="567">
        <v>65</v>
      </c>
      <c r="K504" s="567">
        <v>17745</v>
      </c>
      <c r="L504" s="567">
        <v>1</v>
      </c>
      <c r="M504" s="567">
        <v>273</v>
      </c>
      <c r="N504" s="567"/>
      <c r="O504" s="567"/>
      <c r="P504" s="552"/>
      <c r="Q504" s="568"/>
    </row>
    <row r="505" spans="1:17" ht="14.4" customHeight="1" x14ac:dyDescent="0.3">
      <c r="A505" s="546" t="s">
        <v>1443</v>
      </c>
      <c r="B505" s="547" t="s">
        <v>1324</v>
      </c>
      <c r="C505" s="547" t="s">
        <v>1308</v>
      </c>
      <c r="D505" s="547" t="s">
        <v>1352</v>
      </c>
      <c r="E505" s="547" t="s">
        <v>1353</v>
      </c>
      <c r="F505" s="567">
        <v>156</v>
      </c>
      <c r="G505" s="567">
        <v>21996</v>
      </c>
      <c r="H505" s="567">
        <v>1.0832266325224071</v>
      </c>
      <c r="I505" s="567">
        <v>141</v>
      </c>
      <c r="J505" s="567">
        <v>143</v>
      </c>
      <c r="K505" s="567">
        <v>20306</v>
      </c>
      <c r="L505" s="567">
        <v>1</v>
      </c>
      <c r="M505" s="567">
        <v>142</v>
      </c>
      <c r="N505" s="567">
        <v>173</v>
      </c>
      <c r="O505" s="567">
        <v>24566</v>
      </c>
      <c r="P505" s="552">
        <v>1.2097902097902098</v>
      </c>
      <c r="Q505" s="568">
        <v>142</v>
      </c>
    </row>
    <row r="506" spans="1:17" ht="14.4" customHeight="1" x14ac:dyDescent="0.3">
      <c r="A506" s="546" t="s">
        <v>1443</v>
      </c>
      <c r="B506" s="547" t="s">
        <v>1324</v>
      </c>
      <c r="C506" s="547" t="s">
        <v>1308</v>
      </c>
      <c r="D506" s="547" t="s">
        <v>1354</v>
      </c>
      <c r="E506" s="547" t="s">
        <v>1353</v>
      </c>
      <c r="F506" s="567">
        <v>108</v>
      </c>
      <c r="G506" s="567">
        <v>8424</v>
      </c>
      <c r="H506" s="567">
        <v>1.3333333333333333</v>
      </c>
      <c r="I506" s="567">
        <v>78</v>
      </c>
      <c r="J506" s="567">
        <v>81</v>
      </c>
      <c r="K506" s="567">
        <v>6318</v>
      </c>
      <c r="L506" s="567">
        <v>1</v>
      </c>
      <c r="M506" s="567">
        <v>78</v>
      </c>
      <c r="N506" s="567">
        <v>115</v>
      </c>
      <c r="O506" s="567">
        <v>8970</v>
      </c>
      <c r="P506" s="552">
        <v>1.4197530864197532</v>
      </c>
      <c r="Q506" s="568">
        <v>78</v>
      </c>
    </row>
    <row r="507" spans="1:17" ht="14.4" customHeight="1" x14ac:dyDescent="0.3">
      <c r="A507" s="546" t="s">
        <v>1443</v>
      </c>
      <c r="B507" s="547" t="s">
        <v>1324</v>
      </c>
      <c r="C507" s="547" t="s">
        <v>1308</v>
      </c>
      <c r="D507" s="547" t="s">
        <v>1355</v>
      </c>
      <c r="E507" s="547" t="s">
        <v>1356</v>
      </c>
      <c r="F507" s="567">
        <v>156</v>
      </c>
      <c r="G507" s="567">
        <v>47892</v>
      </c>
      <c r="H507" s="567">
        <v>1.069997095556201</v>
      </c>
      <c r="I507" s="567">
        <v>307</v>
      </c>
      <c r="J507" s="567">
        <v>143</v>
      </c>
      <c r="K507" s="567">
        <v>44759</v>
      </c>
      <c r="L507" s="567">
        <v>1</v>
      </c>
      <c r="M507" s="567">
        <v>313</v>
      </c>
      <c r="N507" s="567">
        <v>172</v>
      </c>
      <c r="O507" s="567">
        <v>54008</v>
      </c>
      <c r="P507" s="552">
        <v>1.2066400053620501</v>
      </c>
      <c r="Q507" s="568">
        <v>314</v>
      </c>
    </row>
    <row r="508" spans="1:17" ht="14.4" customHeight="1" x14ac:dyDescent="0.3">
      <c r="A508" s="546" t="s">
        <v>1443</v>
      </c>
      <c r="B508" s="547" t="s">
        <v>1324</v>
      </c>
      <c r="C508" s="547" t="s">
        <v>1308</v>
      </c>
      <c r="D508" s="547" t="s">
        <v>1357</v>
      </c>
      <c r="E508" s="547" t="s">
        <v>1358</v>
      </c>
      <c r="F508" s="567">
        <v>1</v>
      </c>
      <c r="G508" s="567">
        <v>487</v>
      </c>
      <c r="H508" s="567"/>
      <c r="I508" s="567">
        <v>487</v>
      </c>
      <c r="J508" s="567"/>
      <c r="K508" s="567"/>
      <c r="L508" s="567"/>
      <c r="M508" s="567"/>
      <c r="N508" s="567"/>
      <c r="O508" s="567"/>
      <c r="P508" s="552"/>
      <c r="Q508" s="568"/>
    </row>
    <row r="509" spans="1:17" ht="14.4" customHeight="1" x14ac:dyDescent="0.3">
      <c r="A509" s="546" t="s">
        <v>1443</v>
      </c>
      <c r="B509" s="547" t="s">
        <v>1324</v>
      </c>
      <c r="C509" s="547" t="s">
        <v>1308</v>
      </c>
      <c r="D509" s="547" t="s">
        <v>1359</v>
      </c>
      <c r="E509" s="547" t="s">
        <v>1360</v>
      </c>
      <c r="F509" s="567">
        <v>29</v>
      </c>
      <c r="G509" s="567">
        <v>4669</v>
      </c>
      <c r="H509" s="567">
        <v>1.5913428766189501</v>
      </c>
      <c r="I509" s="567">
        <v>161</v>
      </c>
      <c r="J509" s="567">
        <v>18</v>
      </c>
      <c r="K509" s="567">
        <v>2934</v>
      </c>
      <c r="L509" s="567">
        <v>1</v>
      </c>
      <c r="M509" s="567">
        <v>163</v>
      </c>
      <c r="N509" s="567">
        <v>190</v>
      </c>
      <c r="O509" s="567">
        <v>30970</v>
      </c>
      <c r="P509" s="552">
        <v>10.555555555555555</v>
      </c>
      <c r="Q509" s="568">
        <v>163</v>
      </c>
    </row>
    <row r="510" spans="1:17" ht="14.4" customHeight="1" x14ac:dyDescent="0.3">
      <c r="A510" s="546" t="s">
        <v>1443</v>
      </c>
      <c r="B510" s="547" t="s">
        <v>1324</v>
      </c>
      <c r="C510" s="547" t="s">
        <v>1308</v>
      </c>
      <c r="D510" s="547" t="s">
        <v>1363</v>
      </c>
      <c r="E510" s="547" t="s">
        <v>1329</v>
      </c>
      <c r="F510" s="567">
        <v>312</v>
      </c>
      <c r="G510" s="567">
        <v>22152</v>
      </c>
      <c r="H510" s="567">
        <v>1.3376811594202898</v>
      </c>
      <c r="I510" s="567">
        <v>71</v>
      </c>
      <c r="J510" s="567">
        <v>230</v>
      </c>
      <c r="K510" s="567">
        <v>16560</v>
      </c>
      <c r="L510" s="567">
        <v>1</v>
      </c>
      <c r="M510" s="567">
        <v>72</v>
      </c>
      <c r="N510" s="567">
        <v>364</v>
      </c>
      <c r="O510" s="567">
        <v>26208</v>
      </c>
      <c r="P510" s="552">
        <v>1.5826086956521739</v>
      </c>
      <c r="Q510" s="568">
        <v>72</v>
      </c>
    </row>
    <row r="511" spans="1:17" ht="14.4" customHeight="1" x14ac:dyDescent="0.3">
      <c r="A511" s="546" t="s">
        <v>1443</v>
      </c>
      <c r="B511" s="547" t="s">
        <v>1324</v>
      </c>
      <c r="C511" s="547" t="s">
        <v>1308</v>
      </c>
      <c r="D511" s="547" t="s">
        <v>1368</v>
      </c>
      <c r="E511" s="547" t="s">
        <v>1369</v>
      </c>
      <c r="F511" s="567">
        <v>3</v>
      </c>
      <c r="G511" s="567">
        <v>660</v>
      </c>
      <c r="H511" s="567">
        <v>2.8820960698689957</v>
      </c>
      <c r="I511" s="567">
        <v>220</v>
      </c>
      <c r="J511" s="567">
        <v>1</v>
      </c>
      <c r="K511" s="567">
        <v>229</v>
      </c>
      <c r="L511" s="567">
        <v>1</v>
      </c>
      <c r="M511" s="567">
        <v>229</v>
      </c>
      <c r="N511" s="567"/>
      <c r="O511" s="567"/>
      <c r="P511" s="552"/>
      <c r="Q511" s="568"/>
    </row>
    <row r="512" spans="1:17" ht="14.4" customHeight="1" x14ac:dyDescent="0.3">
      <c r="A512" s="546" t="s">
        <v>1443</v>
      </c>
      <c r="B512" s="547" t="s">
        <v>1324</v>
      </c>
      <c r="C512" s="547" t="s">
        <v>1308</v>
      </c>
      <c r="D512" s="547" t="s">
        <v>1370</v>
      </c>
      <c r="E512" s="547" t="s">
        <v>1371</v>
      </c>
      <c r="F512" s="567">
        <v>8</v>
      </c>
      <c r="G512" s="567">
        <v>9560</v>
      </c>
      <c r="H512" s="567">
        <v>0.78943022295623455</v>
      </c>
      <c r="I512" s="567">
        <v>1195</v>
      </c>
      <c r="J512" s="567">
        <v>10</v>
      </c>
      <c r="K512" s="567">
        <v>12110</v>
      </c>
      <c r="L512" s="567">
        <v>1</v>
      </c>
      <c r="M512" s="567">
        <v>1211</v>
      </c>
      <c r="N512" s="567">
        <v>11</v>
      </c>
      <c r="O512" s="567">
        <v>13321</v>
      </c>
      <c r="P512" s="552">
        <v>1.1000000000000001</v>
      </c>
      <c r="Q512" s="568">
        <v>1211</v>
      </c>
    </row>
    <row r="513" spans="1:17" ht="14.4" customHeight="1" x14ac:dyDescent="0.3">
      <c r="A513" s="546" t="s">
        <v>1443</v>
      </c>
      <c r="B513" s="547" t="s">
        <v>1324</v>
      </c>
      <c r="C513" s="547" t="s">
        <v>1308</v>
      </c>
      <c r="D513" s="547" t="s">
        <v>1372</v>
      </c>
      <c r="E513" s="547" t="s">
        <v>1373</v>
      </c>
      <c r="F513" s="567">
        <v>8</v>
      </c>
      <c r="G513" s="567">
        <v>880</v>
      </c>
      <c r="H513" s="567">
        <v>1.5438596491228069</v>
      </c>
      <c r="I513" s="567">
        <v>110</v>
      </c>
      <c r="J513" s="567">
        <v>5</v>
      </c>
      <c r="K513" s="567">
        <v>570</v>
      </c>
      <c r="L513" s="567">
        <v>1</v>
      </c>
      <c r="M513" s="567">
        <v>114</v>
      </c>
      <c r="N513" s="567">
        <v>7</v>
      </c>
      <c r="O513" s="567">
        <v>798</v>
      </c>
      <c r="P513" s="552">
        <v>1.4</v>
      </c>
      <c r="Q513" s="568">
        <v>114</v>
      </c>
    </row>
    <row r="514" spans="1:17" ht="14.4" customHeight="1" x14ac:dyDescent="0.3">
      <c r="A514" s="546" t="s">
        <v>1443</v>
      </c>
      <c r="B514" s="547" t="s">
        <v>1324</v>
      </c>
      <c r="C514" s="547" t="s">
        <v>1308</v>
      </c>
      <c r="D514" s="547" t="s">
        <v>1374</v>
      </c>
      <c r="E514" s="547" t="s">
        <v>1375</v>
      </c>
      <c r="F514" s="567">
        <v>1</v>
      </c>
      <c r="G514" s="567">
        <v>323</v>
      </c>
      <c r="H514" s="567"/>
      <c r="I514" s="567">
        <v>323</v>
      </c>
      <c r="J514" s="567"/>
      <c r="K514" s="567"/>
      <c r="L514" s="567"/>
      <c r="M514" s="567"/>
      <c r="N514" s="567"/>
      <c r="O514" s="567"/>
      <c r="P514" s="552"/>
      <c r="Q514" s="568"/>
    </row>
    <row r="515" spans="1:17" ht="14.4" customHeight="1" x14ac:dyDescent="0.3">
      <c r="A515" s="546" t="s">
        <v>1443</v>
      </c>
      <c r="B515" s="547" t="s">
        <v>1324</v>
      </c>
      <c r="C515" s="547" t="s">
        <v>1308</v>
      </c>
      <c r="D515" s="547" t="s">
        <v>1380</v>
      </c>
      <c r="E515" s="547" t="s">
        <v>1381</v>
      </c>
      <c r="F515" s="567"/>
      <c r="G515" s="567"/>
      <c r="H515" s="567"/>
      <c r="I515" s="567"/>
      <c r="J515" s="567">
        <v>1</v>
      </c>
      <c r="K515" s="567">
        <v>1064</v>
      </c>
      <c r="L515" s="567">
        <v>1</v>
      </c>
      <c r="M515" s="567">
        <v>1064</v>
      </c>
      <c r="N515" s="567"/>
      <c r="O515" s="567"/>
      <c r="P515" s="552"/>
      <c r="Q515" s="568"/>
    </row>
    <row r="516" spans="1:17" ht="14.4" customHeight="1" thickBot="1" x14ac:dyDescent="0.35">
      <c r="A516" s="554" t="s">
        <v>1443</v>
      </c>
      <c r="B516" s="555" t="s">
        <v>1324</v>
      </c>
      <c r="C516" s="555" t="s">
        <v>1308</v>
      </c>
      <c r="D516" s="555" t="s">
        <v>1382</v>
      </c>
      <c r="E516" s="555" t="s">
        <v>1383</v>
      </c>
      <c r="F516" s="569"/>
      <c r="G516" s="569"/>
      <c r="H516" s="569"/>
      <c r="I516" s="569"/>
      <c r="J516" s="569">
        <v>2</v>
      </c>
      <c r="K516" s="569">
        <v>602</v>
      </c>
      <c r="L516" s="569">
        <v>1</v>
      </c>
      <c r="M516" s="569">
        <v>301</v>
      </c>
      <c r="N516" s="569"/>
      <c r="O516" s="569"/>
      <c r="P516" s="560"/>
      <c r="Q516" s="5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2017-07-25T11:58:15Z</dcterms:modified>
</cp:coreProperties>
</file>