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M9" i="431"/>
  <c r="M13" i="431"/>
  <c r="M21" i="431"/>
  <c r="N15" i="431"/>
  <c r="O9" i="431"/>
  <c r="O17" i="431"/>
  <c r="P15" i="431"/>
  <c r="P19" i="431"/>
  <c r="Q13" i="431"/>
  <c r="Q21" i="431"/>
  <c r="Q14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L19" i="431"/>
  <c r="M17" i="431"/>
  <c r="N11" i="431"/>
  <c r="N19" i="431"/>
  <c r="O13" i="431"/>
  <c r="O21" i="431"/>
  <c r="P11" i="431"/>
  <c r="Q9" i="431"/>
  <c r="Q17" i="431"/>
  <c r="Q18" i="431"/>
  <c r="Q19" i="431"/>
  <c r="O8" i="431"/>
  <c r="J8" i="431"/>
  <c r="G8" i="431"/>
  <c r="P8" i="431"/>
  <c r="L8" i="431"/>
  <c r="I8" i="431"/>
  <c r="E8" i="431"/>
  <c r="H8" i="431"/>
  <c r="N8" i="431"/>
  <c r="C8" i="431"/>
  <c r="F8" i="431"/>
  <c r="M8" i="431"/>
  <c r="K8" i="431"/>
  <c r="D8" i="431"/>
  <c r="Q8" i="431"/>
  <c r="S19" i="431" l="1"/>
  <c r="R19" i="431"/>
  <c r="R18" i="431"/>
  <c r="S18" i="431"/>
  <c r="R17" i="431"/>
  <c r="S17" i="431"/>
  <c r="R9" i="431"/>
  <c r="S9" i="431"/>
  <c r="S20" i="431"/>
  <c r="R20" i="431"/>
  <c r="R16" i="431"/>
  <c r="S16" i="431"/>
  <c r="S12" i="431"/>
  <c r="R12" i="431"/>
  <c r="R15" i="431"/>
  <c r="S15" i="431"/>
  <c r="R11" i="431"/>
  <c r="S11" i="431"/>
  <c r="S22" i="431"/>
  <c r="R22" i="431"/>
  <c r="S10" i="431"/>
  <c r="R10" i="431"/>
  <c r="S14" i="431"/>
  <c r="R14" i="431"/>
  <c r="R21" i="431"/>
  <c r="S21" i="431"/>
  <c r="S13" i="431"/>
  <c r="R13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<sst xmlns="http://schemas.openxmlformats.org/spreadsheetml/2006/main" count="5624" uniqueCount="1135">
  <si>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</si>
  <si>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</si>
  <si>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</si>
  <si>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</si>
  <si>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</si>
  <si>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</si>
  <si>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</si>
  <si>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</si>
  <si>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</si>
  <si>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</si>
  <si>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</si>
  <si>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</si>
  <si>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</si>
  <si>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</si>
  <si>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</si>
  <si>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</si>
  <si>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</si>
  <si>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</si>
  <si>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</si>
  <si>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</si>
  <si>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</si>
  <si>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</si>
  <si>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</si>
  <si>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</si>
  <si>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</si>
  <si>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</si>
  <si>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</si>
  <si>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</si>
  <si>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</si>
  <si>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</si>
  <si>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</si>
  <si>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</si>
  <si>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</si>
  <si>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</si>
  <si>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</si>
  <si>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</si>
  <si>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</si>
  <si>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</si>
  <si>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</si>
  <si>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</si>
  <si>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</si>
  <si>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</si>
  <si>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</si>
  <si>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</si>
  <si>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</si>
  <si>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</si>
  <si>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</si>
  <si>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</si>
  <si>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</si>
  <si>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</si>
  <si>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</si>
  <si>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</si>
  <si>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</si>
  <si>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</si>
  <si>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</si>
  <si>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</si>
  <si>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</si>
  <si>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</si>
  <si>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</si>
  <si>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</si>
  <si>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</si>
  <si>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</si>
  <si>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</si>
  <si>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</si>
  <si>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</si>
  <si>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</si>
  <si>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</si>
  <si>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</si>
  <si>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</si>
  <si>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</si>
  <si>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</si>
  <si>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</si>
  <si>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</si>
  <si>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</si>
  <si>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</si>
  <si>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</si>
  <si>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</si>
  <si>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</si>
  <si>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</si>
  <si>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</si>
  <si>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</si>
  <si>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</si>
  <si>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</si>
  <si>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</si>
  <si>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</si>
  <si>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</si>
  <si>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</si>
  <si>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</si>
  <si>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</si>
  <si>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</si>
  <si>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</si>
  <si>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</si>
  <si>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</si>
  <si>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</si>
  <si>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</si>
  <si>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</si>
  <si>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</si>
  <si>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</si>
  <si>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</si>
  <si>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</si>
  <si>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</si>
  <si>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</si>
  <si>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</si>
  <si>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</si>
  <si>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</si>
  <si>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</si>
  <si>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</si>
  <si>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</si>
  <si>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</si>
  <si>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</si>
  <si>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</si>
  <si>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</si>
  <si>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</si>
  <si>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</si>
  <si>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</si>
  <si>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</si>
  <si>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</si>
  <si>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</si>
  <si>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</si>
  <si>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</si>
  <si>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</si>
  <si>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</si>
  <si>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</si>
  <si>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</si>
  <si>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</si>
  <si>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</si>
  <si>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</si>
  <si>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</si>
  <si>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</si>
  <si>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</si>
  <si>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</si>
  <si>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</si>
  <si>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</si>
  <si>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</si>
  <si>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</si>
  <si>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</si>
  <si>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</si>
  <si>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</si>
  <si>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</si>
  <si>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</si>
  <si>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</si>
  <si>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</si>
  <si>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</si>
  <si>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</si>
  <si>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</si>
  <si>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</si>
  <si>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</si>
  <si>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</si>
  <si>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</si>
  <si>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</si>
  <si>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</si>
  <si>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</si>
  <si>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</si>
  <si>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</si>
  <si>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</si>
  <si>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</si>
  <si>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</si>
  <si>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</si>
  <si>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</si>
  <si>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</si>
  <si>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</si>
  <si>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</si>
  <si>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</si>
  <si>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</si>
  <si>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</si>
  <si>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</si>
  <si>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</si>
  <si>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</si>
  <si>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</si>
  <si>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</si>
  <si>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</si>
  <si>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</si>
  <si>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</si>
  <si>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</si>
  <si>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</si>
  <si>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</si>
  <si>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</si>
  <si>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</si>
  <si>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</si>
  <si>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</si>
  <si>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</si>
  <si>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</si>
  <si>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</si>
  <si>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</si>
  <si>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</si>
  <si>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</si>
  <si>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</si>
  <si>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</si>
  <si>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</si>
  <si>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</si>
  <si>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</si>
  <si>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</si>
  <si>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</si>
  <si>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</si>
  <si>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</si>
  <si>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</si>
  <si>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</si>
  <si>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</si>
  <si>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</si>
  <si>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</si>
  <si>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</si>
  <si>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</si>
  <si>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</si>
  <si>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</si>
  <si>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</si>
  <si>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</si>
  <si>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</si>
  <si>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</si>
  <si>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</si>
  <si>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</si>
  <si>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</si>
  <si>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</si>
  <si>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</si>
  <si>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</si>
  <si>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</si>
  <si>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</si>
  <si>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</si>
  <si>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</si>
  <si>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</si>
  <si>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</si>
  <si>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</si>
  <si>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</si>
  <si>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</si>
  <si>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</si>
  <si>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</si>
  <si>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</si>
  <si>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</si>
  <si>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</si>
  <si>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</si>
  <si>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</si>
  <si>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</si>
  <si>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</si>
  <si>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</si>
  <si>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</si>
  <si>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</si>
  <si>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</si>
  <si>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</si>
  <si>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</si>
  <si>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</si>
  <si>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</si>
  <si>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</si>
  <si>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</si>
  <si>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</si>
  <si>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</si>
  <si>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</si>
  <si>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</si>
  <si>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</si>
  <si>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</si>
  <si>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</si>
  <si>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</si>
  <si>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</si>
  <si>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</si>
  <si>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</si>
  <si>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</si>
  <si>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</si>
  <si>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</si>
  <si>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</si>
  <si>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</si>
  <si>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</si>
  <si>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</si>
  <si>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</si>
  <si>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</si>
  <si>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</si>
  <si>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</si>
  <si>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</si>
  <si>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</si>
  <si>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</si>
  <si>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</si>
  <si>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</si>
  <si>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</si>
  <si>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</si>
  <si>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</si>
  <si>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</si>
  <si>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</si>
  <si>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</si>
  <si>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</si>
  <si>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</si>
  <si>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</si>
  <si>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</si>
  <si>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</si>
  <si>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</si>
  <si>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</si>
  <si>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</si>
  <si>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</si>
  <si>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</si>
  <si>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</si>
  <si>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</si>
  <si>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</si>
  <si>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</si>
  <si>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</si>
  <si>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</si>
  <si>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</si>
  <si>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</si>
  <si>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</si>
  <si>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</si>
  <si>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</si>
  <si>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</si>
  <si>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</si>
  <si>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</si>
  <si>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</si>
  <si>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</si>
  <si>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</si>
  <si>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</si>
  <si>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</si>
  <si>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</si>
  <si>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</si>
  <si>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</si>
  <si>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</si>
  <si>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</si>
  <si>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</si>
  <si>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</si>
  <si>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</si>
  <si>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</si>
  <si>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</si>
  <si>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</si>
  <si>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</si>
  <si>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</si>
  <si>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</si>
  <si>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</si>
  <si>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</si>
  <si>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</si>
  <si>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</si>
  <si>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</si>
  <si>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</si>
  <si>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</si>
  <si>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</si>
  <si>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</si>
  <si>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</si>
  <si>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</si>
  <si>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</si>
  <si>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</si>
  <si>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</si>
  <si>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</si>
  <si>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</si>
  <si>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</si>
  <si>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</si>
  <si>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</si>
  <si>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</si>
  <si>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</si>
  <si>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</si>
  <si>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</si>
  <si>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</si>
  <si>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</si>
  <si>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</si>
  <si>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</si>
  <si>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</si>
  <si>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</si>
  <si>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</si>
  <si>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</si>
  <si>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</si>
  <si>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</si>
  <si>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</si>
  <si>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</si>
  <si>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</si>
  <si>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</si>
  <si>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</si>
  <si>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</si>
  <si>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</si>
  <si>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</si>
  <si>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</si>
  <si>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</si>
  <si>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</si>
  <si>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</si>
  <si>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</si>
  <si>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</si>
  <si>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</si>
  <si>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</si>
  <si>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</si>
  <si>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</si>
  <si>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</si>
  <si>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</si>
  <si>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</si>
  <si>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</si>
  <si>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</si>
  <si>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</si>
  <si>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</si>
  <si>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</si>
  <si>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</si>
  <si>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</si>
  <si>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</si>
  <si>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</si>
  <si>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</si>
  <si>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</si>
  <si>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</si>
  <si>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</si>
  <si>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</si>
  <si>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</si>
  <si>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</si>
  <si>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</si>
  <si>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</si>
  <si>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</si>
  <si>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</si>
  <si>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</si>
  <si>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</si>
  <si>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</si>
  <si>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</si>
  <si>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</si>
  <si>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</si>
  <si>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</si>
  <si>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</si>
  <si>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</si>
  <si>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</si>
  <si>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</si>
  <si>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</si>
  <si>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</si>
  <si>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</si>
  <si>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</si>
  <si>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</si>
  <si>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</si>
  <si>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</si>
  <si>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</si>
  <si>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</si>
  <si>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</si>
  <si>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</si>
  <si>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</si>
  <si>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</si>
  <si>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</si>
  <si>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</si>
  <si>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</si>
  <si>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</si>
  <si>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</si>
  <si>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</si>
  <si>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</si>
  <si>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</si>
  <si>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</si>
  <si>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</si>
  <si>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</si>
  <si>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</si>
  <si>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</si>
  <si>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</si>
  <si>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</si>
  <si>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</si>
  <si>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</si>
  <si>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</si>
  <si>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</si>
  <si>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</si>
  <si>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</si>
  <si>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</si>
  <si>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</si>
  <si>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</si>
  <si>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</si>
  <si>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</si>
  <si>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</si>
  <si>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</si>
  <si>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</si>
  <si>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</si>
  <si>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</si>
  <si>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</si>
  <si>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</si>
  <si>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</si>
  <si>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</si>
  <si>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</si>
  <si>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</si>
  <si>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</si>
  <si>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</si>
  <si>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</si>
  <si>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</si>
  <si>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</si>
  <si>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</si>
  <si>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</si>
  <si>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</si>
  <si>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</si>
  <si>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</si>
  <si>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</si>
  <si>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</si>
  <si>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</si>
  <si>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</si>
  <si>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</si>
  <si>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</si>
  <si>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</si>
  <si>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</si>
  <si>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</si>
  <si>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</si>
  <si>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</si>
  <si>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</si>
  <si>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</si>
  <si>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</si>
  <si>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</si>
  <si>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</si>
  <si>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</si>
  <si>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</si>
  <si>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</si>
  <si>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</si>
  <si>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</si>
  <si>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</si>
  <si>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</si>
  <si>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</si>
  <si>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</si>
  <si>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</si>
  <si>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</si>
  <si>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</si>
  <si>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</si>
  <si>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</si>
  <si>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</si>
  <si>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</si>
  <si>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</si>
  <si>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</si>
  <si>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</si>
  <si>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</si>
  <si>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</si>
  <si>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</si>
  <si>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</si>
  <si>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</si>
  <si>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</si>
  <si>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</si>
  <si>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</si>
  <si>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</si>
  <si>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</si>
  <si>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</si>
  <si>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</si>
  <si>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</si>
  <si>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</si>
  <si>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</si>
  <si>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</si>
  <si>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</si>
  <si>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</si>
  <si>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</si>
  <si>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</si>
  <si>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</si>
  <si>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</si>
  <si>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</si>
  <si>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</si>
  <si>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</si>
  <si>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</si>
  <si>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</si>
  <si>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</si>
  <si>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</si>
  <si>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</si>
  <si>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</si>
  <si>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</si>
  <si>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</si>
  <si>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</si>
  <si>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</si>
  <si>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</si>
  <si>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</si>
  <si>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</si>
  <si>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</si>
  <si>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</si>
  <si>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</si>
  <si>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</si>
  <si>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</si>
  <si>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</si>
  <si>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</si>
  <si>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</si>
  <si>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</si>
  <si>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</si>
  <si>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FYZIOLOGICKÝ ROZTOK VIAFLO</t>
  </si>
  <si>
    <t>INF SOL 20X500ML</t>
  </si>
  <si>
    <t>INF SOL 10X1000ML</t>
  </si>
  <si>
    <t>GUTRON 2.5MG</t>
  </si>
  <si>
    <t>TBL 50X2.5MG</t>
  </si>
  <si>
    <t>P</t>
  </si>
  <si>
    <t>HIRUDOID</t>
  </si>
  <si>
    <t>DRM CRM 1X40GM</t>
  </si>
  <si>
    <t>IBALGIN 400 TBL 24</t>
  </si>
  <si>
    <t xml:space="preserve">POR TBL FLM 24X400MG 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</si>
  <si>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</si>
  <si>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</si>
  <si>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</si>
  <si>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</si>
  <si>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</si>
  <si>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</si>
  <si>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PARALEN 500</t>
  </si>
  <si>
    <t>POR TBL NOB 24X500MG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</si>
  <si>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</si>
  <si>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</si>
  <si>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</si>
  <si>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</si>
  <si>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</si>
  <si>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</si>
  <si>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</si>
  <si>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</si>
  <si>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</si>
  <si>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</si>
  <si>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</si>
  <si>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</si>
  <si>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</si>
  <si>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</si>
  <si>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</si>
  <si>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</si>
  <si>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</si>
  <si>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</si>
  <si>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</si>
  <si>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</si>
  <si>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</si>
  <si>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</si>
  <si>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</si>
  <si>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</si>
  <si>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</si>
  <si>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</si>
  <si>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</si>
  <si>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</si>
  <si>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PARACETAMOL</t>
  </si>
  <si>
    <t>4343</t>
  </si>
  <si>
    <t>PARALEN 500 SUP</t>
  </si>
  <si>
    <t>500MG SUP 5</t>
  </si>
  <si>
    <t>GESTODEN A ETHINYLESTRADIOL</t>
  </si>
  <si>
    <t>97557</t>
  </si>
  <si>
    <t>LINDYNETTE 20</t>
  </si>
  <si>
    <t>75MCG/20MCG TBL OBD 3X21</t>
  </si>
  <si>
    <t>GUAJFENESIN</t>
  </si>
  <si>
    <t>94234</t>
  </si>
  <si>
    <t>GUAJACURAN</t>
  </si>
  <si>
    <t>200MG TBL OBD 30</t>
  </si>
  <si>
    <t>LEVOTHYROXIN, SODNÁ SŮL</t>
  </si>
  <si>
    <t>187427</t>
  </si>
  <si>
    <t>LETROX</t>
  </si>
  <si>
    <t>100MCG TBL NOB 100</t>
  </si>
  <si>
    <t>NITROFURANTOIN</t>
  </si>
  <si>
    <t>207280</t>
  </si>
  <si>
    <t>FUROLIN</t>
  </si>
  <si>
    <t>100MG TBL NOB 30</t>
  </si>
  <si>
    <t>OMEPRAZOL</t>
  </si>
  <si>
    <t>122114</t>
  </si>
  <si>
    <t>APO-OME 20</t>
  </si>
  <si>
    <t>20MG CPS ETD 100</t>
  </si>
  <si>
    <t>KLARITHROMYCIN</t>
  </si>
  <si>
    <t>202905</t>
  </si>
  <si>
    <t>KLACID 250</t>
  </si>
  <si>
    <t>250MG TBL FLM 14</t>
  </si>
  <si>
    <t>NIMESULID</t>
  </si>
  <si>
    <t>12892</t>
  </si>
  <si>
    <t>AULIN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</si>
  <si>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</si>
  <si>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</si>
  <si>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</si>
  <si>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</si>
  <si>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</si>
  <si>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</si>
  <si>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</si>
  <si>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</si>
  <si>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</si>
  <si>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</si>
  <si>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</si>
  <si>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</si>
  <si>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</si>
  <si>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</si>
  <si>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</si>
  <si>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</si>
  <si>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SULFAMETHOXAZOL A TRIMETHOPRIM</t>
  </si>
  <si>
    <t>203954</t>
  </si>
  <si>
    <t>BISEPTOL</t>
  </si>
  <si>
    <t>400MG/80MG TBL NOB 28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</si>
  <si>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</si>
  <si>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</si>
  <si>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</si>
  <si>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A02BC02 - PANTOPRAZOL</t>
  </si>
  <si>
    <t>M01AX17 - NIMESULID</t>
  </si>
  <si>
    <t>H03AA01 - LEVOTHYROXIN, SODNÁ SŮL</t>
  </si>
  <si>
    <t>A02BC02</t>
  </si>
  <si>
    <t>M01AX17</t>
  </si>
  <si>
    <t>H03AA01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</si>
  <si>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</si>
  <si>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</si>
  <si>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</si>
  <si>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</si>
  <si>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</si>
  <si>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</si>
  <si>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</si>
  <si>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</si>
  <si>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</si>
  <si>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</si>
  <si>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</si>
  <si>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</si>
  <si>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</si>
  <si>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</si>
  <si>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</si>
  <si>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</si>
  <si>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DH977</t>
  </si>
  <si>
    <t>Anti-A monoklonální 3x10 ml</t>
  </si>
  <si>
    <t>DH978</t>
  </si>
  <si>
    <t>Anti-B monoklonální 3x10 ml</t>
  </si>
  <si>
    <t>DH980</t>
  </si>
  <si>
    <t>Anti-D IgM monoklonální 10 ml</t>
  </si>
  <si>
    <t>DG851</t>
  </si>
  <si>
    <t>ARC ANTI HCV RGT 2000TEST</t>
  </si>
  <si>
    <t>DA066</t>
  </si>
  <si>
    <t>ARC HBSAG QUALITATIVE  II CTL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</si>
  <si>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</si>
  <si>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</si>
  <si>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</si>
  <si>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</si>
  <si>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</si>
  <si>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</si>
  <si>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DB247</t>
  </si>
  <si>
    <t>ARC Syphlis TP Reagent Kit</t>
  </si>
  <si>
    <t>DB700</t>
  </si>
  <si>
    <t>CELLPACK 20 l</t>
  </si>
  <si>
    <t>DA619</t>
  </si>
  <si>
    <t>DG Gel Coombs ( 2 x 25 cards )</t>
  </si>
  <si>
    <t>DB163</t>
  </si>
  <si>
    <t>DG Gel NEUTRAL ( 2 x 25 cards )</t>
  </si>
  <si>
    <t>DG074</t>
  </si>
  <si>
    <t>DG Gel Rh Kell</t>
  </si>
  <si>
    <t>DB965</t>
  </si>
  <si>
    <t>DG PAPAIN</t>
  </si>
  <si>
    <t>DF561</t>
  </si>
  <si>
    <t>DIAGN. Anti-Wra pol. 3ml</t>
  </si>
  <si>
    <t>DB548</t>
  </si>
  <si>
    <t>DIAGN.ANTI-D IgM MON. 10x10ML</t>
  </si>
  <si>
    <t>DB547</t>
  </si>
  <si>
    <t>DIAGN.ANTI-e MON. 5ML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</si>
  <si>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</si>
  <si>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</si>
  <si>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</si>
  <si>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</si>
  <si>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</si>
  <si>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</si>
  <si>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</si>
  <si>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</si>
  <si>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DC235</t>
  </si>
  <si>
    <t>DILUENT 2 1X500</t>
  </si>
  <si>
    <t>DG379</t>
  </si>
  <si>
    <t>Doprava 21%</t>
  </si>
  <si>
    <t>DC791</t>
  </si>
  <si>
    <t>CheckcellWeak 10 ml</t>
  </si>
  <si>
    <t>DH885</t>
  </si>
  <si>
    <t>ID papain –lyofilizovaný</t>
  </si>
  <si>
    <t>DC915</t>
  </si>
  <si>
    <t>ID-Card Anti-IgG-Dilution, 1x12</t>
  </si>
  <si>
    <t>DB622</t>
  </si>
  <si>
    <t>ID-Card DC-Screening II, 1x12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</si>
  <si>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</si>
  <si>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</si>
  <si>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</si>
  <si>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</si>
  <si>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</si>
  <si>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</si>
  <si>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</si>
  <si>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</si>
  <si>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</si>
  <si>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</si>
  <si>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</si>
  <si>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</si>
  <si>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</si>
  <si>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</si>
  <si>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</si>
  <si>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</si>
  <si>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</si>
  <si>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</si>
  <si>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DB620</t>
  </si>
  <si>
    <t>ID-Panel P , 11x4ml</t>
  </si>
  <si>
    <t>DB619</t>
  </si>
  <si>
    <t>ID-Panel, 11x 4ml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</si>
  <si>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</si>
  <si>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</si>
  <si>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</si>
  <si>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</si>
  <si>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</si>
  <si>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</si>
  <si>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</si>
  <si>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</si>
  <si>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</si>
  <si>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</si>
  <si>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</si>
  <si>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</si>
  <si>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</si>
  <si>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</si>
  <si>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</si>
  <si>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</si>
  <si>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</si>
  <si>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</si>
  <si>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</si>
  <si>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</si>
  <si>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</si>
  <si>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</si>
  <si>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</si>
  <si>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</si>
  <si>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</si>
  <si>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</si>
  <si>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DG595</t>
  </si>
  <si>
    <t>Promývací roztok A ředěný</t>
  </si>
  <si>
    <t>DG596</t>
  </si>
  <si>
    <t>Promývací roztok B ředěný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</si>
  <si>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</si>
  <si>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</si>
  <si>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</si>
  <si>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</si>
  <si>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</si>
  <si>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</si>
  <si>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</si>
  <si>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</si>
  <si>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</si>
  <si>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</si>
  <si>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</si>
  <si>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</si>
  <si>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</si>
  <si>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</si>
  <si>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</si>
  <si>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</si>
  <si>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</si>
  <si>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</si>
  <si>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50115050</t>
  </si>
  <si>
    <t>obvazový materiál (Z502)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</si>
  <si>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</si>
  <si>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</si>
  <si>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</si>
  <si>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</si>
  <si>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</si>
  <si>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</si>
  <si>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</si>
  <si>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</si>
  <si>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</si>
  <si>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</si>
  <si>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</si>
  <si>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</si>
  <si>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</si>
  <si>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</si>
  <si>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</si>
  <si>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</si>
  <si>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</si>
  <si>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</si>
  <si>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</si>
  <si>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</si>
  <si>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</si>
  <si>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</si>
  <si>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</si>
  <si>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</si>
  <si>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DD058</t>
  </si>
  <si>
    <t>ARC ANTI HCV CONTROL</t>
  </si>
  <si>
    <t>DF118</t>
  </si>
  <si>
    <t>ARC ANTIHBCII</t>
  </si>
  <si>
    <t>DF116</t>
  </si>
  <si>
    <t>ARC ANTIHBCII CAL</t>
  </si>
  <si>
    <t>DE849</t>
  </si>
  <si>
    <t>ARC CONC WASH BUFFFER(4x1LTR)</t>
  </si>
  <si>
    <t>DD424</t>
  </si>
  <si>
    <t>ARC HIV COMBO CALIBR.</t>
  </si>
  <si>
    <t>DC396</t>
  </si>
  <si>
    <t>ARC PRE-TRIG SOL</t>
  </si>
  <si>
    <t>DC689</t>
  </si>
  <si>
    <t>ARC TRIGGER SOL 4PAC</t>
  </si>
  <si>
    <t>DG694</t>
  </si>
  <si>
    <t>Architect HCV Ag Controls</t>
  </si>
  <si>
    <t>DG692</t>
  </si>
  <si>
    <t>Architect HCV Ag Reagent Kit</t>
  </si>
  <si>
    <t>DC859</t>
  </si>
  <si>
    <t>COLUMBIA AGAR</t>
  </si>
  <si>
    <t>DE736</t>
  </si>
  <si>
    <t>DiaCell MP ABO A1-B</t>
  </si>
  <si>
    <t>DE868</t>
  </si>
  <si>
    <t>EIGHTCHECK-3WP (N) 12x1,5 ml</t>
  </si>
  <si>
    <t>DD495</t>
  </si>
  <si>
    <t>GAMMA EGA</t>
  </si>
  <si>
    <t>DG211</t>
  </si>
  <si>
    <t>HEPTAPHAN, DIAG.PROUZKY 50 ks</t>
  </si>
  <si>
    <t>DD182</t>
  </si>
  <si>
    <t>ID-Card ID LISS/Coombs, 112x12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</si>
  <si>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</si>
  <si>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</si>
  <si>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</si>
  <si>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</si>
  <si>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</si>
  <si>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</si>
  <si>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DD596</t>
  </si>
  <si>
    <t>Sabouraud agar s CMP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</si>
  <si>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</si>
  <si>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</si>
  <si>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</si>
  <si>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</si>
  <si>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</si>
  <si>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</si>
  <si>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</si>
  <si>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</si>
  <si>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</si>
  <si>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</si>
  <si>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ZB500</t>
  </si>
  <si>
    <t>Zkumavka vacutainer BD 3 ml Est 75 x 13 H bal . á 100 ks čirá 362725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</si>
  <si>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</si>
  <si>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</si>
  <si>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</si>
  <si>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</si>
  <si>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</si>
  <si>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</si>
  <si>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ZB084</t>
  </si>
  <si>
    <t>Náplast transpore 2,50 cm x 9,14 m 1527-1 - nahrazeno ZQ117</t>
  </si>
  <si>
    <t>ZA314</t>
  </si>
  <si>
    <t>Obinadlo idealast-haft 8 cm x   4 m 9311113</t>
  </si>
  <si>
    <t>ZL790</t>
  </si>
  <si>
    <t>Obvaz sterilní hotový č. 3 A4101144</t>
  </si>
  <si>
    <t>ZA589</t>
  </si>
  <si>
    <t>Tampon sterilní stáčený 30 x 30 cm / 5 ks karton á 1500 ks 28007</t>
  </si>
  <si>
    <t>ZB771</t>
  </si>
  <si>
    <t>Držák jehly základní 450201</t>
  </si>
  <si>
    <t>ZF192</t>
  </si>
  <si>
    <t>Nádoba na kontaminovaný odpad 4 l 15-0004</t>
  </si>
  <si>
    <t>ZF577</t>
  </si>
  <si>
    <t>Propichovač segmentu (schlauch segment öffner) 95.1000</t>
  </si>
  <si>
    <t>ZA790</t>
  </si>
  <si>
    <t>Stříkačka injekční 2-dílná 5 ml L Inject Solo4606051V</t>
  </si>
  <si>
    <t>ZP300</t>
  </si>
  <si>
    <t>Škrtidlo se sponou pro dospělé bez latexu modré délka 400 mm 09820-B</t>
  </si>
  <si>
    <t>ZP896</t>
  </si>
  <si>
    <t>Vak na skladování trombocytů Transfer Bag JMS sterilní jednotlivě balený 150 ml bal. á 50 ks 814-0132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</si>
  <si>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</si>
  <si>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</si>
  <si>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</si>
  <si>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</si>
  <si>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</si>
  <si>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</si>
  <si>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ZE949</t>
  </si>
  <si>
    <t>Zkumavka na moč 9,5 ml 455028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</si>
  <si>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</si>
  <si>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</si>
  <si>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</si>
  <si>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</si>
  <si>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</si>
  <si>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</si>
  <si>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ZE407</t>
  </si>
  <si>
    <t>Filtr na destičky BC PALL-AutoStop ATSBC1EPSB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</si>
  <si>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</si>
  <si>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</si>
  <si>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</si>
  <si>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</si>
  <si>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</si>
  <si>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</si>
  <si>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</si>
  <si>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</si>
  <si>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</si>
  <si>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</si>
  <si>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</si>
  <si>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</si>
  <si>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</si>
  <si>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</si>
  <si>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</si>
  <si>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</si>
  <si>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</si>
  <si>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</si>
  <si>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</si>
  <si>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</si>
  <si>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</si>
  <si>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</si>
  <si>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</si>
  <si>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</si>
  <si>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</si>
  <si>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</si>
  <si>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</si>
  <si>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</si>
  <si>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</si>
  <si>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</si>
  <si>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</si>
  <si>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</si>
  <si>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</si>
  <si>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</si>
  <si>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</si>
  <si>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</si>
  <si>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</si>
  <si>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</si>
  <si>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</si>
  <si>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</si>
  <si>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ZP366</t>
  </si>
  <si>
    <t>Vak odběrový na plnou krev 4 komorový 450 ml s filtrem QUADRUPLE BAGS LEUKOFLEX 450 ml LCRD bal. á 12 ks LQT6280LU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</si>
  <si>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</si>
  <si>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</si>
  <si>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</si>
  <si>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</si>
  <si>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</si>
  <si>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</si>
  <si>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</si>
  <si>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</si>
  <si>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</si>
  <si>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</si>
  <si>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</si>
  <si>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</si>
  <si>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</si>
  <si>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</si>
  <si>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</si>
  <si>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</si>
  <si>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</si>
  <si>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</si>
  <si>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</si>
  <si>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</si>
  <si>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</si>
  <si>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</si>
  <si>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</si>
  <si>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</si>
  <si>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</si>
  <si>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</si>
  <si>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</si>
  <si>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</si>
  <si>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</si>
  <si>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</si>
  <si>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</si>
  <si>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</si>
  <si>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</si>
  <si>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</si>
  <si>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</si>
  <si>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</si>
  <si>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</si>
  <si>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</si>
  <si>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</si>
  <si>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</si>
  <si>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</si>
  <si>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</si>
  <si>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</si>
  <si>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</si>
  <si>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</si>
  <si>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</si>
  <si>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</si>
  <si>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</si>
  <si>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</si>
  <si>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</si>
  <si>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</si>
  <si>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</si>
  <si>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</si>
  <si>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</si>
  <si>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</si>
  <si>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</si>
  <si>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</si>
  <si>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</si>
  <si>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</si>
  <si>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</si>
  <si>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</si>
  <si>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</si>
  <si>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</si>
  <si>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</si>
  <si>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 xml:space="preserve">KONTROLNÍ VYŠETŘENÍ HEMATOLOGEM                   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</si>
  <si>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</si>
  <si>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</si>
  <si>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</si>
  <si>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</si>
  <si>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</si>
  <si>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</si>
  <si>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</si>
  <si>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</si>
  <si>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</si>
  <si>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</si>
  <si>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</si>
  <si>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</si>
  <si>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</si>
  <si>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</si>
  <si>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</si>
  <si>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</si>
  <si>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</si>
  <si>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</si>
  <si>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</si>
  <si>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</si>
  <si>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</si>
  <si>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</si>
  <si>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</si>
  <si>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</si>
  <si>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</si>
  <si>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</si>
  <si>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 xml:space="preserve">SEPARACE SÉRA NEBO PLAZMY                         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</si>
  <si>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</si>
  <si>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</si>
  <si>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</si>
  <si>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</si>
  <si>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</si>
  <si>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</si>
  <si>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</si>
  <si>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</si>
  <si>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</si>
  <si>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</si>
  <si>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</si>
  <si>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82119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</si>
  <si>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</si>
  <si>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</si>
  <si>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</si>
  <si>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</si>
  <si>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82075</t>
  </si>
  <si>
    <t>KONFIRMAČNÍ TEST NA PROTILÁTKY METODOU IMUNOBLOT (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</si>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</sst>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103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0.62571513384180077</c:v>
                </c:pt>
                <c:pt idx="1">
                  <c:v>0.27854934303193868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565344"/>
        <c:axId val="2478084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0.41942950164037107</c:v>
                </c:pt>
                <c:pt idx="1">
                  <c:v>0.41942950164037107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820416"/>
        <c:axId val="247809536"/>
      </c:scatterChart>
      <c:catAx>
        <c:axId val="66556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780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80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5565344"/>
        <c:crosses val="autoZero"/>
        <c:crossBetween val="between"/>
      </c:valAx>
      <c:valAx>
        <c:axId val="247820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7809536"/>
        <c:crosses val="max"/>
        <c:crossBetween val="midCat"/>
      </c:valAx>
      <c:valAx>
        <c:axId val="247809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7820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90" tableBorderDxfId="89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5" totalsRowShown="0">
  <autoFilter ref="C3:S3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569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644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645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652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970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992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1001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1082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1083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1134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569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583.3599999999999</v>
      </c>
      <c r="K3" s="44">
        <f>IF(M3=0,0,J3/M3)</f>
        <v>1</v>
      </c>
      <c r="L3" s="43">
        <f>SUBTOTAL(9,L6:L1048576)</f>
        <v>8</v>
      </c>
      <c r="M3" s="45">
        <f>SUBTOTAL(9,M6:M1048576)</f>
        <v>583.3599999999999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541</v>
      </c>
      <c r="B6" s="541" t="s">
        <v>566</v>
      </c>
      <c r="C6" s="541" t="s">
        <v>567</v>
      </c>
      <c r="D6" s="541" t="s">
        <v>552</v>
      </c>
      <c r="E6" s="541" t="s">
        <v>568</v>
      </c>
      <c r="F6" s="529"/>
      <c r="G6" s="529"/>
      <c r="H6" s="248">
        <v>0</v>
      </c>
      <c r="I6" s="529">
        <v>8</v>
      </c>
      <c r="J6" s="529">
        <v>583.3599999999999</v>
      </c>
      <c r="K6" s="248">
        <v>1</v>
      </c>
      <c r="L6" s="529">
        <v>8</v>
      </c>
      <c r="M6" s="530">
        <v>583.3599999999999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61</v>
      </c>
      <c r="C3" s="252">
        <f>SUM(C6:C1048576)</f>
        <v>4</v>
      </c>
      <c r="D3" s="252">
        <f>SUM(D6:D1048576)</f>
        <v>0</v>
      </c>
      <c r="E3" s="253">
        <f>SUM(E6:E1048576)</f>
        <v>0</v>
      </c>
      <c r="F3" s="250">
        <f>IF(SUM($B3:$E3)=0,"",B3/SUM($B3:$E3))</f>
        <v>0.93846153846153846</v>
      </c>
      <c r="G3" s="248">
        <f t="shared" ref="G3:I3" si="0">IF(SUM($B3:$E3)=0,"",C3/SUM($B3:$E3))</f>
        <v>6.1538461538461542E-2</v>
      </c>
      <c r="H3" s="248">
        <f t="shared" si="0"/>
        <v>0</v>
      </c>
      <c r="I3" s="249">
        <f t="shared" si="0"/>
        <v>0</v>
      </c>
      <c r="J3" s="252">
        <f>SUM(J6:J1048576)</f>
        <v>26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0.8666666666666667</v>
      </c>
      <c r="O3" s="248">
        <f t="shared" ref="O3:Q3" si="1">IF(SUM($J3:$M3)=0,"",K3/SUM($J3:$M3))</f>
        <v>0.13333333333333333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570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571</v>
      </c>
      <c r="B7" s="559">
        <v>7</v>
      </c>
      <c r="C7" s="512">
        <v>1</v>
      </c>
      <c r="D7" s="512"/>
      <c r="E7" s="513"/>
      <c r="F7" s="556">
        <v>0.875</v>
      </c>
      <c r="G7" s="549">
        <v>0.125</v>
      </c>
      <c r="H7" s="549">
        <v>0</v>
      </c>
      <c r="I7" s="562">
        <v>0</v>
      </c>
      <c r="J7" s="559">
        <v>1</v>
      </c>
      <c r="K7" s="512">
        <v>1</v>
      </c>
      <c r="L7" s="512"/>
      <c r="M7" s="513"/>
      <c r="N7" s="556">
        <v>0.5</v>
      </c>
      <c r="O7" s="549">
        <v>0.5</v>
      </c>
      <c r="P7" s="549">
        <v>0</v>
      </c>
      <c r="Q7" s="550">
        <v>0</v>
      </c>
    </row>
    <row r="8" spans="1:17" ht="14.4" customHeight="1" thickBot="1" x14ac:dyDescent="0.35">
      <c r="A8" s="554" t="s">
        <v>572</v>
      </c>
      <c r="B8" s="560">
        <v>54</v>
      </c>
      <c r="C8" s="519">
        <v>3</v>
      </c>
      <c r="D8" s="519"/>
      <c r="E8" s="520"/>
      <c r="F8" s="557">
        <v>0.94736842105263153</v>
      </c>
      <c r="G8" s="527">
        <v>5.2631578947368418E-2</v>
      </c>
      <c r="H8" s="527">
        <v>0</v>
      </c>
      <c r="I8" s="563">
        <v>0</v>
      </c>
      <c r="J8" s="560">
        <v>25</v>
      </c>
      <c r="K8" s="519">
        <v>3</v>
      </c>
      <c r="L8" s="519"/>
      <c r="M8" s="520"/>
      <c r="N8" s="557">
        <v>0.8928571428571429</v>
      </c>
      <c r="O8" s="527">
        <v>0.10714285714285714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573</v>
      </c>
      <c r="C5" s="491">
        <v>1231.8200000000002</v>
      </c>
      <c r="D5" s="491">
        <v>14</v>
      </c>
      <c r="E5" s="491">
        <v>1001.46</v>
      </c>
      <c r="F5" s="564">
        <v>0.81299215794515423</v>
      </c>
      <c r="G5" s="491">
        <v>13</v>
      </c>
      <c r="H5" s="564">
        <v>0.9285714285714286</v>
      </c>
      <c r="I5" s="491">
        <v>230.36</v>
      </c>
      <c r="J5" s="564">
        <v>0.18700784205484566</v>
      </c>
      <c r="K5" s="491">
        <v>1</v>
      </c>
      <c r="L5" s="564">
        <v>7.1428571428571425E-2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574</v>
      </c>
      <c r="C6" s="491">
        <v>1231.8200000000002</v>
      </c>
      <c r="D6" s="491">
        <v>14</v>
      </c>
      <c r="E6" s="491">
        <v>1001.46</v>
      </c>
      <c r="F6" s="564">
        <v>0.81299215794515423</v>
      </c>
      <c r="G6" s="491">
        <v>13</v>
      </c>
      <c r="H6" s="564">
        <v>0.9285714285714286</v>
      </c>
      <c r="I6" s="491">
        <v>230.36</v>
      </c>
      <c r="J6" s="564">
        <v>0.18700784205484566</v>
      </c>
      <c r="K6" s="491">
        <v>1</v>
      </c>
      <c r="L6" s="564">
        <v>7.1428571428571425E-2</v>
      </c>
      <c r="M6" s="491" t="s">
        <v>1</v>
      </c>
      <c r="N6" s="150"/>
    </row>
    <row r="7" spans="1:14" ht="14.4" customHeight="1" x14ac:dyDescent="0.3">
      <c r="A7" s="487" t="s">
        <v>529</v>
      </c>
      <c r="B7" s="488" t="s">
        <v>3</v>
      </c>
      <c r="C7" s="491">
        <v>1231.8200000000002</v>
      </c>
      <c r="D7" s="491">
        <v>14</v>
      </c>
      <c r="E7" s="491">
        <v>1001.46</v>
      </c>
      <c r="F7" s="564">
        <v>0.81299215794515423</v>
      </c>
      <c r="G7" s="491">
        <v>13</v>
      </c>
      <c r="H7" s="564">
        <v>0.9285714285714286</v>
      </c>
      <c r="I7" s="491">
        <v>230.36</v>
      </c>
      <c r="J7" s="564">
        <v>0.18700784205484566</v>
      </c>
      <c r="K7" s="491">
        <v>1</v>
      </c>
      <c r="L7" s="564">
        <v>7.1428571428571425E-2</v>
      </c>
      <c r="M7" s="491" t="s">
        <v>535</v>
      </c>
      <c r="N7" s="150"/>
    </row>
    <row r="9" spans="1:14" ht="14.4" customHeight="1" x14ac:dyDescent="0.3">
      <c r="A9" s="487">
        <v>35</v>
      </c>
      <c r="B9" s="488" t="s">
        <v>573</v>
      </c>
      <c r="C9" s="491" t="s">
        <v>531</v>
      </c>
      <c r="D9" s="491" t="s">
        <v>531</v>
      </c>
      <c r="E9" s="491" t="s">
        <v>531</v>
      </c>
      <c r="F9" s="564" t="s">
        <v>531</v>
      </c>
      <c r="G9" s="491" t="s">
        <v>531</v>
      </c>
      <c r="H9" s="564" t="s">
        <v>531</v>
      </c>
      <c r="I9" s="491" t="s">
        <v>531</v>
      </c>
      <c r="J9" s="564" t="s">
        <v>531</v>
      </c>
      <c r="K9" s="491" t="s">
        <v>531</v>
      </c>
      <c r="L9" s="564" t="s">
        <v>531</v>
      </c>
      <c r="M9" s="491" t="s">
        <v>68</v>
      </c>
      <c r="N9" s="150"/>
    </row>
    <row r="10" spans="1:14" ht="14.4" customHeight="1" x14ac:dyDescent="0.3">
      <c r="A10" s="487" t="s">
        <v>575</v>
      </c>
      <c r="B10" s="488" t="s">
        <v>574</v>
      </c>
      <c r="C10" s="491">
        <v>1231.8200000000002</v>
      </c>
      <c r="D10" s="491">
        <v>14</v>
      </c>
      <c r="E10" s="491">
        <v>1001.46</v>
      </c>
      <c r="F10" s="564">
        <v>0.81299215794515423</v>
      </c>
      <c r="G10" s="491">
        <v>13</v>
      </c>
      <c r="H10" s="564">
        <v>0.9285714285714286</v>
      </c>
      <c r="I10" s="491">
        <v>230.36</v>
      </c>
      <c r="J10" s="564">
        <v>0.18700784205484566</v>
      </c>
      <c r="K10" s="491">
        <v>1</v>
      </c>
      <c r="L10" s="564">
        <v>7.1428571428571425E-2</v>
      </c>
      <c r="M10" s="491" t="s">
        <v>1</v>
      </c>
      <c r="N10" s="150"/>
    </row>
    <row r="11" spans="1:14" ht="14.4" customHeight="1" x14ac:dyDescent="0.3">
      <c r="A11" s="487" t="s">
        <v>575</v>
      </c>
      <c r="B11" s="488" t="s">
        <v>576</v>
      </c>
      <c r="C11" s="491">
        <v>1231.8200000000002</v>
      </c>
      <c r="D11" s="491">
        <v>14</v>
      </c>
      <c r="E11" s="491">
        <v>1001.46</v>
      </c>
      <c r="F11" s="564">
        <v>0.81299215794515423</v>
      </c>
      <c r="G11" s="491">
        <v>13</v>
      </c>
      <c r="H11" s="564">
        <v>0.9285714285714286</v>
      </c>
      <c r="I11" s="491">
        <v>230.36</v>
      </c>
      <c r="J11" s="564">
        <v>0.18700784205484566</v>
      </c>
      <c r="K11" s="491">
        <v>1</v>
      </c>
      <c r="L11" s="564">
        <v>7.1428571428571425E-2</v>
      </c>
      <c r="M11" s="491" t="s">
        <v>539</v>
      </c>
      <c r="N11" s="150"/>
    </row>
    <row r="12" spans="1:14" ht="14.4" customHeight="1" x14ac:dyDescent="0.3">
      <c r="A12" s="487" t="s">
        <v>531</v>
      </c>
      <c r="B12" s="488" t="s">
        <v>531</v>
      </c>
      <c r="C12" s="491" t="s">
        <v>531</v>
      </c>
      <c r="D12" s="491" t="s">
        <v>531</v>
      </c>
      <c r="E12" s="491" t="s">
        <v>531</v>
      </c>
      <c r="F12" s="564" t="s">
        <v>531</v>
      </c>
      <c r="G12" s="491" t="s">
        <v>531</v>
      </c>
      <c r="H12" s="564" t="s">
        <v>531</v>
      </c>
      <c r="I12" s="491" t="s">
        <v>531</v>
      </c>
      <c r="J12" s="564" t="s">
        <v>531</v>
      </c>
      <c r="K12" s="491" t="s">
        <v>531</v>
      </c>
      <c r="L12" s="564" t="s">
        <v>531</v>
      </c>
      <c r="M12" s="491" t="s">
        <v>540</v>
      </c>
      <c r="N12" s="150"/>
    </row>
    <row r="13" spans="1:14" ht="14.4" customHeight="1" x14ac:dyDescent="0.3">
      <c r="A13" s="487" t="s">
        <v>529</v>
      </c>
      <c r="B13" s="488" t="s">
        <v>577</v>
      </c>
      <c r="C13" s="491">
        <v>1231.8200000000002</v>
      </c>
      <c r="D13" s="491">
        <v>14</v>
      </c>
      <c r="E13" s="491">
        <v>1001.46</v>
      </c>
      <c r="F13" s="564">
        <v>0.81299215794515423</v>
      </c>
      <c r="G13" s="491">
        <v>13</v>
      </c>
      <c r="H13" s="564">
        <v>0.9285714285714286</v>
      </c>
      <c r="I13" s="491">
        <v>230.36</v>
      </c>
      <c r="J13" s="564">
        <v>0.18700784205484566</v>
      </c>
      <c r="K13" s="491">
        <v>1</v>
      </c>
      <c r="L13" s="564">
        <v>7.1428571428571425E-2</v>
      </c>
      <c r="M13" s="491" t="s">
        <v>535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578</v>
      </c>
    </row>
    <row r="16" spans="1:14" ht="14.4" customHeight="1" x14ac:dyDescent="0.3">
      <c r="A16" s="565" t="s">
        <v>579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580</v>
      </c>
      <c r="B5" s="558">
        <v>256.34000000000003</v>
      </c>
      <c r="C5" s="501">
        <v>1</v>
      </c>
      <c r="D5" s="571">
        <v>2</v>
      </c>
      <c r="E5" s="540" t="s">
        <v>580</v>
      </c>
      <c r="F5" s="558">
        <v>256.34000000000003</v>
      </c>
      <c r="G5" s="526">
        <v>1</v>
      </c>
      <c r="H5" s="505">
        <v>2</v>
      </c>
      <c r="I5" s="548">
        <v>1</v>
      </c>
      <c r="J5" s="576"/>
      <c r="K5" s="526">
        <v>0</v>
      </c>
      <c r="L5" s="505"/>
      <c r="M5" s="548">
        <v>0</v>
      </c>
    </row>
    <row r="6" spans="1:13" ht="14.4" customHeight="1" x14ac:dyDescent="0.3">
      <c r="A6" s="568" t="s">
        <v>581</v>
      </c>
      <c r="B6" s="559">
        <v>0</v>
      </c>
      <c r="C6" s="508"/>
      <c r="D6" s="572">
        <v>1</v>
      </c>
      <c r="E6" s="574" t="s">
        <v>581</v>
      </c>
      <c r="F6" s="559">
        <v>0</v>
      </c>
      <c r="G6" s="549"/>
      <c r="H6" s="512">
        <v>1</v>
      </c>
      <c r="I6" s="550">
        <v>1</v>
      </c>
      <c r="J6" s="577"/>
      <c r="K6" s="549"/>
      <c r="L6" s="512"/>
      <c r="M6" s="550">
        <v>0</v>
      </c>
    </row>
    <row r="7" spans="1:13" ht="14.4" customHeight="1" x14ac:dyDescent="0.3">
      <c r="A7" s="568" t="s">
        <v>582</v>
      </c>
      <c r="B7" s="559">
        <v>572.84</v>
      </c>
      <c r="C7" s="508">
        <v>1</v>
      </c>
      <c r="D7" s="572">
        <v>8</v>
      </c>
      <c r="E7" s="574" t="s">
        <v>582</v>
      </c>
      <c r="F7" s="559">
        <v>342.48</v>
      </c>
      <c r="G7" s="549">
        <v>0.59786327770407099</v>
      </c>
      <c r="H7" s="512">
        <v>7</v>
      </c>
      <c r="I7" s="550">
        <v>0.875</v>
      </c>
      <c r="J7" s="577">
        <v>230.36</v>
      </c>
      <c r="K7" s="549">
        <v>0.40213672229592906</v>
      </c>
      <c r="L7" s="512">
        <v>1</v>
      </c>
      <c r="M7" s="550">
        <v>0.125</v>
      </c>
    </row>
    <row r="8" spans="1:13" ht="14.4" customHeight="1" thickBot="1" x14ac:dyDescent="0.35">
      <c r="A8" s="569" t="s">
        <v>583</v>
      </c>
      <c r="B8" s="560">
        <v>402.64</v>
      </c>
      <c r="C8" s="515">
        <v>1</v>
      </c>
      <c r="D8" s="573">
        <v>3</v>
      </c>
      <c r="E8" s="575" t="s">
        <v>583</v>
      </c>
      <c r="F8" s="560">
        <v>402.64</v>
      </c>
      <c r="G8" s="527">
        <v>1</v>
      </c>
      <c r="H8" s="519">
        <v>3</v>
      </c>
      <c r="I8" s="551">
        <v>1</v>
      </c>
      <c r="J8" s="578"/>
      <c r="K8" s="527">
        <v>0</v>
      </c>
      <c r="L8" s="519"/>
      <c r="M8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644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1231.8199999999997</v>
      </c>
      <c r="N3" s="66">
        <f>SUBTOTAL(9,N7:N1048576)</f>
        <v>18</v>
      </c>
      <c r="O3" s="66">
        <f>SUBTOTAL(9,O7:O1048576)</f>
        <v>14</v>
      </c>
      <c r="P3" s="66">
        <f>SUBTOTAL(9,P7:P1048576)</f>
        <v>1001.46</v>
      </c>
      <c r="Q3" s="67">
        <f>IF(M3=0,0,P3/M3)</f>
        <v>0.81299215794515456</v>
      </c>
      <c r="R3" s="66">
        <f>SUBTOTAL(9,R7:R1048576)</f>
        <v>16</v>
      </c>
      <c r="S3" s="67">
        <f>IF(N3=0,0,R3/N3)</f>
        <v>0.88888888888888884</v>
      </c>
      <c r="T3" s="66">
        <f>SUBTOTAL(9,T7:T1048576)</f>
        <v>13</v>
      </c>
      <c r="U3" s="68">
        <f>IF(O3=0,0,T3/O3)</f>
        <v>0.9285714285714286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35</v>
      </c>
      <c r="B7" s="585" t="s">
        <v>573</v>
      </c>
      <c r="C7" s="585" t="s">
        <v>575</v>
      </c>
      <c r="D7" s="586" t="s">
        <v>643</v>
      </c>
      <c r="E7" s="587" t="s">
        <v>580</v>
      </c>
      <c r="F7" s="585" t="s">
        <v>574</v>
      </c>
      <c r="G7" s="585" t="s">
        <v>584</v>
      </c>
      <c r="H7" s="585" t="s">
        <v>531</v>
      </c>
      <c r="I7" s="585" t="s">
        <v>585</v>
      </c>
      <c r="J7" s="585" t="s">
        <v>586</v>
      </c>
      <c r="K7" s="585" t="s">
        <v>587</v>
      </c>
      <c r="L7" s="588">
        <v>129.77000000000001</v>
      </c>
      <c r="M7" s="588">
        <v>129.77000000000001</v>
      </c>
      <c r="N7" s="585">
        <v>1</v>
      </c>
      <c r="O7" s="589">
        <v>0.5</v>
      </c>
      <c r="P7" s="588">
        <v>129.77000000000001</v>
      </c>
      <c r="Q7" s="590">
        <v>1</v>
      </c>
      <c r="R7" s="585">
        <v>1</v>
      </c>
      <c r="S7" s="590">
        <v>1</v>
      </c>
      <c r="T7" s="589">
        <v>0.5</v>
      </c>
      <c r="U7" s="122">
        <v>1</v>
      </c>
    </row>
    <row r="8" spans="1:21" ht="14.4" customHeight="1" x14ac:dyDescent="0.3">
      <c r="A8" s="507">
        <v>35</v>
      </c>
      <c r="B8" s="508" t="s">
        <v>573</v>
      </c>
      <c r="C8" s="508" t="s">
        <v>575</v>
      </c>
      <c r="D8" s="591" t="s">
        <v>643</v>
      </c>
      <c r="E8" s="592" t="s">
        <v>580</v>
      </c>
      <c r="F8" s="508" t="s">
        <v>574</v>
      </c>
      <c r="G8" s="508" t="s">
        <v>588</v>
      </c>
      <c r="H8" s="508" t="s">
        <v>531</v>
      </c>
      <c r="I8" s="508" t="s">
        <v>589</v>
      </c>
      <c r="J8" s="508" t="s">
        <v>590</v>
      </c>
      <c r="K8" s="508" t="s">
        <v>591</v>
      </c>
      <c r="L8" s="509">
        <v>126.57</v>
      </c>
      <c r="M8" s="509">
        <v>126.57</v>
      </c>
      <c r="N8" s="508">
        <v>1</v>
      </c>
      <c r="O8" s="593">
        <v>1</v>
      </c>
      <c r="P8" s="509">
        <v>126.57</v>
      </c>
      <c r="Q8" s="549">
        <v>1</v>
      </c>
      <c r="R8" s="508">
        <v>1</v>
      </c>
      <c r="S8" s="549">
        <v>1</v>
      </c>
      <c r="T8" s="593">
        <v>1</v>
      </c>
      <c r="U8" s="550">
        <v>1</v>
      </c>
    </row>
    <row r="9" spans="1:21" ht="14.4" customHeight="1" x14ac:dyDescent="0.3">
      <c r="A9" s="507">
        <v>35</v>
      </c>
      <c r="B9" s="508" t="s">
        <v>573</v>
      </c>
      <c r="C9" s="508" t="s">
        <v>575</v>
      </c>
      <c r="D9" s="591" t="s">
        <v>643</v>
      </c>
      <c r="E9" s="592" t="s">
        <v>580</v>
      </c>
      <c r="F9" s="508" t="s">
        <v>574</v>
      </c>
      <c r="G9" s="508" t="s">
        <v>592</v>
      </c>
      <c r="H9" s="508" t="s">
        <v>531</v>
      </c>
      <c r="I9" s="508" t="s">
        <v>593</v>
      </c>
      <c r="J9" s="508" t="s">
        <v>594</v>
      </c>
      <c r="K9" s="508" t="s">
        <v>595</v>
      </c>
      <c r="L9" s="509">
        <v>0</v>
      </c>
      <c r="M9" s="509">
        <v>0</v>
      </c>
      <c r="N9" s="508">
        <v>1</v>
      </c>
      <c r="O9" s="593">
        <v>0.5</v>
      </c>
      <c r="P9" s="509">
        <v>0</v>
      </c>
      <c r="Q9" s="549"/>
      <c r="R9" s="508">
        <v>1</v>
      </c>
      <c r="S9" s="549">
        <v>1</v>
      </c>
      <c r="T9" s="593">
        <v>0.5</v>
      </c>
      <c r="U9" s="550">
        <v>1</v>
      </c>
    </row>
    <row r="10" spans="1:21" ht="14.4" customHeight="1" x14ac:dyDescent="0.3">
      <c r="A10" s="507">
        <v>35</v>
      </c>
      <c r="B10" s="508" t="s">
        <v>573</v>
      </c>
      <c r="C10" s="508" t="s">
        <v>575</v>
      </c>
      <c r="D10" s="591" t="s">
        <v>643</v>
      </c>
      <c r="E10" s="592" t="s">
        <v>581</v>
      </c>
      <c r="F10" s="508" t="s">
        <v>574</v>
      </c>
      <c r="G10" s="508" t="s">
        <v>596</v>
      </c>
      <c r="H10" s="508" t="s">
        <v>531</v>
      </c>
      <c r="I10" s="508" t="s">
        <v>597</v>
      </c>
      <c r="J10" s="508" t="s">
        <v>598</v>
      </c>
      <c r="K10" s="508" t="s">
        <v>599</v>
      </c>
      <c r="L10" s="509">
        <v>0</v>
      </c>
      <c r="M10" s="509">
        <v>0</v>
      </c>
      <c r="N10" s="508">
        <v>1</v>
      </c>
      <c r="O10" s="593">
        <v>1</v>
      </c>
      <c r="P10" s="509">
        <v>0</v>
      </c>
      <c r="Q10" s="549"/>
      <c r="R10" s="508">
        <v>1</v>
      </c>
      <c r="S10" s="549">
        <v>1</v>
      </c>
      <c r="T10" s="593">
        <v>1</v>
      </c>
      <c r="U10" s="550">
        <v>1</v>
      </c>
    </row>
    <row r="11" spans="1:21" ht="14.4" customHeight="1" x14ac:dyDescent="0.3">
      <c r="A11" s="507">
        <v>35</v>
      </c>
      <c r="B11" s="508" t="s">
        <v>573</v>
      </c>
      <c r="C11" s="508" t="s">
        <v>575</v>
      </c>
      <c r="D11" s="591" t="s">
        <v>643</v>
      </c>
      <c r="E11" s="592" t="s">
        <v>583</v>
      </c>
      <c r="F11" s="508" t="s">
        <v>574</v>
      </c>
      <c r="G11" s="508" t="s">
        <v>600</v>
      </c>
      <c r="H11" s="508" t="s">
        <v>531</v>
      </c>
      <c r="I11" s="508" t="s">
        <v>601</v>
      </c>
      <c r="J11" s="508" t="s">
        <v>602</v>
      </c>
      <c r="K11" s="508" t="s">
        <v>603</v>
      </c>
      <c r="L11" s="509">
        <v>0</v>
      </c>
      <c r="M11" s="509">
        <v>0</v>
      </c>
      <c r="N11" s="508">
        <v>1</v>
      </c>
      <c r="O11" s="593">
        <v>0.5</v>
      </c>
      <c r="P11" s="509">
        <v>0</v>
      </c>
      <c r="Q11" s="549"/>
      <c r="R11" s="508">
        <v>1</v>
      </c>
      <c r="S11" s="549">
        <v>1</v>
      </c>
      <c r="T11" s="593">
        <v>0.5</v>
      </c>
      <c r="U11" s="550">
        <v>1</v>
      </c>
    </row>
    <row r="12" spans="1:21" ht="14.4" customHeight="1" x14ac:dyDescent="0.3">
      <c r="A12" s="507">
        <v>35</v>
      </c>
      <c r="B12" s="508" t="s">
        <v>573</v>
      </c>
      <c r="C12" s="508" t="s">
        <v>575</v>
      </c>
      <c r="D12" s="591" t="s">
        <v>643</v>
      </c>
      <c r="E12" s="592" t="s">
        <v>583</v>
      </c>
      <c r="F12" s="508" t="s">
        <v>574</v>
      </c>
      <c r="G12" s="508" t="s">
        <v>604</v>
      </c>
      <c r="H12" s="508" t="s">
        <v>551</v>
      </c>
      <c r="I12" s="508" t="s">
        <v>605</v>
      </c>
      <c r="J12" s="508" t="s">
        <v>606</v>
      </c>
      <c r="K12" s="508" t="s">
        <v>607</v>
      </c>
      <c r="L12" s="509">
        <v>84.18</v>
      </c>
      <c r="M12" s="509">
        <v>84.18</v>
      </c>
      <c r="N12" s="508">
        <v>1</v>
      </c>
      <c r="O12" s="593">
        <v>1</v>
      </c>
      <c r="P12" s="509">
        <v>84.18</v>
      </c>
      <c r="Q12" s="549">
        <v>1</v>
      </c>
      <c r="R12" s="508">
        <v>1</v>
      </c>
      <c r="S12" s="549">
        <v>1</v>
      </c>
      <c r="T12" s="593">
        <v>1</v>
      </c>
      <c r="U12" s="550">
        <v>1</v>
      </c>
    </row>
    <row r="13" spans="1:21" ht="14.4" customHeight="1" x14ac:dyDescent="0.3">
      <c r="A13" s="507">
        <v>35</v>
      </c>
      <c r="B13" s="508" t="s">
        <v>573</v>
      </c>
      <c r="C13" s="508" t="s">
        <v>575</v>
      </c>
      <c r="D13" s="591" t="s">
        <v>643</v>
      </c>
      <c r="E13" s="592" t="s">
        <v>583</v>
      </c>
      <c r="F13" s="508" t="s">
        <v>574</v>
      </c>
      <c r="G13" s="508" t="s">
        <v>608</v>
      </c>
      <c r="H13" s="508" t="s">
        <v>531</v>
      </c>
      <c r="I13" s="508" t="s">
        <v>609</v>
      </c>
      <c r="J13" s="508" t="s">
        <v>610</v>
      </c>
      <c r="K13" s="508" t="s">
        <v>611</v>
      </c>
      <c r="L13" s="509">
        <v>88.1</v>
      </c>
      <c r="M13" s="509">
        <v>88.1</v>
      </c>
      <c r="N13" s="508">
        <v>1</v>
      </c>
      <c r="O13" s="593">
        <v>1</v>
      </c>
      <c r="P13" s="509">
        <v>88.1</v>
      </c>
      <c r="Q13" s="549">
        <v>1</v>
      </c>
      <c r="R13" s="508">
        <v>1</v>
      </c>
      <c r="S13" s="549">
        <v>1</v>
      </c>
      <c r="T13" s="593">
        <v>1</v>
      </c>
      <c r="U13" s="550">
        <v>1</v>
      </c>
    </row>
    <row r="14" spans="1:21" ht="14.4" customHeight="1" x14ac:dyDescent="0.3">
      <c r="A14" s="507">
        <v>35</v>
      </c>
      <c r="B14" s="508" t="s">
        <v>573</v>
      </c>
      <c r="C14" s="508" t="s">
        <v>575</v>
      </c>
      <c r="D14" s="591" t="s">
        <v>643</v>
      </c>
      <c r="E14" s="592" t="s">
        <v>583</v>
      </c>
      <c r="F14" s="508" t="s">
        <v>574</v>
      </c>
      <c r="G14" s="508" t="s">
        <v>612</v>
      </c>
      <c r="H14" s="508" t="s">
        <v>531</v>
      </c>
      <c r="I14" s="508" t="s">
        <v>613</v>
      </c>
      <c r="J14" s="508" t="s">
        <v>614</v>
      </c>
      <c r="K14" s="508" t="s">
        <v>615</v>
      </c>
      <c r="L14" s="509">
        <v>115.18</v>
      </c>
      <c r="M14" s="509">
        <v>230.36</v>
      </c>
      <c r="N14" s="508">
        <v>2</v>
      </c>
      <c r="O14" s="593">
        <v>0.5</v>
      </c>
      <c r="P14" s="509">
        <v>230.36</v>
      </c>
      <c r="Q14" s="549">
        <v>1</v>
      </c>
      <c r="R14" s="508">
        <v>2</v>
      </c>
      <c r="S14" s="549">
        <v>1</v>
      </c>
      <c r="T14" s="593">
        <v>0.5</v>
      </c>
      <c r="U14" s="550">
        <v>1</v>
      </c>
    </row>
    <row r="15" spans="1:21" ht="14.4" customHeight="1" x14ac:dyDescent="0.3">
      <c r="A15" s="507">
        <v>35</v>
      </c>
      <c r="B15" s="508" t="s">
        <v>573</v>
      </c>
      <c r="C15" s="508" t="s">
        <v>575</v>
      </c>
      <c r="D15" s="591" t="s">
        <v>643</v>
      </c>
      <c r="E15" s="592" t="s">
        <v>582</v>
      </c>
      <c r="F15" s="508" t="s">
        <v>574</v>
      </c>
      <c r="G15" s="508" t="s">
        <v>616</v>
      </c>
      <c r="H15" s="508" t="s">
        <v>531</v>
      </c>
      <c r="I15" s="508" t="s">
        <v>617</v>
      </c>
      <c r="J15" s="508" t="s">
        <v>618</v>
      </c>
      <c r="K15" s="508" t="s">
        <v>619</v>
      </c>
      <c r="L15" s="509">
        <v>49.38</v>
      </c>
      <c r="M15" s="509">
        <v>49.38</v>
      </c>
      <c r="N15" s="508">
        <v>1</v>
      </c>
      <c r="O15" s="593">
        <v>1</v>
      </c>
      <c r="P15" s="509">
        <v>49.38</v>
      </c>
      <c r="Q15" s="549">
        <v>1</v>
      </c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35</v>
      </c>
      <c r="B16" s="508" t="s">
        <v>573</v>
      </c>
      <c r="C16" s="508" t="s">
        <v>575</v>
      </c>
      <c r="D16" s="591" t="s">
        <v>643</v>
      </c>
      <c r="E16" s="592" t="s">
        <v>582</v>
      </c>
      <c r="F16" s="508" t="s">
        <v>574</v>
      </c>
      <c r="G16" s="508" t="s">
        <v>620</v>
      </c>
      <c r="H16" s="508" t="s">
        <v>551</v>
      </c>
      <c r="I16" s="508" t="s">
        <v>621</v>
      </c>
      <c r="J16" s="508" t="s">
        <v>622</v>
      </c>
      <c r="K16" s="508" t="s">
        <v>611</v>
      </c>
      <c r="L16" s="509">
        <v>48.42</v>
      </c>
      <c r="M16" s="509">
        <v>48.42</v>
      </c>
      <c r="N16" s="508">
        <v>1</v>
      </c>
      <c r="O16" s="593">
        <v>1</v>
      </c>
      <c r="P16" s="509">
        <v>48.42</v>
      </c>
      <c r="Q16" s="549">
        <v>1</v>
      </c>
      <c r="R16" s="508">
        <v>1</v>
      </c>
      <c r="S16" s="549">
        <v>1</v>
      </c>
      <c r="T16" s="593">
        <v>1</v>
      </c>
      <c r="U16" s="550">
        <v>1</v>
      </c>
    </row>
    <row r="17" spans="1:21" ht="14.4" customHeight="1" x14ac:dyDescent="0.3">
      <c r="A17" s="507">
        <v>35</v>
      </c>
      <c r="B17" s="508" t="s">
        <v>573</v>
      </c>
      <c r="C17" s="508" t="s">
        <v>575</v>
      </c>
      <c r="D17" s="591" t="s">
        <v>643</v>
      </c>
      <c r="E17" s="592" t="s">
        <v>582</v>
      </c>
      <c r="F17" s="508" t="s">
        <v>574</v>
      </c>
      <c r="G17" s="508" t="s">
        <v>620</v>
      </c>
      <c r="H17" s="508" t="s">
        <v>531</v>
      </c>
      <c r="I17" s="508" t="s">
        <v>623</v>
      </c>
      <c r="J17" s="508" t="s">
        <v>622</v>
      </c>
      <c r="K17" s="508" t="s">
        <v>624</v>
      </c>
      <c r="L17" s="509">
        <v>48.42</v>
      </c>
      <c r="M17" s="509">
        <v>48.42</v>
      </c>
      <c r="N17" s="508">
        <v>1</v>
      </c>
      <c r="O17" s="593">
        <v>1</v>
      </c>
      <c r="P17" s="509">
        <v>48.42</v>
      </c>
      <c r="Q17" s="549">
        <v>1</v>
      </c>
      <c r="R17" s="508">
        <v>1</v>
      </c>
      <c r="S17" s="549">
        <v>1</v>
      </c>
      <c r="T17" s="593">
        <v>1</v>
      </c>
      <c r="U17" s="550">
        <v>1</v>
      </c>
    </row>
    <row r="18" spans="1:21" ht="14.4" customHeight="1" x14ac:dyDescent="0.3">
      <c r="A18" s="507">
        <v>35</v>
      </c>
      <c r="B18" s="508" t="s">
        <v>573</v>
      </c>
      <c r="C18" s="508" t="s">
        <v>575</v>
      </c>
      <c r="D18" s="591" t="s">
        <v>643</v>
      </c>
      <c r="E18" s="592" t="s">
        <v>582</v>
      </c>
      <c r="F18" s="508" t="s">
        <v>574</v>
      </c>
      <c r="G18" s="508" t="s">
        <v>612</v>
      </c>
      <c r="H18" s="508" t="s">
        <v>531</v>
      </c>
      <c r="I18" s="508" t="s">
        <v>625</v>
      </c>
      <c r="J18" s="508" t="s">
        <v>626</v>
      </c>
      <c r="K18" s="508" t="s">
        <v>615</v>
      </c>
      <c r="L18" s="509">
        <v>115.18</v>
      </c>
      <c r="M18" s="509">
        <v>230.36</v>
      </c>
      <c r="N18" s="508">
        <v>2</v>
      </c>
      <c r="O18" s="593">
        <v>1</v>
      </c>
      <c r="P18" s="509"/>
      <c r="Q18" s="549">
        <v>0</v>
      </c>
      <c r="R18" s="508"/>
      <c r="S18" s="549">
        <v>0</v>
      </c>
      <c r="T18" s="593"/>
      <c r="U18" s="550">
        <v>0</v>
      </c>
    </row>
    <row r="19" spans="1:21" ht="14.4" customHeight="1" x14ac:dyDescent="0.3">
      <c r="A19" s="507">
        <v>35</v>
      </c>
      <c r="B19" s="508" t="s">
        <v>573</v>
      </c>
      <c r="C19" s="508" t="s">
        <v>575</v>
      </c>
      <c r="D19" s="591" t="s">
        <v>643</v>
      </c>
      <c r="E19" s="592" t="s">
        <v>582</v>
      </c>
      <c r="F19" s="508" t="s">
        <v>574</v>
      </c>
      <c r="G19" s="508" t="s">
        <v>627</v>
      </c>
      <c r="H19" s="508" t="s">
        <v>551</v>
      </c>
      <c r="I19" s="508" t="s">
        <v>628</v>
      </c>
      <c r="J19" s="508" t="s">
        <v>629</v>
      </c>
      <c r="K19" s="508" t="s">
        <v>630</v>
      </c>
      <c r="L19" s="509">
        <v>57.6</v>
      </c>
      <c r="M19" s="509">
        <v>57.6</v>
      </c>
      <c r="N19" s="508">
        <v>1</v>
      </c>
      <c r="O19" s="593">
        <v>1</v>
      </c>
      <c r="P19" s="509">
        <v>57.6</v>
      </c>
      <c r="Q19" s="549">
        <v>1</v>
      </c>
      <c r="R19" s="508">
        <v>1</v>
      </c>
      <c r="S19" s="549">
        <v>1</v>
      </c>
      <c r="T19" s="593">
        <v>1</v>
      </c>
      <c r="U19" s="550">
        <v>1</v>
      </c>
    </row>
    <row r="20" spans="1:21" ht="14.4" customHeight="1" x14ac:dyDescent="0.3">
      <c r="A20" s="507">
        <v>35</v>
      </c>
      <c r="B20" s="508" t="s">
        <v>573</v>
      </c>
      <c r="C20" s="508" t="s">
        <v>575</v>
      </c>
      <c r="D20" s="591" t="s">
        <v>643</v>
      </c>
      <c r="E20" s="592" t="s">
        <v>582</v>
      </c>
      <c r="F20" s="508" t="s">
        <v>574</v>
      </c>
      <c r="G20" s="508" t="s">
        <v>631</v>
      </c>
      <c r="H20" s="508" t="s">
        <v>531</v>
      </c>
      <c r="I20" s="508" t="s">
        <v>632</v>
      </c>
      <c r="J20" s="508" t="s">
        <v>633</v>
      </c>
      <c r="K20" s="508" t="s">
        <v>634</v>
      </c>
      <c r="L20" s="509">
        <v>79.099999999999994</v>
      </c>
      <c r="M20" s="509">
        <v>79.099999999999994</v>
      </c>
      <c r="N20" s="508">
        <v>1</v>
      </c>
      <c r="O20" s="593">
        <v>1</v>
      </c>
      <c r="P20" s="509">
        <v>79.099999999999994</v>
      </c>
      <c r="Q20" s="549">
        <v>1</v>
      </c>
      <c r="R20" s="508">
        <v>1</v>
      </c>
      <c r="S20" s="549">
        <v>1</v>
      </c>
      <c r="T20" s="593">
        <v>1</v>
      </c>
      <c r="U20" s="550">
        <v>1</v>
      </c>
    </row>
    <row r="21" spans="1:21" ht="14.4" customHeight="1" x14ac:dyDescent="0.3">
      <c r="A21" s="507">
        <v>35</v>
      </c>
      <c r="B21" s="508" t="s">
        <v>573</v>
      </c>
      <c r="C21" s="508" t="s">
        <v>575</v>
      </c>
      <c r="D21" s="591" t="s">
        <v>643</v>
      </c>
      <c r="E21" s="592" t="s">
        <v>582</v>
      </c>
      <c r="F21" s="508" t="s">
        <v>574</v>
      </c>
      <c r="G21" s="508" t="s">
        <v>635</v>
      </c>
      <c r="H21" s="508" t="s">
        <v>531</v>
      </c>
      <c r="I21" s="508" t="s">
        <v>636</v>
      </c>
      <c r="J21" s="508" t="s">
        <v>637</v>
      </c>
      <c r="K21" s="508" t="s">
        <v>638</v>
      </c>
      <c r="L21" s="509">
        <v>0</v>
      </c>
      <c r="M21" s="509">
        <v>0</v>
      </c>
      <c r="N21" s="508">
        <v>1</v>
      </c>
      <c r="O21" s="593">
        <v>1</v>
      </c>
      <c r="P21" s="509">
        <v>0</v>
      </c>
      <c r="Q21" s="549"/>
      <c r="R21" s="508">
        <v>1</v>
      </c>
      <c r="S21" s="549">
        <v>1</v>
      </c>
      <c r="T21" s="593">
        <v>1</v>
      </c>
      <c r="U21" s="550">
        <v>1</v>
      </c>
    </row>
    <row r="22" spans="1:21" ht="14.4" customHeight="1" thickBot="1" x14ac:dyDescent="0.35">
      <c r="A22" s="514">
        <v>35</v>
      </c>
      <c r="B22" s="515" t="s">
        <v>573</v>
      </c>
      <c r="C22" s="515" t="s">
        <v>575</v>
      </c>
      <c r="D22" s="594" t="s">
        <v>643</v>
      </c>
      <c r="E22" s="595" t="s">
        <v>582</v>
      </c>
      <c r="F22" s="515" t="s">
        <v>574</v>
      </c>
      <c r="G22" s="515" t="s">
        <v>639</v>
      </c>
      <c r="H22" s="515" t="s">
        <v>531</v>
      </c>
      <c r="I22" s="515" t="s">
        <v>640</v>
      </c>
      <c r="J22" s="515" t="s">
        <v>641</v>
      </c>
      <c r="K22" s="515" t="s">
        <v>642</v>
      </c>
      <c r="L22" s="516">
        <v>59.56</v>
      </c>
      <c r="M22" s="516">
        <v>59.56</v>
      </c>
      <c r="N22" s="515">
        <v>1</v>
      </c>
      <c r="O22" s="596">
        <v>1</v>
      </c>
      <c r="P22" s="516">
        <v>59.56</v>
      </c>
      <c r="Q22" s="527">
        <v>1</v>
      </c>
      <c r="R22" s="515">
        <v>1</v>
      </c>
      <c r="S22" s="527">
        <v>1</v>
      </c>
      <c r="T22" s="596">
        <v>1</v>
      </c>
      <c r="U22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645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582</v>
      </c>
      <c r="B5" s="116"/>
      <c r="C5" s="590">
        <v>0</v>
      </c>
      <c r="D5" s="116">
        <v>106.02000000000001</v>
      </c>
      <c r="E5" s="590">
        <v>1</v>
      </c>
      <c r="F5" s="598">
        <v>106.02000000000001</v>
      </c>
    </row>
    <row r="6" spans="1:6" ht="14.4" customHeight="1" thickBot="1" x14ac:dyDescent="0.35">
      <c r="A6" s="603" t="s">
        <v>583</v>
      </c>
      <c r="B6" s="599"/>
      <c r="C6" s="600">
        <v>0</v>
      </c>
      <c r="D6" s="599">
        <v>84.18</v>
      </c>
      <c r="E6" s="600">
        <v>1</v>
      </c>
      <c r="F6" s="601">
        <v>84.18</v>
      </c>
    </row>
    <row r="7" spans="1:6" ht="14.4" customHeight="1" thickBot="1" x14ac:dyDescent="0.35">
      <c r="A7" s="531" t="s">
        <v>3</v>
      </c>
      <c r="B7" s="532"/>
      <c r="C7" s="533">
        <v>0</v>
      </c>
      <c r="D7" s="532">
        <v>190.20000000000002</v>
      </c>
      <c r="E7" s="533">
        <v>1</v>
      </c>
      <c r="F7" s="534">
        <v>190.20000000000002</v>
      </c>
    </row>
    <row r="8" spans="1:6" ht="14.4" customHeight="1" thickBot="1" x14ac:dyDescent="0.35"/>
    <row r="9" spans="1:6" ht="14.4" customHeight="1" x14ac:dyDescent="0.3">
      <c r="A9" s="602" t="s">
        <v>646</v>
      </c>
      <c r="B9" s="116"/>
      <c r="C9" s="590">
        <v>0</v>
      </c>
      <c r="D9" s="116">
        <v>57.6</v>
      </c>
      <c r="E9" s="590">
        <v>1</v>
      </c>
      <c r="F9" s="598">
        <v>57.6</v>
      </c>
    </row>
    <row r="10" spans="1:6" ht="14.4" customHeight="1" x14ac:dyDescent="0.3">
      <c r="A10" s="604" t="s">
        <v>647</v>
      </c>
      <c r="B10" s="512"/>
      <c r="C10" s="549">
        <v>0</v>
      </c>
      <c r="D10" s="512">
        <v>48.42</v>
      </c>
      <c r="E10" s="549">
        <v>1</v>
      </c>
      <c r="F10" s="513">
        <v>48.42</v>
      </c>
    </row>
    <row r="11" spans="1:6" ht="14.4" customHeight="1" thickBot="1" x14ac:dyDescent="0.35">
      <c r="A11" s="603" t="s">
        <v>648</v>
      </c>
      <c r="B11" s="599"/>
      <c r="C11" s="600">
        <v>0</v>
      </c>
      <c r="D11" s="599">
        <v>84.18</v>
      </c>
      <c r="E11" s="600">
        <v>1</v>
      </c>
      <c r="F11" s="601">
        <v>84.18</v>
      </c>
    </row>
    <row r="12" spans="1:6" ht="14.4" customHeight="1" thickBot="1" x14ac:dyDescent="0.35">
      <c r="A12" s="531" t="s">
        <v>3</v>
      </c>
      <c r="B12" s="532"/>
      <c r="C12" s="533">
        <v>0</v>
      </c>
      <c r="D12" s="532">
        <v>190.2</v>
      </c>
      <c r="E12" s="533">
        <v>1</v>
      </c>
      <c r="F12" s="534">
        <v>190.2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{70AE2412-AAC2-4998-9CDA-FC4D1D7743B1}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{069E7B4D-9D87-43E5-9A20-2B186DCE9CE7}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AE2412-AAC2-4998-9CDA-FC4D1D7743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069E7B4D-9D87-43E5-9A20-2B186DCE9C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652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190.20000000000002</v>
      </c>
      <c r="K3" s="44">
        <f>IF(M3=0,0,J3/M3)</f>
        <v>1</v>
      </c>
      <c r="L3" s="43">
        <f>SUBTOTAL(9,L6:L1048576)</f>
        <v>3</v>
      </c>
      <c r="M3" s="45">
        <f>SUBTOTAL(9,M6:M1048576)</f>
        <v>190.20000000000002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582</v>
      </c>
      <c r="B6" s="585" t="s">
        <v>649</v>
      </c>
      <c r="C6" s="585" t="s">
        <v>628</v>
      </c>
      <c r="D6" s="585" t="s">
        <v>629</v>
      </c>
      <c r="E6" s="585" t="s">
        <v>630</v>
      </c>
      <c r="F6" s="116"/>
      <c r="G6" s="116"/>
      <c r="H6" s="590">
        <v>0</v>
      </c>
      <c r="I6" s="116">
        <v>1</v>
      </c>
      <c r="J6" s="116">
        <v>57.6</v>
      </c>
      <c r="K6" s="590">
        <v>1</v>
      </c>
      <c r="L6" s="116">
        <v>1</v>
      </c>
      <c r="M6" s="598">
        <v>57.6</v>
      </c>
    </row>
    <row r="7" spans="1:13" ht="14.4" customHeight="1" x14ac:dyDescent="0.3">
      <c r="A7" s="507" t="s">
        <v>582</v>
      </c>
      <c r="B7" s="508" t="s">
        <v>650</v>
      </c>
      <c r="C7" s="508" t="s">
        <v>621</v>
      </c>
      <c r="D7" s="508" t="s">
        <v>622</v>
      </c>
      <c r="E7" s="508" t="s">
        <v>611</v>
      </c>
      <c r="F7" s="512"/>
      <c r="G7" s="512"/>
      <c r="H7" s="549">
        <v>0</v>
      </c>
      <c r="I7" s="512">
        <v>1</v>
      </c>
      <c r="J7" s="512">
        <v>48.42</v>
      </c>
      <c r="K7" s="549">
        <v>1</v>
      </c>
      <c r="L7" s="512">
        <v>1</v>
      </c>
      <c r="M7" s="513">
        <v>48.42</v>
      </c>
    </row>
    <row r="8" spans="1:13" ht="14.4" customHeight="1" thickBot="1" x14ac:dyDescent="0.35">
      <c r="A8" s="514" t="s">
        <v>583</v>
      </c>
      <c r="B8" s="515" t="s">
        <v>651</v>
      </c>
      <c r="C8" s="515" t="s">
        <v>605</v>
      </c>
      <c r="D8" s="515" t="s">
        <v>606</v>
      </c>
      <c r="E8" s="515" t="s">
        <v>607</v>
      </c>
      <c r="F8" s="519"/>
      <c r="G8" s="519"/>
      <c r="H8" s="527">
        <v>0</v>
      </c>
      <c r="I8" s="519">
        <v>1</v>
      </c>
      <c r="J8" s="519">
        <v>84.18</v>
      </c>
      <c r="K8" s="527">
        <v>1</v>
      </c>
      <c r="L8" s="519">
        <v>1</v>
      </c>
      <c r="M8" s="520">
        <v>84.18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529</v>
      </c>
      <c r="B5" s="488" t="s">
        <v>530</v>
      </c>
      <c r="C5" s="489" t="s">
        <v>531</v>
      </c>
      <c r="D5" s="489" t="s">
        <v>531</v>
      </c>
      <c r="E5" s="489"/>
      <c r="F5" s="489" t="s">
        <v>531</v>
      </c>
      <c r="G5" s="489" t="s">
        <v>531</v>
      </c>
      <c r="H5" s="489" t="s">
        <v>531</v>
      </c>
      <c r="I5" s="490" t="s">
        <v>531</v>
      </c>
      <c r="J5" s="491" t="s">
        <v>68</v>
      </c>
    </row>
    <row r="6" spans="1:10" ht="14.4" customHeight="1" x14ac:dyDescent="0.3">
      <c r="A6" s="487" t="s">
        <v>529</v>
      </c>
      <c r="B6" s="488" t="s">
        <v>653</v>
      </c>
      <c r="C6" s="489">
        <v>2519.3893799999996</v>
      </c>
      <c r="D6" s="489">
        <v>2321.8553400000001</v>
      </c>
      <c r="E6" s="489"/>
      <c r="F6" s="489">
        <v>1991.1868000000002</v>
      </c>
      <c r="G6" s="489">
        <v>2710.8333750000002</v>
      </c>
      <c r="H6" s="489">
        <v>-719.64657499999998</v>
      </c>
      <c r="I6" s="490">
        <v>0.73452939541147566</v>
      </c>
      <c r="J6" s="491" t="s">
        <v>1</v>
      </c>
    </row>
    <row r="7" spans="1:10" ht="14.4" customHeight="1" x14ac:dyDescent="0.3">
      <c r="A7" s="487" t="s">
        <v>529</v>
      </c>
      <c r="B7" s="488" t="s">
        <v>654</v>
      </c>
      <c r="C7" s="489">
        <v>71.603799999999993</v>
      </c>
      <c r="D7" s="489">
        <v>80.602429999999998</v>
      </c>
      <c r="E7" s="489"/>
      <c r="F7" s="489">
        <v>108.14672999999999</v>
      </c>
      <c r="G7" s="489">
        <v>88.333327148437505</v>
      </c>
      <c r="H7" s="489">
        <v>19.813402851562486</v>
      </c>
      <c r="I7" s="490">
        <v>1.2243026894964293</v>
      </c>
      <c r="J7" s="491" t="s">
        <v>1</v>
      </c>
    </row>
    <row r="8" spans="1:10" ht="14.4" customHeight="1" x14ac:dyDescent="0.3">
      <c r="A8" s="487" t="s">
        <v>529</v>
      </c>
      <c r="B8" s="488" t="s">
        <v>655</v>
      </c>
      <c r="C8" s="489">
        <v>32.070210000000003</v>
      </c>
      <c r="D8" s="489">
        <v>42.587240000000001</v>
      </c>
      <c r="E8" s="489"/>
      <c r="F8" s="489">
        <v>41.444209999999998</v>
      </c>
      <c r="G8" s="489">
        <v>44.999999725341802</v>
      </c>
      <c r="H8" s="489">
        <v>-3.5557897253418034</v>
      </c>
      <c r="I8" s="490">
        <v>0.92098245006567503</v>
      </c>
      <c r="J8" s="491" t="s">
        <v>1</v>
      </c>
    </row>
    <row r="9" spans="1:10" ht="14.4" customHeight="1" x14ac:dyDescent="0.3">
      <c r="A9" s="487" t="s">
        <v>529</v>
      </c>
      <c r="B9" s="488" t="s">
        <v>656</v>
      </c>
      <c r="C9" s="489">
        <v>66.128720000000001</v>
      </c>
      <c r="D9" s="489">
        <v>94.314549999999997</v>
      </c>
      <c r="E9" s="489"/>
      <c r="F9" s="489">
        <v>61.83614</v>
      </c>
      <c r="G9" s="489">
        <v>76.66666806030274</v>
      </c>
      <c r="H9" s="489">
        <v>-14.83052806030274</v>
      </c>
      <c r="I9" s="490">
        <v>0.80655833316458103</v>
      </c>
      <c r="J9" s="491" t="s">
        <v>1</v>
      </c>
    </row>
    <row r="10" spans="1:10" ht="14.4" customHeight="1" x14ac:dyDescent="0.3">
      <c r="A10" s="487" t="s">
        <v>529</v>
      </c>
      <c r="B10" s="488" t="s">
        <v>657</v>
      </c>
      <c r="C10" s="489">
        <v>3425.6338700000001</v>
      </c>
      <c r="D10" s="489">
        <v>3247.6351800000002</v>
      </c>
      <c r="E10" s="489"/>
      <c r="F10" s="489">
        <v>3873.7775999999999</v>
      </c>
      <c r="G10" s="489">
        <v>3950</v>
      </c>
      <c r="H10" s="489">
        <v>-76.222400000000107</v>
      </c>
      <c r="I10" s="490">
        <v>0.98070318987341765</v>
      </c>
      <c r="J10" s="491" t="s">
        <v>1</v>
      </c>
    </row>
    <row r="11" spans="1:10" ht="14.4" customHeight="1" x14ac:dyDescent="0.3">
      <c r="A11" s="487" t="s">
        <v>529</v>
      </c>
      <c r="B11" s="488" t="s">
        <v>658</v>
      </c>
      <c r="C11" s="489">
        <v>8.6639999999999997</v>
      </c>
      <c r="D11" s="489">
        <v>8.6940000000000008</v>
      </c>
      <c r="E11" s="489"/>
      <c r="F11" s="489">
        <v>9.6920000000000002</v>
      </c>
      <c r="G11" s="489">
        <v>9.1666662473678588</v>
      </c>
      <c r="H11" s="489">
        <v>0.52533375263214133</v>
      </c>
      <c r="I11" s="490">
        <v>1.0573091392721958</v>
      </c>
      <c r="J11" s="491" t="s">
        <v>1</v>
      </c>
    </row>
    <row r="12" spans="1:10" ht="14.4" customHeight="1" x14ac:dyDescent="0.3">
      <c r="A12" s="487" t="s">
        <v>529</v>
      </c>
      <c r="B12" s="488" t="s">
        <v>659</v>
      </c>
      <c r="C12" s="489">
        <v>22.151999999999997</v>
      </c>
      <c r="D12" s="489">
        <v>28.013999999999999</v>
      </c>
      <c r="E12" s="489"/>
      <c r="F12" s="489">
        <v>4.9600000000000009</v>
      </c>
      <c r="G12" s="489">
        <v>29.999999938964844</v>
      </c>
      <c r="H12" s="489">
        <v>-25.039999938964844</v>
      </c>
      <c r="I12" s="490">
        <v>0.16533333366970487</v>
      </c>
      <c r="J12" s="491" t="s">
        <v>1</v>
      </c>
    </row>
    <row r="13" spans="1:10" ht="14.4" customHeight="1" x14ac:dyDescent="0.3">
      <c r="A13" s="487" t="s">
        <v>529</v>
      </c>
      <c r="B13" s="488" t="s">
        <v>534</v>
      </c>
      <c r="C13" s="489">
        <v>6145.6419799999994</v>
      </c>
      <c r="D13" s="489">
        <v>5823.7027400000006</v>
      </c>
      <c r="E13" s="489"/>
      <c r="F13" s="489">
        <v>6091.0434800000003</v>
      </c>
      <c r="G13" s="489">
        <v>6910.0000361204147</v>
      </c>
      <c r="H13" s="489">
        <v>-818.95655612041446</v>
      </c>
      <c r="I13" s="490">
        <v>0.88148240928516497</v>
      </c>
      <c r="J13" s="491" t="s">
        <v>535</v>
      </c>
    </row>
    <row r="15" spans="1:10" ht="14.4" customHeight="1" x14ac:dyDescent="0.3">
      <c r="A15" s="487" t="s">
        <v>529</v>
      </c>
      <c r="B15" s="488" t="s">
        <v>530</v>
      </c>
      <c r="C15" s="489" t="s">
        <v>531</v>
      </c>
      <c r="D15" s="489" t="s">
        <v>531</v>
      </c>
      <c r="E15" s="489"/>
      <c r="F15" s="489" t="s">
        <v>531</v>
      </c>
      <c r="G15" s="489" t="s">
        <v>531</v>
      </c>
      <c r="H15" s="489" t="s">
        <v>531</v>
      </c>
      <c r="I15" s="490" t="s">
        <v>531</v>
      </c>
      <c r="J15" s="491" t="s">
        <v>68</v>
      </c>
    </row>
    <row r="16" spans="1:10" ht="14.4" customHeight="1" x14ac:dyDescent="0.3">
      <c r="A16" s="487" t="s">
        <v>660</v>
      </c>
      <c r="B16" s="488" t="s">
        <v>661</v>
      </c>
      <c r="C16" s="489" t="s">
        <v>531</v>
      </c>
      <c r="D16" s="489" t="s">
        <v>531</v>
      </c>
      <c r="E16" s="489"/>
      <c r="F16" s="489" t="s">
        <v>531</v>
      </c>
      <c r="G16" s="489" t="s">
        <v>531</v>
      </c>
      <c r="H16" s="489" t="s">
        <v>531</v>
      </c>
      <c r="I16" s="490" t="s">
        <v>531</v>
      </c>
      <c r="J16" s="491" t="s">
        <v>0</v>
      </c>
    </row>
    <row r="17" spans="1:10" ht="14.4" customHeight="1" x14ac:dyDescent="0.3">
      <c r="A17" s="487" t="s">
        <v>660</v>
      </c>
      <c r="B17" s="488" t="s">
        <v>656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531</v>
      </c>
      <c r="J17" s="491" t="s">
        <v>1</v>
      </c>
    </row>
    <row r="18" spans="1:10" ht="14.4" customHeight="1" x14ac:dyDescent="0.3">
      <c r="A18" s="487" t="s">
        <v>660</v>
      </c>
      <c r="B18" s="488" t="s">
        <v>657</v>
      </c>
      <c r="C18" s="489">
        <v>0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531</v>
      </c>
      <c r="J18" s="491" t="s">
        <v>1</v>
      </c>
    </row>
    <row r="19" spans="1:10" ht="14.4" customHeight="1" x14ac:dyDescent="0.3">
      <c r="A19" s="487" t="s">
        <v>660</v>
      </c>
      <c r="B19" s="488" t="s">
        <v>662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531</v>
      </c>
      <c r="J19" s="491" t="s">
        <v>539</v>
      </c>
    </row>
    <row r="20" spans="1:10" ht="14.4" customHeight="1" x14ac:dyDescent="0.3">
      <c r="A20" s="487" t="s">
        <v>531</v>
      </c>
      <c r="B20" s="488" t="s">
        <v>531</v>
      </c>
      <c r="C20" s="489" t="s">
        <v>531</v>
      </c>
      <c r="D20" s="489" t="s">
        <v>531</v>
      </c>
      <c r="E20" s="489"/>
      <c r="F20" s="489" t="s">
        <v>531</v>
      </c>
      <c r="G20" s="489" t="s">
        <v>531</v>
      </c>
      <c r="H20" s="489" t="s">
        <v>531</v>
      </c>
      <c r="I20" s="490" t="s">
        <v>531</v>
      </c>
      <c r="J20" s="491" t="s">
        <v>540</v>
      </c>
    </row>
    <row r="21" spans="1:10" ht="14.4" customHeight="1" x14ac:dyDescent="0.3">
      <c r="A21" s="487" t="s">
        <v>536</v>
      </c>
      <c r="B21" s="488" t="s">
        <v>537</v>
      </c>
      <c r="C21" s="489" t="s">
        <v>531</v>
      </c>
      <c r="D21" s="489" t="s">
        <v>531</v>
      </c>
      <c r="E21" s="489"/>
      <c r="F21" s="489" t="s">
        <v>531</v>
      </c>
      <c r="G21" s="489" t="s">
        <v>531</v>
      </c>
      <c r="H21" s="489" t="s">
        <v>531</v>
      </c>
      <c r="I21" s="490" t="s">
        <v>531</v>
      </c>
      <c r="J21" s="491" t="s">
        <v>0</v>
      </c>
    </row>
    <row r="22" spans="1:10" ht="14.4" customHeight="1" x14ac:dyDescent="0.3">
      <c r="A22" s="487" t="s">
        <v>536</v>
      </c>
      <c r="B22" s="488" t="s">
        <v>653</v>
      </c>
      <c r="C22" s="489">
        <v>203.96227999999996</v>
      </c>
      <c r="D22" s="489">
        <v>1041.23864</v>
      </c>
      <c r="E22" s="489"/>
      <c r="F22" s="489">
        <v>1070.2305000000001</v>
      </c>
      <c r="G22" s="489">
        <v>1260</v>
      </c>
      <c r="H22" s="489">
        <v>-189.76949999999988</v>
      </c>
      <c r="I22" s="490">
        <v>0.84938928571428585</v>
      </c>
      <c r="J22" s="491" t="s">
        <v>1</v>
      </c>
    </row>
    <row r="23" spans="1:10" ht="14.4" customHeight="1" x14ac:dyDescent="0.3">
      <c r="A23" s="487" t="s">
        <v>536</v>
      </c>
      <c r="B23" s="488" t="s">
        <v>654</v>
      </c>
      <c r="C23" s="489">
        <v>4.0068000000000001</v>
      </c>
      <c r="D23" s="489">
        <v>4.5539300000000003</v>
      </c>
      <c r="E23" s="489"/>
      <c r="F23" s="489">
        <v>8.5838900000000002</v>
      </c>
      <c r="G23" s="489">
        <v>9</v>
      </c>
      <c r="H23" s="489">
        <v>-0.41610999999999976</v>
      </c>
      <c r="I23" s="490">
        <v>0.95376555555555553</v>
      </c>
      <c r="J23" s="491" t="s">
        <v>1</v>
      </c>
    </row>
    <row r="24" spans="1:10" ht="14.4" customHeight="1" x14ac:dyDescent="0.3">
      <c r="A24" s="487" t="s">
        <v>536</v>
      </c>
      <c r="B24" s="488" t="s">
        <v>655</v>
      </c>
      <c r="C24" s="489">
        <v>0.3589</v>
      </c>
      <c r="D24" s="489">
        <v>0.28735000000000005</v>
      </c>
      <c r="E24" s="489"/>
      <c r="F24" s="489">
        <v>0.31424999999999997</v>
      </c>
      <c r="G24" s="489">
        <v>0</v>
      </c>
      <c r="H24" s="489">
        <v>0.31424999999999997</v>
      </c>
      <c r="I24" s="490" t="s">
        <v>531</v>
      </c>
      <c r="J24" s="491" t="s">
        <v>1</v>
      </c>
    </row>
    <row r="25" spans="1:10" ht="14.4" customHeight="1" x14ac:dyDescent="0.3">
      <c r="A25" s="487" t="s">
        <v>536</v>
      </c>
      <c r="B25" s="488" t="s">
        <v>656</v>
      </c>
      <c r="C25" s="489">
        <v>6.3586999999999998</v>
      </c>
      <c r="D25" s="489">
        <v>15.989130000000001</v>
      </c>
      <c r="E25" s="489"/>
      <c r="F25" s="489">
        <v>9.1630400000000005</v>
      </c>
      <c r="G25" s="489">
        <v>13</v>
      </c>
      <c r="H25" s="489">
        <v>-3.8369599999999995</v>
      </c>
      <c r="I25" s="490">
        <v>0.70484923076923078</v>
      </c>
      <c r="J25" s="491" t="s">
        <v>1</v>
      </c>
    </row>
    <row r="26" spans="1:10" ht="14.4" customHeight="1" x14ac:dyDescent="0.3">
      <c r="A26" s="487" t="s">
        <v>536</v>
      </c>
      <c r="B26" s="488" t="s">
        <v>658</v>
      </c>
      <c r="C26" s="489">
        <v>0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531</v>
      </c>
      <c r="J26" s="491" t="s">
        <v>1</v>
      </c>
    </row>
    <row r="27" spans="1:10" ht="14.4" customHeight="1" x14ac:dyDescent="0.3">
      <c r="A27" s="487" t="s">
        <v>536</v>
      </c>
      <c r="B27" s="488" t="s">
        <v>659</v>
      </c>
      <c r="C27" s="489">
        <v>2.2719999999999998</v>
      </c>
      <c r="D27" s="489">
        <v>4.1399999999999997</v>
      </c>
      <c r="E27" s="489"/>
      <c r="F27" s="489">
        <v>4.1980000000000004</v>
      </c>
      <c r="G27" s="489">
        <v>4</v>
      </c>
      <c r="H27" s="489">
        <v>0.1980000000000004</v>
      </c>
      <c r="I27" s="490">
        <v>1.0495000000000001</v>
      </c>
      <c r="J27" s="491" t="s">
        <v>1</v>
      </c>
    </row>
    <row r="28" spans="1:10" ht="14.4" customHeight="1" x14ac:dyDescent="0.3">
      <c r="A28" s="487" t="s">
        <v>536</v>
      </c>
      <c r="B28" s="488" t="s">
        <v>538</v>
      </c>
      <c r="C28" s="489">
        <v>216.95867999999996</v>
      </c>
      <c r="D28" s="489">
        <v>1066.2090500000002</v>
      </c>
      <c r="E28" s="489"/>
      <c r="F28" s="489">
        <v>1092.4896800000001</v>
      </c>
      <c r="G28" s="489">
        <v>1287</v>
      </c>
      <c r="H28" s="489">
        <v>-194.51031999999987</v>
      </c>
      <c r="I28" s="490">
        <v>0.84886533022533028</v>
      </c>
      <c r="J28" s="491" t="s">
        <v>539</v>
      </c>
    </row>
    <row r="29" spans="1:10" ht="14.4" customHeight="1" x14ac:dyDescent="0.3">
      <c r="A29" s="487" t="s">
        <v>531</v>
      </c>
      <c r="B29" s="488" t="s">
        <v>531</v>
      </c>
      <c r="C29" s="489" t="s">
        <v>531</v>
      </c>
      <c r="D29" s="489" t="s">
        <v>531</v>
      </c>
      <c r="E29" s="489"/>
      <c r="F29" s="489" t="s">
        <v>531</v>
      </c>
      <c r="G29" s="489" t="s">
        <v>531</v>
      </c>
      <c r="H29" s="489" t="s">
        <v>531</v>
      </c>
      <c r="I29" s="490" t="s">
        <v>531</v>
      </c>
      <c r="J29" s="491" t="s">
        <v>540</v>
      </c>
    </row>
    <row r="30" spans="1:10" ht="14.4" customHeight="1" x14ac:dyDescent="0.3">
      <c r="A30" s="487" t="s">
        <v>663</v>
      </c>
      <c r="B30" s="488" t="s">
        <v>664</v>
      </c>
      <c r="C30" s="489" t="s">
        <v>531</v>
      </c>
      <c r="D30" s="489" t="s">
        <v>531</v>
      </c>
      <c r="E30" s="489"/>
      <c r="F30" s="489" t="s">
        <v>531</v>
      </c>
      <c r="G30" s="489" t="s">
        <v>531</v>
      </c>
      <c r="H30" s="489" t="s">
        <v>531</v>
      </c>
      <c r="I30" s="490" t="s">
        <v>531</v>
      </c>
      <c r="J30" s="491" t="s">
        <v>0</v>
      </c>
    </row>
    <row r="31" spans="1:10" ht="14.4" customHeight="1" x14ac:dyDescent="0.3">
      <c r="A31" s="487" t="s">
        <v>663</v>
      </c>
      <c r="B31" s="488" t="s">
        <v>656</v>
      </c>
      <c r="C31" s="489">
        <v>0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531</v>
      </c>
      <c r="J31" s="491" t="s">
        <v>1</v>
      </c>
    </row>
    <row r="32" spans="1:10" ht="14.4" customHeight="1" x14ac:dyDescent="0.3">
      <c r="A32" s="487" t="s">
        <v>663</v>
      </c>
      <c r="B32" s="488" t="s">
        <v>659</v>
      </c>
      <c r="C32" s="489">
        <v>0</v>
      </c>
      <c r="D32" s="489">
        <v>0</v>
      </c>
      <c r="E32" s="489"/>
      <c r="F32" s="489">
        <v>0.76200000000000001</v>
      </c>
      <c r="G32" s="489">
        <v>0</v>
      </c>
      <c r="H32" s="489">
        <v>0.76200000000000001</v>
      </c>
      <c r="I32" s="490" t="s">
        <v>531</v>
      </c>
      <c r="J32" s="491" t="s">
        <v>1</v>
      </c>
    </row>
    <row r="33" spans="1:10" ht="14.4" customHeight="1" x14ac:dyDescent="0.3">
      <c r="A33" s="487" t="s">
        <v>663</v>
      </c>
      <c r="B33" s="488" t="s">
        <v>665</v>
      </c>
      <c r="C33" s="489">
        <v>0</v>
      </c>
      <c r="D33" s="489">
        <v>0</v>
      </c>
      <c r="E33" s="489"/>
      <c r="F33" s="489">
        <v>0.76200000000000001</v>
      </c>
      <c r="G33" s="489">
        <v>1</v>
      </c>
      <c r="H33" s="489">
        <v>-0.23799999999999999</v>
      </c>
      <c r="I33" s="490">
        <v>0.76200000000000001</v>
      </c>
      <c r="J33" s="491" t="s">
        <v>539</v>
      </c>
    </row>
    <row r="34" spans="1:10" ht="14.4" customHeight="1" x14ac:dyDescent="0.3">
      <c r="A34" s="487" t="s">
        <v>531</v>
      </c>
      <c r="B34" s="488" t="s">
        <v>531</v>
      </c>
      <c r="C34" s="489" t="s">
        <v>531</v>
      </c>
      <c r="D34" s="489" t="s">
        <v>531</v>
      </c>
      <c r="E34" s="489"/>
      <c r="F34" s="489" t="s">
        <v>531</v>
      </c>
      <c r="G34" s="489" t="s">
        <v>531</v>
      </c>
      <c r="H34" s="489" t="s">
        <v>531</v>
      </c>
      <c r="I34" s="490" t="s">
        <v>531</v>
      </c>
      <c r="J34" s="491" t="s">
        <v>540</v>
      </c>
    </row>
    <row r="35" spans="1:10" ht="14.4" customHeight="1" x14ac:dyDescent="0.3">
      <c r="A35" s="487" t="s">
        <v>541</v>
      </c>
      <c r="B35" s="488" t="s">
        <v>542</v>
      </c>
      <c r="C35" s="489" t="s">
        <v>531</v>
      </c>
      <c r="D35" s="489" t="s">
        <v>531</v>
      </c>
      <c r="E35" s="489"/>
      <c r="F35" s="489" t="s">
        <v>531</v>
      </c>
      <c r="G35" s="489" t="s">
        <v>531</v>
      </c>
      <c r="H35" s="489" t="s">
        <v>531</v>
      </c>
      <c r="I35" s="490" t="s">
        <v>531</v>
      </c>
      <c r="J35" s="491" t="s">
        <v>0</v>
      </c>
    </row>
    <row r="36" spans="1:10" ht="14.4" customHeight="1" x14ac:dyDescent="0.3">
      <c r="A36" s="487" t="s">
        <v>541</v>
      </c>
      <c r="B36" s="488" t="s">
        <v>653</v>
      </c>
      <c r="C36" s="489">
        <v>2315.4270999999994</v>
      </c>
      <c r="D36" s="489">
        <v>1280.6167</v>
      </c>
      <c r="E36" s="489"/>
      <c r="F36" s="489">
        <v>920.95630000000006</v>
      </c>
      <c r="G36" s="489">
        <v>1451</v>
      </c>
      <c r="H36" s="489">
        <v>-530.04369999999994</v>
      </c>
      <c r="I36" s="490">
        <v>0.63470454858718128</v>
      </c>
      <c r="J36" s="491" t="s">
        <v>1</v>
      </c>
    </row>
    <row r="37" spans="1:10" ht="14.4" customHeight="1" x14ac:dyDescent="0.3">
      <c r="A37" s="487" t="s">
        <v>541</v>
      </c>
      <c r="B37" s="488" t="s">
        <v>654</v>
      </c>
      <c r="C37" s="489">
        <v>67.596999999999994</v>
      </c>
      <c r="D37" s="489">
        <v>76.048500000000004</v>
      </c>
      <c r="E37" s="489"/>
      <c r="F37" s="489">
        <v>99.562839999999994</v>
      </c>
      <c r="G37" s="489">
        <v>79</v>
      </c>
      <c r="H37" s="489">
        <v>20.562839999999994</v>
      </c>
      <c r="I37" s="490">
        <v>1.2602891139240506</v>
      </c>
      <c r="J37" s="491" t="s">
        <v>1</v>
      </c>
    </row>
    <row r="38" spans="1:10" ht="14.4" customHeight="1" x14ac:dyDescent="0.3">
      <c r="A38" s="487" t="s">
        <v>541</v>
      </c>
      <c r="B38" s="488" t="s">
        <v>655</v>
      </c>
      <c r="C38" s="489">
        <v>31.711310000000001</v>
      </c>
      <c r="D38" s="489">
        <v>42.299889999999998</v>
      </c>
      <c r="E38" s="489"/>
      <c r="F38" s="489">
        <v>41.129959999999997</v>
      </c>
      <c r="G38" s="489">
        <v>45</v>
      </c>
      <c r="H38" s="489">
        <v>-3.870040000000003</v>
      </c>
      <c r="I38" s="490">
        <v>0.9139991111111111</v>
      </c>
      <c r="J38" s="491" t="s">
        <v>1</v>
      </c>
    </row>
    <row r="39" spans="1:10" ht="14.4" customHeight="1" x14ac:dyDescent="0.3">
      <c r="A39" s="487" t="s">
        <v>541</v>
      </c>
      <c r="B39" s="488" t="s">
        <v>656</v>
      </c>
      <c r="C39" s="489">
        <v>59.770019999999995</v>
      </c>
      <c r="D39" s="489">
        <v>78.325419999999994</v>
      </c>
      <c r="E39" s="489"/>
      <c r="F39" s="489">
        <v>52.673099999999998</v>
      </c>
      <c r="G39" s="489">
        <v>64</v>
      </c>
      <c r="H39" s="489">
        <v>-11.326900000000002</v>
      </c>
      <c r="I39" s="490">
        <v>0.82301718749999997</v>
      </c>
      <c r="J39" s="491" t="s">
        <v>1</v>
      </c>
    </row>
    <row r="40" spans="1:10" ht="14.4" customHeight="1" x14ac:dyDescent="0.3">
      <c r="A40" s="487" t="s">
        <v>541</v>
      </c>
      <c r="B40" s="488" t="s">
        <v>657</v>
      </c>
      <c r="C40" s="489">
        <v>3425.6338700000001</v>
      </c>
      <c r="D40" s="489">
        <v>3247.6351800000002</v>
      </c>
      <c r="E40" s="489"/>
      <c r="F40" s="489">
        <v>3873.7775999999999</v>
      </c>
      <c r="G40" s="489">
        <v>3950</v>
      </c>
      <c r="H40" s="489">
        <v>-76.222400000000107</v>
      </c>
      <c r="I40" s="490">
        <v>0.98070318987341765</v>
      </c>
      <c r="J40" s="491" t="s">
        <v>1</v>
      </c>
    </row>
    <row r="41" spans="1:10" ht="14.4" customHeight="1" x14ac:dyDescent="0.3">
      <c r="A41" s="487" t="s">
        <v>541</v>
      </c>
      <c r="B41" s="488" t="s">
        <v>658</v>
      </c>
      <c r="C41" s="489">
        <v>8.6639999999999997</v>
      </c>
      <c r="D41" s="489">
        <v>8.6940000000000008</v>
      </c>
      <c r="E41" s="489"/>
      <c r="F41" s="489">
        <v>9.6920000000000002</v>
      </c>
      <c r="G41" s="489">
        <v>9</v>
      </c>
      <c r="H41" s="489">
        <v>0.69200000000000017</v>
      </c>
      <c r="I41" s="490">
        <v>1.076888888888889</v>
      </c>
      <c r="J41" s="491" t="s">
        <v>1</v>
      </c>
    </row>
    <row r="42" spans="1:10" ht="14.4" customHeight="1" x14ac:dyDescent="0.3">
      <c r="A42" s="487" t="s">
        <v>541</v>
      </c>
      <c r="B42" s="488" t="s">
        <v>659</v>
      </c>
      <c r="C42" s="489">
        <v>19.88</v>
      </c>
      <c r="D42" s="489">
        <v>23.873999999999999</v>
      </c>
      <c r="E42" s="489"/>
      <c r="F42" s="489">
        <v>0</v>
      </c>
      <c r="G42" s="489">
        <v>26</v>
      </c>
      <c r="H42" s="489">
        <v>-26</v>
      </c>
      <c r="I42" s="490">
        <v>0</v>
      </c>
      <c r="J42" s="491" t="s">
        <v>1</v>
      </c>
    </row>
    <row r="43" spans="1:10" ht="14.4" customHeight="1" x14ac:dyDescent="0.3">
      <c r="A43" s="487" t="s">
        <v>541</v>
      </c>
      <c r="B43" s="488" t="s">
        <v>543</v>
      </c>
      <c r="C43" s="489">
        <v>5928.6832999999997</v>
      </c>
      <c r="D43" s="489">
        <v>4757.4936900000002</v>
      </c>
      <c r="E43" s="489"/>
      <c r="F43" s="489">
        <v>4997.7918</v>
      </c>
      <c r="G43" s="489">
        <v>5623</v>
      </c>
      <c r="H43" s="489">
        <v>-625.20820000000003</v>
      </c>
      <c r="I43" s="490">
        <v>0.8888123421661035</v>
      </c>
      <c r="J43" s="491" t="s">
        <v>539</v>
      </c>
    </row>
    <row r="44" spans="1:10" ht="14.4" customHeight="1" x14ac:dyDescent="0.3">
      <c r="A44" s="487" t="s">
        <v>531</v>
      </c>
      <c r="B44" s="488" t="s">
        <v>531</v>
      </c>
      <c r="C44" s="489" t="s">
        <v>531</v>
      </c>
      <c r="D44" s="489" t="s">
        <v>531</v>
      </c>
      <c r="E44" s="489"/>
      <c r="F44" s="489" t="s">
        <v>531</v>
      </c>
      <c r="G44" s="489" t="s">
        <v>531</v>
      </c>
      <c r="H44" s="489" t="s">
        <v>531</v>
      </c>
      <c r="I44" s="490" t="s">
        <v>531</v>
      </c>
      <c r="J44" s="491" t="s">
        <v>540</v>
      </c>
    </row>
    <row r="45" spans="1:10" ht="14.4" customHeight="1" x14ac:dyDescent="0.3">
      <c r="A45" s="487" t="s">
        <v>529</v>
      </c>
      <c r="B45" s="488" t="s">
        <v>534</v>
      </c>
      <c r="C45" s="489">
        <v>6145.6419800000003</v>
      </c>
      <c r="D45" s="489">
        <v>5823.7027399999997</v>
      </c>
      <c r="E45" s="489"/>
      <c r="F45" s="489">
        <v>6091.0434800000003</v>
      </c>
      <c r="G45" s="489">
        <v>6910</v>
      </c>
      <c r="H45" s="489">
        <v>-818.95651999999973</v>
      </c>
      <c r="I45" s="490">
        <v>0.88148241389290882</v>
      </c>
      <c r="J45" s="491" t="s">
        <v>535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970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40.360172582902898</v>
      </c>
      <c r="J3" s="98">
        <f>SUBTOTAL(9,J5:J1048576)</f>
        <v>150970</v>
      </c>
      <c r="K3" s="99">
        <f>SUBTOTAL(9,K5:K1048576)</f>
        <v>6093175.2548408508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529</v>
      </c>
      <c r="B5" s="585" t="s">
        <v>530</v>
      </c>
      <c r="C5" s="588" t="s">
        <v>536</v>
      </c>
      <c r="D5" s="608" t="s">
        <v>537</v>
      </c>
      <c r="E5" s="588" t="s">
        <v>666</v>
      </c>
      <c r="F5" s="608" t="s">
        <v>667</v>
      </c>
      <c r="G5" s="588" t="s">
        <v>668</v>
      </c>
      <c r="H5" s="588" t="s">
        <v>669</v>
      </c>
      <c r="I5" s="116">
        <v>597.5</v>
      </c>
      <c r="J5" s="116">
        <v>2</v>
      </c>
      <c r="K5" s="598">
        <v>1195</v>
      </c>
    </row>
    <row r="6" spans="1:11" ht="14.4" customHeight="1" x14ac:dyDescent="0.3">
      <c r="A6" s="507" t="s">
        <v>529</v>
      </c>
      <c r="B6" s="508" t="s">
        <v>530</v>
      </c>
      <c r="C6" s="509" t="s">
        <v>536</v>
      </c>
      <c r="D6" s="510" t="s">
        <v>537</v>
      </c>
      <c r="E6" s="509" t="s">
        <v>666</v>
      </c>
      <c r="F6" s="510" t="s">
        <v>667</v>
      </c>
      <c r="G6" s="509" t="s">
        <v>670</v>
      </c>
      <c r="H6" s="509" t="s">
        <v>671</v>
      </c>
      <c r="I6" s="512">
        <v>597.71502685546875</v>
      </c>
      <c r="J6" s="512">
        <v>2</v>
      </c>
      <c r="K6" s="513">
        <v>1195.4300537109375</v>
      </c>
    </row>
    <row r="7" spans="1:11" ht="14.4" customHeight="1" x14ac:dyDescent="0.3">
      <c r="A7" s="507" t="s">
        <v>529</v>
      </c>
      <c r="B7" s="508" t="s">
        <v>530</v>
      </c>
      <c r="C7" s="509" t="s">
        <v>536</v>
      </c>
      <c r="D7" s="510" t="s">
        <v>537</v>
      </c>
      <c r="E7" s="509" t="s">
        <v>666</v>
      </c>
      <c r="F7" s="510" t="s">
        <v>667</v>
      </c>
      <c r="G7" s="509" t="s">
        <v>672</v>
      </c>
      <c r="H7" s="509" t="s">
        <v>673</v>
      </c>
      <c r="I7" s="512">
        <v>497.28500366210937</v>
      </c>
      <c r="J7" s="512">
        <v>2</v>
      </c>
      <c r="K7" s="513">
        <v>994.57000732421875</v>
      </c>
    </row>
    <row r="8" spans="1:11" ht="14.4" customHeight="1" x14ac:dyDescent="0.3">
      <c r="A8" s="507" t="s">
        <v>529</v>
      </c>
      <c r="B8" s="508" t="s">
        <v>530</v>
      </c>
      <c r="C8" s="509" t="s">
        <v>536</v>
      </c>
      <c r="D8" s="510" t="s">
        <v>537</v>
      </c>
      <c r="E8" s="509" t="s">
        <v>666</v>
      </c>
      <c r="F8" s="510" t="s">
        <v>667</v>
      </c>
      <c r="G8" s="509" t="s">
        <v>674</v>
      </c>
      <c r="H8" s="509" t="s">
        <v>675</v>
      </c>
      <c r="I8" s="512">
        <v>157300</v>
      </c>
      <c r="J8" s="512">
        <v>1</v>
      </c>
      <c r="K8" s="513">
        <v>157300</v>
      </c>
    </row>
    <row r="9" spans="1:11" ht="14.4" customHeight="1" x14ac:dyDescent="0.3">
      <c r="A9" s="507" t="s">
        <v>529</v>
      </c>
      <c r="B9" s="508" t="s">
        <v>530</v>
      </c>
      <c r="C9" s="509" t="s">
        <v>536</v>
      </c>
      <c r="D9" s="510" t="s">
        <v>537</v>
      </c>
      <c r="E9" s="509" t="s">
        <v>666</v>
      </c>
      <c r="F9" s="510" t="s">
        <v>667</v>
      </c>
      <c r="G9" s="509" t="s">
        <v>676</v>
      </c>
      <c r="H9" s="509" t="s">
        <v>677</v>
      </c>
      <c r="I9" s="512">
        <v>4247.10009765625</v>
      </c>
      <c r="J9" s="512">
        <v>1</v>
      </c>
      <c r="K9" s="513">
        <v>4247.10009765625</v>
      </c>
    </row>
    <row r="10" spans="1:11" ht="14.4" customHeight="1" x14ac:dyDescent="0.3">
      <c r="A10" s="507" t="s">
        <v>529</v>
      </c>
      <c r="B10" s="508" t="s">
        <v>530</v>
      </c>
      <c r="C10" s="509" t="s">
        <v>536</v>
      </c>
      <c r="D10" s="510" t="s">
        <v>537</v>
      </c>
      <c r="E10" s="509" t="s">
        <v>666</v>
      </c>
      <c r="F10" s="510" t="s">
        <v>667</v>
      </c>
      <c r="G10" s="509" t="s">
        <v>678</v>
      </c>
      <c r="H10" s="509" t="s">
        <v>679</v>
      </c>
      <c r="I10" s="512">
        <v>37824.6015625</v>
      </c>
      <c r="J10" s="512">
        <v>1</v>
      </c>
      <c r="K10" s="513">
        <v>37824.6015625</v>
      </c>
    </row>
    <row r="11" spans="1:11" ht="14.4" customHeight="1" x14ac:dyDescent="0.3">
      <c r="A11" s="507" t="s">
        <v>529</v>
      </c>
      <c r="B11" s="508" t="s">
        <v>530</v>
      </c>
      <c r="C11" s="509" t="s">
        <v>536</v>
      </c>
      <c r="D11" s="510" t="s">
        <v>537</v>
      </c>
      <c r="E11" s="509" t="s">
        <v>666</v>
      </c>
      <c r="F11" s="510" t="s">
        <v>667</v>
      </c>
      <c r="G11" s="509" t="s">
        <v>680</v>
      </c>
      <c r="H11" s="509" t="s">
        <v>681</v>
      </c>
      <c r="I11" s="512">
        <v>4719</v>
      </c>
      <c r="J11" s="512">
        <v>2</v>
      </c>
      <c r="K11" s="513">
        <v>9438</v>
      </c>
    </row>
    <row r="12" spans="1:11" ht="14.4" customHeight="1" x14ac:dyDescent="0.3">
      <c r="A12" s="507" t="s">
        <v>529</v>
      </c>
      <c r="B12" s="508" t="s">
        <v>530</v>
      </c>
      <c r="C12" s="509" t="s">
        <v>536</v>
      </c>
      <c r="D12" s="510" t="s">
        <v>537</v>
      </c>
      <c r="E12" s="509" t="s">
        <v>666</v>
      </c>
      <c r="F12" s="510" t="s">
        <v>667</v>
      </c>
      <c r="G12" s="509" t="s">
        <v>682</v>
      </c>
      <c r="H12" s="509" t="s">
        <v>683</v>
      </c>
      <c r="I12" s="512">
        <v>51425</v>
      </c>
      <c r="J12" s="512">
        <v>1</v>
      </c>
      <c r="K12" s="513">
        <v>51425</v>
      </c>
    </row>
    <row r="13" spans="1:11" ht="14.4" customHeight="1" x14ac:dyDescent="0.3">
      <c r="A13" s="507" t="s">
        <v>529</v>
      </c>
      <c r="B13" s="508" t="s">
        <v>530</v>
      </c>
      <c r="C13" s="509" t="s">
        <v>536</v>
      </c>
      <c r="D13" s="510" t="s">
        <v>537</v>
      </c>
      <c r="E13" s="509" t="s">
        <v>666</v>
      </c>
      <c r="F13" s="510" t="s">
        <v>667</v>
      </c>
      <c r="G13" s="509" t="s">
        <v>684</v>
      </c>
      <c r="H13" s="509" t="s">
        <v>685</v>
      </c>
      <c r="I13" s="512">
        <v>9952.25</v>
      </c>
      <c r="J13" s="512">
        <v>12</v>
      </c>
      <c r="K13" s="513">
        <v>119427</v>
      </c>
    </row>
    <row r="14" spans="1:11" ht="14.4" customHeight="1" x14ac:dyDescent="0.3">
      <c r="A14" s="507" t="s">
        <v>529</v>
      </c>
      <c r="B14" s="508" t="s">
        <v>530</v>
      </c>
      <c r="C14" s="509" t="s">
        <v>536</v>
      </c>
      <c r="D14" s="510" t="s">
        <v>537</v>
      </c>
      <c r="E14" s="509" t="s">
        <v>666</v>
      </c>
      <c r="F14" s="510" t="s">
        <v>667</v>
      </c>
      <c r="G14" s="509" t="s">
        <v>686</v>
      </c>
      <c r="H14" s="509" t="s">
        <v>687</v>
      </c>
      <c r="I14" s="512">
        <v>1724.25</v>
      </c>
      <c r="J14" s="512">
        <v>6</v>
      </c>
      <c r="K14" s="513">
        <v>10345.5</v>
      </c>
    </row>
    <row r="15" spans="1:11" ht="14.4" customHeight="1" x14ac:dyDescent="0.3">
      <c r="A15" s="507" t="s">
        <v>529</v>
      </c>
      <c r="B15" s="508" t="s">
        <v>530</v>
      </c>
      <c r="C15" s="509" t="s">
        <v>536</v>
      </c>
      <c r="D15" s="510" t="s">
        <v>537</v>
      </c>
      <c r="E15" s="509" t="s">
        <v>666</v>
      </c>
      <c r="F15" s="510" t="s">
        <v>667</v>
      </c>
      <c r="G15" s="509" t="s">
        <v>688</v>
      </c>
      <c r="H15" s="509" t="s">
        <v>689</v>
      </c>
      <c r="I15" s="512">
        <v>6253.330078125</v>
      </c>
      <c r="J15" s="512">
        <v>1</v>
      </c>
      <c r="K15" s="513">
        <v>6253.330078125</v>
      </c>
    </row>
    <row r="16" spans="1:11" ht="14.4" customHeight="1" x14ac:dyDescent="0.3">
      <c r="A16" s="507" t="s">
        <v>529</v>
      </c>
      <c r="B16" s="508" t="s">
        <v>530</v>
      </c>
      <c r="C16" s="509" t="s">
        <v>536</v>
      </c>
      <c r="D16" s="510" t="s">
        <v>537</v>
      </c>
      <c r="E16" s="509" t="s">
        <v>666</v>
      </c>
      <c r="F16" s="510" t="s">
        <v>667</v>
      </c>
      <c r="G16" s="509" t="s">
        <v>690</v>
      </c>
      <c r="H16" s="509" t="s">
        <v>691</v>
      </c>
      <c r="I16" s="512">
        <v>5189.93017578125</v>
      </c>
      <c r="J16" s="512">
        <v>3</v>
      </c>
      <c r="K16" s="513">
        <v>15569.77978515625</v>
      </c>
    </row>
    <row r="17" spans="1:11" ht="14.4" customHeight="1" x14ac:dyDescent="0.3">
      <c r="A17" s="507" t="s">
        <v>529</v>
      </c>
      <c r="B17" s="508" t="s">
        <v>530</v>
      </c>
      <c r="C17" s="509" t="s">
        <v>536</v>
      </c>
      <c r="D17" s="510" t="s">
        <v>537</v>
      </c>
      <c r="E17" s="509" t="s">
        <v>666</v>
      </c>
      <c r="F17" s="510" t="s">
        <v>667</v>
      </c>
      <c r="G17" s="509" t="s">
        <v>692</v>
      </c>
      <c r="H17" s="509" t="s">
        <v>693</v>
      </c>
      <c r="I17" s="512">
        <v>8971.98046875</v>
      </c>
      <c r="J17" s="512">
        <v>4</v>
      </c>
      <c r="K17" s="513">
        <v>35887.91015625</v>
      </c>
    </row>
    <row r="18" spans="1:11" ht="14.4" customHeight="1" x14ac:dyDescent="0.3">
      <c r="A18" s="507" t="s">
        <v>529</v>
      </c>
      <c r="B18" s="508" t="s">
        <v>530</v>
      </c>
      <c r="C18" s="509" t="s">
        <v>536</v>
      </c>
      <c r="D18" s="510" t="s">
        <v>537</v>
      </c>
      <c r="E18" s="509" t="s">
        <v>666</v>
      </c>
      <c r="F18" s="510" t="s">
        <v>667</v>
      </c>
      <c r="G18" s="509" t="s">
        <v>694</v>
      </c>
      <c r="H18" s="509" t="s">
        <v>695</v>
      </c>
      <c r="I18" s="512">
        <v>1374.199951171875</v>
      </c>
      <c r="J18" s="512">
        <v>6</v>
      </c>
      <c r="K18" s="513">
        <v>8245.1796875</v>
      </c>
    </row>
    <row r="19" spans="1:11" ht="14.4" customHeight="1" x14ac:dyDescent="0.3">
      <c r="A19" s="507" t="s">
        <v>529</v>
      </c>
      <c r="B19" s="508" t="s">
        <v>530</v>
      </c>
      <c r="C19" s="509" t="s">
        <v>536</v>
      </c>
      <c r="D19" s="510" t="s">
        <v>537</v>
      </c>
      <c r="E19" s="509" t="s">
        <v>666</v>
      </c>
      <c r="F19" s="510" t="s">
        <v>667</v>
      </c>
      <c r="G19" s="509" t="s">
        <v>696</v>
      </c>
      <c r="H19" s="509" t="s">
        <v>697</v>
      </c>
      <c r="I19" s="512">
        <v>4766.33349609375</v>
      </c>
      <c r="J19" s="512">
        <v>3</v>
      </c>
      <c r="K19" s="513">
        <v>14299</v>
      </c>
    </row>
    <row r="20" spans="1:11" ht="14.4" customHeight="1" x14ac:dyDescent="0.3">
      <c r="A20" s="507" t="s">
        <v>529</v>
      </c>
      <c r="B20" s="508" t="s">
        <v>530</v>
      </c>
      <c r="C20" s="509" t="s">
        <v>536</v>
      </c>
      <c r="D20" s="510" t="s">
        <v>537</v>
      </c>
      <c r="E20" s="509" t="s">
        <v>666</v>
      </c>
      <c r="F20" s="510" t="s">
        <v>667</v>
      </c>
      <c r="G20" s="509" t="s">
        <v>698</v>
      </c>
      <c r="H20" s="509" t="s">
        <v>699</v>
      </c>
      <c r="I20" s="512">
        <v>3913</v>
      </c>
      <c r="J20" s="512">
        <v>2</v>
      </c>
      <c r="K20" s="513">
        <v>7826</v>
      </c>
    </row>
    <row r="21" spans="1:11" ht="14.4" customHeight="1" x14ac:dyDescent="0.3">
      <c r="A21" s="507" t="s">
        <v>529</v>
      </c>
      <c r="B21" s="508" t="s">
        <v>530</v>
      </c>
      <c r="C21" s="509" t="s">
        <v>536</v>
      </c>
      <c r="D21" s="510" t="s">
        <v>537</v>
      </c>
      <c r="E21" s="509" t="s">
        <v>666</v>
      </c>
      <c r="F21" s="510" t="s">
        <v>667</v>
      </c>
      <c r="G21" s="509" t="s">
        <v>700</v>
      </c>
      <c r="H21" s="509" t="s">
        <v>701</v>
      </c>
      <c r="I21" s="512">
        <v>2365.219970703125</v>
      </c>
      <c r="J21" s="512">
        <v>1</v>
      </c>
      <c r="K21" s="513">
        <v>2365.219970703125</v>
      </c>
    </row>
    <row r="22" spans="1:11" ht="14.4" customHeight="1" x14ac:dyDescent="0.3">
      <c r="A22" s="507" t="s">
        <v>529</v>
      </c>
      <c r="B22" s="508" t="s">
        <v>530</v>
      </c>
      <c r="C22" s="509" t="s">
        <v>536</v>
      </c>
      <c r="D22" s="510" t="s">
        <v>537</v>
      </c>
      <c r="E22" s="509" t="s">
        <v>666</v>
      </c>
      <c r="F22" s="510" t="s">
        <v>667</v>
      </c>
      <c r="G22" s="509" t="s">
        <v>702</v>
      </c>
      <c r="H22" s="509" t="s">
        <v>703</v>
      </c>
      <c r="I22" s="512">
        <v>319.44000244140625</v>
      </c>
      <c r="J22" s="512">
        <v>2</v>
      </c>
      <c r="K22" s="513">
        <v>638.8800048828125</v>
      </c>
    </row>
    <row r="23" spans="1:11" ht="14.4" customHeight="1" x14ac:dyDescent="0.3">
      <c r="A23" s="507" t="s">
        <v>529</v>
      </c>
      <c r="B23" s="508" t="s">
        <v>530</v>
      </c>
      <c r="C23" s="509" t="s">
        <v>536</v>
      </c>
      <c r="D23" s="510" t="s">
        <v>537</v>
      </c>
      <c r="E23" s="509" t="s">
        <v>666</v>
      </c>
      <c r="F23" s="510" t="s">
        <v>667</v>
      </c>
      <c r="G23" s="509" t="s">
        <v>704</v>
      </c>
      <c r="H23" s="509" t="s">
        <v>705</v>
      </c>
      <c r="I23" s="512">
        <v>321.8599853515625</v>
      </c>
      <c r="J23" s="512">
        <v>10</v>
      </c>
      <c r="K23" s="513">
        <v>3218.60009765625</v>
      </c>
    </row>
    <row r="24" spans="1:11" ht="14.4" customHeight="1" x14ac:dyDescent="0.3">
      <c r="A24" s="507" t="s">
        <v>529</v>
      </c>
      <c r="B24" s="508" t="s">
        <v>530</v>
      </c>
      <c r="C24" s="509" t="s">
        <v>536</v>
      </c>
      <c r="D24" s="510" t="s">
        <v>537</v>
      </c>
      <c r="E24" s="509" t="s">
        <v>666</v>
      </c>
      <c r="F24" s="510" t="s">
        <v>667</v>
      </c>
      <c r="G24" s="509" t="s">
        <v>706</v>
      </c>
      <c r="H24" s="509" t="s">
        <v>707</v>
      </c>
      <c r="I24" s="512">
        <v>320.64999389648437</v>
      </c>
      <c r="J24" s="512">
        <v>2</v>
      </c>
      <c r="K24" s="513">
        <v>641.29998779296875</v>
      </c>
    </row>
    <row r="25" spans="1:11" ht="14.4" customHeight="1" x14ac:dyDescent="0.3">
      <c r="A25" s="507" t="s">
        <v>529</v>
      </c>
      <c r="B25" s="508" t="s">
        <v>530</v>
      </c>
      <c r="C25" s="509" t="s">
        <v>536</v>
      </c>
      <c r="D25" s="510" t="s">
        <v>537</v>
      </c>
      <c r="E25" s="509" t="s">
        <v>666</v>
      </c>
      <c r="F25" s="510" t="s">
        <v>667</v>
      </c>
      <c r="G25" s="509" t="s">
        <v>708</v>
      </c>
      <c r="H25" s="509" t="s">
        <v>709</v>
      </c>
      <c r="I25" s="512">
        <v>329.12200927734375</v>
      </c>
      <c r="J25" s="512">
        <v>10</v>
      </c>
      <c r="K25" s="513">
        <v>3291.219970703125</v>
      </c>
    </row>
    <row r="26" spans="1:11" ht="14.4" customHeight="1" x14ac:dyDescent="0.3">
      <c r="A26" s="507" t="s">
        <v>529</v>
      </c>
      <c r="B26" s="508" t="s">
        <v>530</v>
      </c>
      <c r="C26" s="509" t="s">
        <v>536</v>
      </c>
      <c r="D26" s="510" t="s">
        <v>537</v>
      </c>
      <c r="E26" s="509" t="s">
        <v>666</v>
      </c>
      <c r="F26" s="510" t="s">
        <v>667</v>
      </c>
      <c r="G26" s="509" t="s">
        <v>710</v>
      </c>
      <c r="H26" s="509" t="s">
        <v>711</v>
      </c>
      <c r="I26" s="512">
        <v>1896.31005859375</v>
      </c>
      <c r="J26" s="512">
        <v>10</v>
      </c>
      <c r="K26" s="513">
        <v>18963.119140625</v>
      </c>
    </row>
    <row r="27" spans="1:11" ht="14.4" customHeight="1" x14ac:dyDescent="0.3">
      <c r="A27" s="507" t="s">
        <v>529</v>
      </c>
      <c r="B27" s="508" t="s">
        <v>530</v>
      </c>
      <c r="C27" s="509" t="s">
        <v>536</v>
      </c>
      <c r="D27" s="510" t="s">
        <v>537</v>
      </c>
      <c r="E27" s="509" t="s">
        <v>666</v>
      </c>
      <c r="F27" s="510" t="s">
        <v>667</v>
      </c>
      <c r="G27" s="509" t="s">
        <v>712</v>
      </c>
      <c r="H27" s="509" t="s">
        <v>713</v>
      </c>
      <c r="I27" s="512">
        <v>229.89999389648437</v>
      </c>
      <c r="J27" s="512">
        <v>2</v>
      </c>
      <c r="K27" s="513">
        <v>459.79998779296875</v>
      </c>
    </row>
    <row r="28" spans="1:11" ht="14.4" customHeight="1" x14ac:dyDescent="0.3">
      <c r="A28" s="507" t="s">
        <v>529</v>
      </c>
      <c r="B28" s="508" t="s">
        <v>530</v>
      </c>
      <c r="C28" s="509" t="s">
        <v>536</v>
      </c>
      <c r="D28" s="510" t="s">
        <v>537</v>
      </c>
      <c r="E28" s="509" t="s">
        <v>666</v>
      </c>
      <c r="F28" s="510" t="s">
        <v>667</v>
      </c>
      <c r="G28" s="509" t="s">
        <v>714</v>
      </c>
      <c r="H28" s="509" t="s">
        <v>715</v>
      </c>
      <c r="I28" s="512">
        <v>379.5</v>
      </c>
      <c r="J28" s="512">
        <v>6</v>
      </c>
      <c r="K28" s="513">
        <v>2277</v>
      </c>
    </row>
    <row r="29" spans="1:11" ht="14.4" customHeight="1" x14ac:dyDescent="0.3">
      <c r="A29" s="507" t="s">
        <v>529</v>
      </c>
      <c r="B29" s="508" t="s">
        <v>530</v>
      </c>
      <c r="C29" s="509" t="s">
        <v>536</v>
      </c>
      <c r="D29" s="510" t="s">
        <v>537</v>
      </c>
      <c r="E29" s="509" t="s">
        <v>666</v>
      </c>
      <c r="F29" s="510" t="s">
        <v>667</v>
      </c>
      <c r="G29" s="509" t="s">
        <v>716</v>
      </c>
      <c r="H29" s="509" t="s">
        <v>717</v>
      </c>
      <c r="I29" s="512">
        <v>224.64999389648437</v>
      </c>
      <c r="J29" s="512">
        <v>5</v>
      </c>
      <c r="K29" s="513">
        <v>1123.260009765625</v>
      </c>
    </row>
    <row r="30" spans="1:11" ht="14.4" customHeight="1" x14ac:dyDescent="0.3">
      <c r="A30" s="507" t="s">
        <v>529</v>
      </c>
      <c r="B30" s="508" t="s">
        <v>530</v>
      </c>
      <c r="C30" s="509" t="s">
        <v>536</v>
      </c>
      <c r="D30" s="510" t="s">
        <v>537</v>
      </c>
      <c r="E30" s="509" t="s">
        <v>666</v>
      </c>
      <c r="F30" s="510" t="s">
        <v>667</v>
      </c>
      <c r="G30" s="509" t="s">
        <v>718</v>
      </c>
      <c r="H30" s="509" t="s">
        <v>719</v>
      </c>
      <c r="I30" s="512">
        <v>1576.5400390625</v>
      </c>
      <c r="J30" s="512">
        <v>1</v>
      </c>
      <c r="K30" s="513">
        <v>1576.5400390625</v>
      </c>
    </row>
    <row r="31" spans="1:11" ht="14.4" customHeight="1" x14ac:dyDescent="0.3">
      <c r="A31" s="507" t="s">
        <v>529</v>
      </c>
      <c r="B31" s="508" t="s">
        <v>530</v>
      </c>
      <c r="C31" s="509" t="s">
        <v>536</v>
      </c>
      <c r="D31" s="510" t="s">
        <v>537</v>
      </c>
      <c r="E31" s="509" t="s">
        <v>666</v>
      </c>
      <c r="F31" s="510" t="s">
        <v>667</v>
      </c>
      <c r="G31" s="509" t="s">
        <v>720</v>
      </c>
      <c r="H31" s="509" t="s">
        <v>721</v>
      </c>
      <c r="I31" s="512">
        <v>1876.800048828125</v>
      </c>
      <c r="J31" s="512">
        <v>2</v>
      </c>
      <c r="K31" s="513">
        <v>3753.60009765625</v>
      </c>
    </row>
    <row r="32" spans="1:11" ht="14.4" customHeight="1" x14ac:dyDescent="0.3">
      <c r="A32" s="507" t="s">
        <v>529</v>
      </c>
      <c r="B32" s="508" t="s">
        <v>530</v>
      </c>
      <c r="C32" s="509" t="s">
        <v>536</v>
      </c>
      <c r="D32" s="510" t="s">
        <v>537</v>
      </c>
      <c r="E32" s="509" t="s">
        <v>666</v>
      </c>
      <c r="F32" s="510" t="s">
        <v>667</v>
      </c>
      <c r="G32" s="509" t="s">
        <v>722</v>
      </c>
      <c r="H32" s="509" t="s">
        <v>723</v>
      </c>
      <c r="I32" s="512">
        <v>343.85000610351562</v>
      </c>
      <c r="J32" s="512">
        <v>10</v>
      </c>
      <c r="K32" s="513">
        <v>3438.5</v>
      </c>
    </row>
    <row r="33" spans="1:11" ht="14.4" customHeight="1" x14ac:dyDescent="0.3">
      <c r="A33" s="507" t="s">
        <v>529</v>
      </c>
      <c r="B33" s="508" t="s">
        <v>530</v>
      </c>
      <c r="C33" s="509" t="s">
        <v>536</v>
      </c>
      <c r="D33" s="510" t="s">
        <v>537</v>
      </c>
      <c r="E33" s="509" t="s">
        <v>666</v>
      </c>
      <c r="F33" s="510" t="s">
        <v>667</v>
      </c>
      <c r="G33" s="509" t="s">
        <v>724</v>
      </c>
      <c r="H33" s="509" t="s">
        <v>725</v>
      </c>
      <c r="I33" s="512">
        <v>1202.43994140625</v>
      </c>
      <c r="J33" s="512">
        <v>42</v>
      </c>
      <c r="K33" s="513">
        <v>50502.48046875</v>
      </c>
    </row>
    <row r="34" spans="1:11" ht="14.4" customHeight="1" x14ac:dyDescent="0.3">
      <c r="A34" s="507" t="s">
        <v>529</v>
      </c>
      <c r="B34" s="508" t="s">
        <v>530</v>
      </c>
      <c r="C34" s="509" t="s">
        <v>536</v>
      </c>
      <c r="D34" s="510" t="s">
        <v>537</v>
      </c>
      <c r="E34" s="509" t="s">
        <v>666</v>
      </c>
      <c r="F34" s="510" t="s">
        <v>667</v>
      </c>
      <c r="G34" s="509" t="s">
        <v>726</v>
      </c>
      <c r="H34" s="509" t="s">
        <v>727</v>
      </c>
      <c r="I34" s="512">
        <v>1181.8599853515625</v>
      </c>
      <c r="J34" s="512">
        <v>42</v>
      </c>
      <c r="K34" s="513">
        <v>49637.921875</v>
      </c>
    </row>
    <row r="35" spans="1:11" ht="14.4" customHeight="1" x14ac:dyDescent="0.3">
      <c r="A35" s="507" t="s">
        <v>529</v>
      </c>
      <c r="B35" s="508" t="s">
        <v>530</v>
      </c>
      <c r="C35" s="509" t="s">
        <v>536</v>
      </c>
      <c r="D35" s="510" t="s">
        <v>537</v>
      </c>
      <c r="E35" s="509" t="s">
        <v>666</v>
      </c>
      <c r="F35" s="510" t="s">
        <v>667</v>
      </c>
      <c r="G35" s="509" t="s">
        <v>728</v>
      </c>
      <c r="H35" s="509" t="s">
        <v>729</v>
      </c>
      <c r="I35" s="512">
        <v>3462.5400390625</v>
      </c>
      <c r="J35" s="512">
        <v>40</v>
      </c>
      <c r="K35" s="513">
        <v>138501.4375</v>
      </c>
    </row>
    <row r="36" spans="1:11" ht="14.4" customHeight="1" x14ac:dyDescent="0.3">
      <c r="A36" s="507" t="s">
        <v>529</v>
      </c>
      <c r="B36" s="508" t="s">
        <v>530</v>
      </c>
      <c r="C36" s="509" t="s">
        <v>536</v>
      </c>
      <c r="D36" s="510" t="s">
        <v>537</v>
      </c>
      <c r="E36" s="509" t="s">
        <v>666</v>
      </c>
      <c r="F36" s="510" t="s">
        <v>667</v>
      </c>
      <c r="G36" s="509" t="s">
        <v>730</v>
      </c>
      <c r="H36" s="509" t="s">
        <v>731</v>
      </c>
      <c r="I36" s="512">
        <v>901.5999755859375</v>
      </c>
      <c r="J36" s="512">
        <v>15</v>
      </c>
      <c r="K36" s="513">
        <v>13524</v>
      </c>
    </row>
    <row r="37" spans="1:11" ht="14.4" customHeight="1" x14ac:dyDescent="0.3">
      <c r="A37" s="507" t="s">
        <v>529</v>
      </c>
      <c r="B37" s="508" t="s">
        <v>530</v>
      </c>
      <c r="C37" s="509" t="s">
        <v>536</v>
      </c>
      <c r="D37" s="510" t="s">
        <v>537</v>
      </c>
      <c r="E37" s="509" t="s">
        <v>666</v>
      </c>
      <c r="F37" s="510" t="s">
        <v>667</v>
      </c>
      <c r="G37" s="509" t="s">
        <v>732</v>
      </c>
      <c r="H37" s="509" t="s">
        <v>733</v>
      </c>
      <c r="I37" s="512">
        <v>2427.909912109375</v>
      </c>
      <c r="J37" s="512">
        <v>2</v>
      </c>
      <c r="K37" s="513">
        <v>4855.81982421875</v>
      </c>
    </row>
    <row r="38" spans="1:11" ht="14.4" customHeight="1" x14ac:dyDescent="0.3">
      <c r="A38" s="507" t="s">
        <v>529</v>
      </c>
      <c r="B38" s="508" t="s">
        <v>530</v>
      </c>
      <c r="C38" s="509" t="s">
        <v>536</v>
      </c>
      <c r="D38" s="510" t="s">
        <v>537</v>
      </c>
      <c r="E38" s="509" t="s">
        <v>666</v>
      </c>
      <c r="F38" s="510" t="s">
        <v>667</v>
      </c>
      <c r="G38" s="509" t="s">
        <v>734</v>
      </c>
      <c r="H38" s="509" t="s">
        <v>735</v>
      </c>
      <c r="I38" s="512">
        <v>3088.159912109375</v>
      </c>
      <c r="J38" s="512">
        <v>2</v>
      </c>
      <c r="K38" s="513">
        <v>6176.31982421875</v>
      </c>
    </row>
    <row r="39" spans="1:11" ht="14.4" customHeight="1" x14ac:dyDescent="0.3">
      <c r="A39" s="507" t="s">
        <v>529</v>
      </c>
      <c r="B39" s="508" t="s">
        <v>530</v>
      </c>
      <c r="C39" s="509" t="s">
        <v>536</v>
      </c>
      <c r="D39" s="510" t="s">
        <v>537</v>
      </c>
      <c r="E39" s="509" t="s">
        <v>666</v>
      </c>
      <c r="F39" s="510" t="s">
        <v>667</v>
      </c>
      <c r="G39" s="509" t="s">
        <v>736</v>
      </c>
      <c r="H39" s="509" t="s">
        <v>737</v>
      </c>
      <c r="I39" s="512">
        <v>3579.610107421875</v>
      </c>
      <c r="J39" s="512">
        <v>8</v>
      </c>
      <c r="K39" s="513">
        <v>28636.83984375</v>
      </c>
    </row>
    <row r="40" spans="1:11" ht="14.4" customHeight="1" x14ac:dyDescent="0.3">
      <c r="A40" s="507" t="s">
        <v>529</v>
      </c>
      <c r="B40" s="508" t="s">
        <v>530</v>
      </c>
      <c r="C40" s="509" t="s">
        <v>536</v>
      </c>
      <c r="D40" s="510" t="s">
        <v>537</v>
      </c>
      <c r="E40" s="509" t="s">
        <v>666</v>
      </c>
      <c r="F40" s="510" t="s">
        <v>667</v>
      </c>
      <c r="G40" s="509" t="s">
        <v>738</v>
      </c>
      <c r="H40" s="509" t="s">
        <v>739</v>
      </c>
      <c r="I40" s="512">
        <v>16031</v>
      </c>
      <c r="J40" s="512">
        <v>1</v>
      </c>
      <c r="K40" s="513">
        <v>16031</v>
      </c>
    </row>
    <row r="41" spans="1:11" ht="14.4" customHeight="1" x14ac:dyDescent="0.3">
      <c r="A41" s="507" t="s">
        <v>529</v>
      </c>
      <c r="B41" s="508" t="s">
        <v>530</v>
      </c>
      <c r="C41" s="509" t="s">
        <v>536</v>
      </c>
      <c r="D41" s="510" t="s">
        <v>537</v>
      </c>
      <c r="E41" s="509" t="s">
        <v>666</v>
      </c>
      <c r="F41" s="510" t="s">
        <v>667</v>
      </c>
      <c r="G41" s="509" t="s">
        <v>740</v>
      </c>
      <c r="H41" s="509" t="s">
        <v>741</v>
      </c>
      <c r="I41" s="512">
        <v>2288.9599609375</v>
      </c>
      <c r="J41" s="512">
        <v>4</v>
      </c>
      <c r="K41" s="513">
        <v>9155.83984375</v>
      </c>
    </row>
    <row r="42" spans="1:11" ht="14.4" customHeight="1" x14ac:dyDescent="0.3">
      <c r="A42" s="507" t="s">
        <v>529</v>
      </c>
      <c r="B42" s="508" t="s">
        <v>530</v>
      </c>
      <c r="C42" s="509" t="s">
        <v>536</v>
      </c>
      <c r="D42" s="510" t="s">
        <v>537</v>
      </c>
      <c r="E42" s="509" t="s">
        <v>666</v>
      </c>
      <c r="F42" s="510" t="s">
        <v>667</v>
      </c>
      <c r="G42" s="509" t="s">
        <v>742</v>
      </c>
      <c r="H42" s="509" t="s">
        <v>743</v>
      </c>
      <c r="I42" s="512">
        <v>2288.9599609375</v>
      </c>
      <c r="J42" s="512">
        <v>4</v>
      </c>
      <c r="K42" s="513">
        <v>9155.83984375</v>
      </c>
    </row>
    <row r="43" spans="1:11" ht="14.4" customHeight="1" x14ac:dyDescent="0.3">
      <c r="A43" s="507" t="s">
        <v>529</v>
      </c>
      <c r="B43" s="508" t="s">
        <v>530</v>
      </c>
      <c r="C43" s="509" t="s">
        <v>536</v>
      </c>
      <c r="D43" s="510" t="s">
        <v>537</v>
      </c>
      <c r="E43" s="509" t="s">
        <v>666</v>
      </c>
      <c r="F43" s="510" t="s">
        <v>667</v>
      </c>
      <c r="G43" s="509" t="s">
        <v>744</v>
      </c>
      <c r="H43" s="509" t="s">
        <v>745</v>
      </c>
      <c r="I43" s="512">
        <v>4899</v>
      </c>
      <c r="J43" s="512">
        <v>1</v>
      </c>
      <c r="K43" s="513">
        <v>4899</v>
      </c>
    </row>
    <row r="44" spans="1:11" ht="14.4" customHeight="1" x14ac:dyDescent="0.3">
      <c r="A44" s="507" t="s">
        <v>529</v>
      </c>
      <c r="B44" s="508" t="s">
        <v>530</v>
      </c>
      <c r="C44" s="509" t="s">
        <v>536</v>
      </c>
      <c r="D44" s="510" t="s">
        <v>537</v>
      </c>
      <c r="E44" s="509" t="s">
        <v>666</v>
      </c>
      <c r="F44" s="510" t="s">
        <v>667</v>
      </c>
      <c r="G44" s="509" t="s">
        <v>746</v>
      </c>
      <c r="H44" s="509" t="s">
        <v>747</v>
      </c>
      <c r="I44" s="512">
        <v>2531.9249267578125</v>
      </c>
      <c r="J44" s="512">
        <v>3</v>
      </c>
      <c r="K44" s="513">
        <v>7538.2998046875</v>
      </c>
    </row>
    <row r="45" spans="1:11" ht="14.4" customHeight="1" x14ac:dyDescent="0.3">
      <c r="A45" s="507" t="s">
        <v>529</v>
      </c>
      <c r="B45" s="508" t="s">
        <v>530</v>
      </c>
      <c r="C45" s="509" t="s">
        <v>536</v>
      </c>
      <c r="D45" s="510" t="s">
        <v>537</v>
      </c>
      <c r="E45" s="509" t="s">
        <v>666</v>
      </c>
      <c r="F45" s="510" t="s">
        <v>667</v>
      </c>
      <c r="G45" s="509" t="s">
        <v>748</v>
      </c>
      <c r="H45" s="509" t="s">
        <v>749</v>
      </c>
      <c r="I45" s="512">
        <v>257.43276304699577</v>
      </c>
      <c r="J45" s="512">
        <v>12</v>
      </c>
      <c r="K45" s="513">
        <v>3089.1931565639493</v>
      </c>
    </row>
    <row r="46" spans="1:11" ht="14.4" customHeight="1" x14ac:dyDescent="0.3">
      <c r="A46" s="507" t="s">
        <v>529</v>
      </c>
      <c r="B46" s="508" t="s">
        <v>530</v>
      </c>
      <c r="C46" s="509" t="s">
        <v>536</v>
      </c>
      <c r="D46" s="510" t="s">
        <v>537</v>
      </c>
      <c r="E46" s="509" t="s">
        <v>666</v>
      </c>
      <c r="F46" s="510" t="s">
        <v>667</v>
      </c>
      <c r="G46" s="509" t="s">
        <v>750</v>
      </c>
      <c r="H46" s="509" t="s">
        <v>751</v>
      </c>
      <c r="I46" s="512">
        <v>563.780029296875</v>
      </c>
      <c r="J46" s="512">
        <v>1</v>
      </c>
      <c r="K46" s="513">
        <v>563.780029296875</v>
      </c>
    </row>
    <row r="47" spans="1:11" ht="14.4" customHeight="1" x14ac:dyDescent="0.3">
      <c r="A47" s="507" t="s">
        <v>529</v>
      </c>
      <c r="B47" s="508" t="s">
        <v>530</v>
      </c>
      <c r="C47" s="509" t="s">
        <v>536</v>
      </c>
      <c r="D47" s="510" t="s">
        <v>537</v>
      </c>
      <c r="E47" s="509" t="s">
        <v>666</v>
      </c>
      <c r="F47" s="510" t="s">
        <v>667</v>
      </c>
      <c r="G47" s="509" t="s">
        <v>752</v>
      </c>
      <c r="H47" s="509" t="s">
        <v>753</v>
      </c>
      <c r="I47" s="512">
        <v>2520</v>
      </c>
      <c r="J47" s="512">
        <v>2</v>
      </c>
      <c r="K47" s="513">
        <v>5040</v>
      </c>
    </row>
    <row r="48" spans="1:11" ht="14.4" customHeight="1" x14ac:dyDescent="0.3">
      <c r="A48" s="507" t="s">
        <v>529</v>
      </c>
      <c r="B48" s="508" t="s">
        <v>530</v>
      </c>
      <c r="C48" s="509" t="s">
        <v>536</v>
      </c>
      <c r="D48" s="510" t="s">
        <v>537</v>
      </c>
      <c r="E48" s="509" t="s">
        <v>666</v>
      </c>
      <c r="F48" s="510" t="s">
        <v>667</v>
      </c>
      <c r="G48" s="509" t="s">
        <v>754</v>
      </c>
      <c r="H48" s="509" t="s">
        <v>755</v>
      </c>
      <c r="I48" s="512">
        <v>2123.550048828125</v>
      </c>
      <c r="J48" s="512">
        <v>1</v>
      </c>
      <c r="K48" s="513">
        <v>2123.550048828125</v>
      </c>
    </row>
    <row r="49" spans="1:11" ht="14.4" customHeight="1" x14ac:dyDescent="0.3">
      <c r="A49" s="507" t="s">
        <v>529</v>
      </c>
      <c r="B49" s="508" t="s">
        <v>530</v>
      </c>
      <c r="C49" s="509" t="s">
        <v>536</v>
      </c>
      <c r="D49" s="510" t="s">
        <v>537</v>
      </c>
      <c r="E49" s="509" t="s">
        <v>666</v>
      </c>
      <c r="F49" s="510" t="s">
        <v>667</v>
      </c>
      <c r="G49" s="509" t="s">
        <v>756</v>
      </c>
      <c r="H49" s="509" t="s">
        <v>757</v>
      </c>
      <c r="I49" s="512">
        <v>1352.4000244140625</v>
      </c>
      <c r="J49" s="512">
        <v>20</v>
      </c>
      <c r="K49" s="513">
        <v>27048</v>
      </c>
    </row>
    <row r="50" spans="1:11" ht="14.4" customHeight="1" x14ac:dyDescent="0.3">
      <c r="A50" s="507" t="s">
        <v>529</v>
      </c>
      <c r="B50" s="508" t="s">
        <v>530</v>
      </c>
      <c r="C50" s="509" t="s">
        <v>536</v>
      </c>
      <c r="D50" s="510" t="s">
        <v>537</v>
      </c>
      <c r="E50" s="509" t="s">
        <v>666</v>
      </c>
      <c r="F50" s="510" t="s">
        <v>667</v>
      </c>
      <c r="G50" s="509" t="s">
        <v>758</v>
      </c>
      <c r="H50" s="509" t="s">
        <v>759</v>
      </c>
      <c r="I50" s="512">
        <v>1454.52001953125</v>
      </c>
      <c r="J50" s="512">
        <v>20</v>
      </c>
      <c r="K50" s="513">
        <v>29090.400390625</v>
      </c>
    </row>
    <row r="51" spans="1:11" ht="14.4" customHeight="1" x14ac:dyDescent="0.3">
      <c r="A51" s="507" t="s">
        <v>529</v>
      </c>
      <c r="B51" s="508" t="s">
        <v>530</v>
      </c>
      <c r="C51" s="509" t="s">
        <v>536</v>
      </c>
      <c r="D51" s="510" t="s">
        <v>537</v>
      </c>
      <c r="E51" s="509" t="s">
        <v>666</v>
      </c>
      <c r="F51" s="510" t="s">
        <v>667</v>
      </c>
      <c r="G51" s="509" t="s">
        <v>760</v>
      </c>
      <c r="H51" s="509" t="s">
        <v>761</v>
      </c>
      <c r="I51" s="512">
        <v>6877.919921875</v>
      </c>
      <c r="J51" s="512">
        <v>5</v>
      </c>
      <c r="K51" s="513">
        <v>34389.599609375</v>
      </c>
    </row>
    <row r="52" spans="1:11" ht="14.4" customHeight="1" x14ac:dyDescent="0.3">
      <c r="A52" s="507" t="s">
        <v>529</v>
      </c>
      <c r="B52" s="508" t="s">
        <v>530</v>
      </c>
      <c r="C52" s="509" t="s">
        <v>536</v>
      </c>
      <c r="D52" s="510" t="s">
        <v>537</v>
      </c>
      <c r="E52" s="509" t="s">
        <v>666</v>
      </c>
      <c r="F52" s="510" t="s">
        <v>667</v>
      </c>
      <c r="G52" s="509" t="s">
        <v>762</v>
      </c>
      <c r="H52" s="509" t="s">
        <v>763</v>
      </c>
      <c r="I52" s="512">
        <v>297.66668701171875</v>
      </c>
      <c r="J52" s="512">
        <v>6</v>
      </c>
      <c r="K52" s="513">
        <v>1786</v>
      </c>
    </row>
    <row r="53" spans="1:11" ht="14.4" customHeight="1" x14ac:dyDescent="0.3">
      <c r="A53" s="507" t="s">
        <v>529</v>
      </c>
      <c r="B53" s="508" t="s">
        <v>530</v>
      </c>
      <c r="C53" s="509" t="s">
        <v>536</v>
      </c>
      <c r="D53" s="510" t="s">
        <v>537</v>
      </c>
      <c r="E53" s="509" t="s">
        <v>666</v>
      </c>
      <c r="F53" s="510" t="s">
        <v>667</v>
      </c>
      <c r="G53" s="509" t="s">
        <v>764</v>
      </c>
      <c r="H53" s="509" t="s">
        <v>765</v>
      </c>
      <c r="I53" s="512">
        <v>1909</v>
      </c>
      <c r="J53" s="512">
        <v>1</v>
      </c>
      <c r="K53" s="513">
        <v>1909</v>
      </c>
    </row>
    <row r="54" spans="1:11" ht="14.4" customHeight="1" x14ac:dyDescent="0.3">
      <c r="A54" s="507" t="s">
        <v>529</v>
      </c>
      <c r="B54" s="508" t="s">
        <v>530</v>
      </c>
      <c r="C54" s="509" t="s">
        <v>536</v>
      </c>
      <c r="D54" s="510" t="s">
        <v>537</v>
      </c>
      <c r="E54" s="509" t="s">
        <v>666</v>
      </c>
      <c r="F54" s="510" t="s">
        <v>667</v>
      </c>
      <c r="G54" s="509" t="s">
        <v>766</v>
      </c>
      <c r="H54" s="509" t="s">
        <v>767</v>
      </c>
      <c r="I54" s="512">
        <v>1437.5</v>
      </c>
      <c r="J54" s="512">
        <v>1</v>
      </c>
      <c r="K54" s="513">
        <v>1437.5</v>
      </c>
    </row>
    <row r="55" spans="1:11" ht="14.4" customHeight="1" x14ac:dyDescent="0.3">
      <c r="A55" s="507" t="s">
        <v>529</v>
      </c>
      <c r="B55" s="508" t="s">
        <v>530</v>
      </c>
      <c r="C55" s="509" t="s">
        <v>536</v>
      </c>
      <c r="D55" s="510" t="s">
        <v>537</v>
      </c>
      <c r="E55" s="509" t="s">
        <v>666</v>
      </c>
      <c r="F55" s="510" t="s">
        <v>667</v>
      </c>
      <c r="G55" s="509" t="s">
        <v>768</v>
      </c>
      <c r="H55" s="509" t="s">
        <v>769</v>
      </c>
      <c r="I55" s="512">
        <v>1437.5</v>
      </c>
      <c r="J55" s="512">
        <v>6</v>
      </c>
      <c r="K55" s="513">
        <v>8625</v>
      </c>
    </row>
    <row r="56" spans="1:11" ht="14.4" customHeight="1" x14ac:dyDescent="0.3">
      <c r="A56" s="507" t="s">
        <v>529</v>
      </c>
      <c r="B56" s="508" t="s">
        <v>530</v>
      </c>
      <c r="C56" s="509" t="s">
        <v>536</v>
      </c>
      <c r="D56" s="510" t="s">
        <v>537</v>
      </c>
      <c r="E56" s="509" t="s">
        <v>666</v>
      </c>
      <c r="F56" s="510" t="s">
        <v>667</v>
      </c>
      <c r="G56" s="509" t="s">
        <v>770</v>
      </c>
      <c r="H56" s="509" t="s">
        <v>771</v>
      </c>
      <c r="I56" s="512">
        <v>1254.530029296875</v>
      </c>
      <c r="J56" s="512">
        <v>50</v>
      </c>
      <c r="K56" s="513">
        <v>62726.3984375</v>
      </c>
    </row>
    <row r="57" spans="1:11" ht="14.4" customHeight="1" x14ac:dyDescent="0.3">
      <c r="A57" s="507" t="s">
        <v>529</v>
      </c>
      <c r="B57" s="508" t="s">
        <v>530</v>
      </c>
      <c r="C57" s="509" t="s">
        <v>536</v>
      </c>
      <c r="D57" s="510" t="s">
        <v>537</v>
      </c>
      <c r="E57" s="509" t="s">
        <v>666</v>
      </c>
      <c r="F57" s="510" t="s">
        <v>667</v>
      </c>
      <c r="G57" s="509" t="s">
        <v>772</v>
      </c>
      <c r="H57" s="509" t="s">
        <v>773</v>
      </c>
      <c r="I57" s="512">
        <v>1254.530029296875</v>
      </c>
      <c r="J57" s="512">
        <v>9</v>
      </c>
      <c r="K57" s="513">
        <v>11290.75</v>
      </c>
    </row>
    <row r="58" spans="1:11" ht="14.4" customHeight="1" x14ac:dyDescent="0.3">
      <c r="A58" s="507" t="s">
        <v>529</v>
      </c>
      <c r="B58" s="508" t="s">
        <v>530</v>
      </c>
      <c r="C58" s="509" t="s">
        <v>536</v>
      </c>
      <c r="D58" s="510" t="s">
        <v>537</v>
      </c>
      <c r="E58" s="509" t="s">
        <v>666</v>
      </c>
      <c r="F58" s="510" t="s">
        <v>667</v>
      </c>
      <c r="G58" s="509" t="s">
        <v>774</v>
      </c>
      <c r="H58" s="509" t="s">
        <v>775</v>
      </c>
      <c r="I58" s="512">
        <v>1400.3800048828125</v>
      </c>
      <c r="J58" s="512">
        <v>2</v>
      </c>
      <c r="K58" s="513">
        <v>2800.760009765625</v>
      </c>
    </row>
    <row r="59" spans="1:11" ht="14.4" customHeight="1" x14ac:dyDescent="0.3">
      <c r="A59" s="507" t="s">
        <v>529</v>
      </c>
      <c r="B59" s="508" t="s">
        <v>530</v>
      </c>
      <c r="C59" s="509" t="s">
        <v>536</v>
      </c>
      <c r="D59" s="510" t="s">
        <v>537</v>
      </c>
      <c r="E59" s="509" t="s">
        <v>666</v>
      </c>
      <c r="F59" s="510" t="s">
        <v>667</v>
      </c>
      <c r="G59" s="509" t="s">
        <v>776</v>
      </c>
      <c r="H59" s="509" t="s">
        <v>777</v>
      </c>
      <c r="I59" s="512">
        <v>1582.3499755859375</v>
      </c>
      <c r="J59" s="512">
        <v>2</v>
      </c>
      <c r="K59" s="513">
        <v>3164.699951171875</v>
      </c>
    </row>
    <row r="60" spans="1:11" ht="14.4" customHeight="1" x14ac:dyDescent="0.3">
      <c r="A60" s="507" t="s">
        <v>529</v>
      </c>
      <c r="B60" s="508" t="s">
        <v>530</v>
      </c>
      <c r="C60" s="509" t="s">
        <v>536</v>
      </c>
      <c r="D60" s="510" t="s">
        <v>537</v>
      </c>
      <c r="E60" s="509" t="s">
        <v>666</v>
      </c>
      <c r="F60" s="510" t="s">
        <v>667</v>
      </c>
      <c r="G60" s="509" t="s">
        <v>778</v>
      </c>
      <c r="H60" s="509" t="s">
        <v>779</v>
      </c>
      <c r="I60" s="512">
        <v>6823.7998046875</v>
      </c>
      <c r="J60" s="512">
        <v>2</v>
      </c>
      <c r="K60" s="513">
        <v>13647.58984375</v>
      </c>
    </row>
    <row r="61" spans="1:11" ht="14.4" customHeight="1" x14ac:dyDescent="0.3">
      <c r="A61" s="507" t="s">
        <v>529</v>
      </c>
      <c r="B61" s="508" t="s">
        <v>530</v>
      </c>
      <c r="C61" s="509" t="s">
        <v>536</v>
      </c>
      <c r="D61" s="510" t="s">
        <v>537</v>
      </c>
      <c r="E61" s="509" t="s">
        <v>666</v>
      </c>
      <c r="F61" s="510" t="s">
        <v>667</v>
      </c>
      <c r="G61" s="509" t="s">
        <v>780</v>
      </c>
      <c r="H61" s="509" t="s">
        <v>781</v>
      </c>
      <c r="I61" s="512">
        <v>414</v>
      </c>
      <c r="J61" s="512">
        <v>4</v>
      </c>
      <c r="K61" s="513">
        <v>1656</v>
      </c>
    </row>
    <row r="62" spans="1:11" ht="14.4" customHeight="1" x14ac:dyDescent="0.3">
      <c r="A62" s="507" t="s">
        <v>529</v>
      </c>
      <c r="B62" s="508" t="s">
        <v>530</v>
      </c>
      <c r="C62" s="509" t="s">
        <v>536</v>
      </c>
      <c r="D62" s="510" t="s">
        <v>537</v>
      </c>
      <c r="E62" s="509" t="s">
        <v>782</v>
      </c>
      <c r="F62" s="510" t="s">
        <v>783</v>
      </c>
      <c r="G62" s="509" t="s">
        <v>784</v>
      </c>
      <c r="H62" s="509" t="s">
        <v>785</v>
      </c>
      <c r="I62" s="512">
        <v>6.6399998664855957</v>
      </c>
      <c r="J62" s="512">
        <v>100</v>
      </c>
      <c r="K62" s="513">
        <v>664.28997802734375</v>
      </c>
    </row>
    <row r="63" spans="1:11" ht="14.4" customHeight="1" x14ac:dyDescent="0.3">
      <c r="A63" s="507" t="s">
        <v>529</v>
      </c>
      <c r="B63" s="508" t="s">
        <v>530</v>
      </c>
      <c r="C63" s="509" t="s">
        <v>536</v>
      </c>
      <c r="D63" s="510" t="s">
        <v>537</v>
      </c>
      <c r="E63" s="509" t="s">
        <v>782</v>
      </c>
      <c r="F63" s="510" t="s">
        <v>783</v>
      </c>
      <c r="G63" s="509" t="s">
        <v>786</v>
      </c>
      <c r="H63" s="509" t="s">
        <v>787</v>
      </c>
      <c r="I63" s="512">
        <v>0.44999998807907104</v>
      </c>
      <c r="J63" s="512">
        <v>3000</v>
      </c>
      <c r="K63" s="513">
        <v>1343.1000366210937</v>
      </c>
    </row>
    <row r="64" spans="1:11" ht="14.4" customHeight="1" x14ac:dyDescent="0.3">
      <c r="A64" s="507" t="s">
        <v>529</v>
      </c>
      <c r="B64" s="508" t="s">
        <v>530</v>
      </c>
      <c r="C64" s="509" t="s">
        <v>536</v>
      </c>
      <c r="D64" s="510" t="s">
        <v>537</v>
      </c>
      <c r="E64" s="509" t="s">
        <v>782</v>
      </c>
      <c r="F64" s="510" t="s">
        <v>783</v>
      </c>
      <c r="G64" s="509" t="s">
        <v>788</v>
      </c>
      <c r="H64" s="509" t="s">
        <v>789</v>
      </c>
      <c r="I64" s="512">
        <v>0.33000001311302185</v>
      </c>
      <c r="J64" s="512">
        <v>7000</v>
      </c>
      <c r="K64" s="513">
        <v>2286.9000244140625</v>
      </c>
    </row>
    <row r="65" spans="1:11" ht="14.4" customHeight="1" x14ac:dyDescent="0.3">
      <c r="A65" s="507" t="s">
        <v>529</v>
      </c>
      <c r="B65" s="508" t="s">
        <v>530</v>
      </c>
      <c r="C65" s="509" t="s">
        <v>536</v>
      </c>
      <c r="D65" s="510" t="s">
        <v>537</v>
      </c>
      <c r="E65" s="509" t="s">
        <v>782</v>
      </c>
      <c r="F65" s="510" t="s">
        <v>783</v>
      </c>
      <c r="G65" s="509" t="s">
        <v>790</v>
      </c>
      <c r="H65" s="509" t="s">
        <v>791</v>
      </c>
      <c r="I65" s="512">
        <v>0.27000001072883606</v>
      </c>
      <c r="J65" s="512">
        <v>16000</v>
      </c>
      <c r="K65" s="513">
        <v>4289.60009765625</v>
      </c>
    </row>
    <row r="66" spans="1:11" ht="14.4" customHeight="1" x14ac:dyDescent="0.3">
      <c r="A66" s="507" t="s">
        <v>529</v>
      </c>
      <c r="B66" s="508" t="s">
        <v>530</v>
      </c>
      <c r="C66" s="509" t="s">
        <v>536</v>
      </c>
      <c r="D66" s="510" t="s">
        <v>537</v>
      </c>
      <c r="E66" s="509" t="s">
        <v>792</v>
      </c>
      <c r="F66" s="510" t="s">
        <v>793</v>
      </c>
      <c r="G66" s="509" t="s">
        <v>794</v>
      </c>
      <c r="H66" s="509" t="s">
        <v>795</v>
      </c>
      <c r="I66" s="512">
        <v>17.620000839233398</v>
      </c>
      <c r="J66" s="512">
        <v>1</v>
      </c>
      <c r="K66" s="513">
        <v>17.620000839233398</v>
      </c>
    </row>
    <row r="67" spans="1:11" ht="14.4" customHeight="1" x14ac:dyDescent="0.3">
      <c r="A67" s="507" t="s">
        <v>529</v>
      </c>
      <c r="B67" s="508" t="s">
        <v>530</v>
      </c>
      <c r="C67" s="509" t="s">
        <v>536</v>
      </c>
      <c r="D67" s="510" t="s">
        <v>537</v>
      </c>
      <c r="E67" s="509" t="s">
        <v>792</v>
      </c>
      <c r="F67" s="510" t="s">
        <v>793</v>
      </c>
      <c r="G67" s="509" t="s">
        <v>796</v>
      </c>
      <c r="H67" s="509" t="s">
        <v>797</v>
      </c>
      <c r="I67" s="512">
        <v>28.729999542236328</v>
      </c>
      <c r="J67" s="512">
        <v>10</v>
      </c>
      <c r="K67" s="513">
        <v>287.29998779296875</v>
      </c>
    </row>
    <row r="68" spans="1:11" ht="14.4" customHeight="1" x14ac:dyDescent="0.3">
      <c r="A68" s="507" t="s">
        <v>529</v>
      </c>
      <c r="B68" s="508" t="s">
        <v>530</v>
      </c>
      <c r="C68" s="509" t="s">
        <v>536</v>
      </c>
      <c r="D68" s="510" t="s">
        <v>537</v>
      </c>
      <c r="E68" s="509" t="s">
        <v>792</v>
      </c>
      <c r="F68" s="510" t="s">
        <v>793</v>
      </c>
      <c r="G68" s="509" t="s">
        <v>798</v>
      </c>
      <c r="H68" s="509" t="s">
        <v>799</v>
      </c>
      <c r="I68" s="512">
        <v>9.3299999237060547</v>
      </c>
      <c r="J68" s="512">
        <v>1</v>
      </c>
      <c r="K68" s="513">
        <v>9.3299999237060547</v>
      </c>
    </row>
    <row r="69" spans="1:11" ht="14.4" customHeight="1" x14ac:dyDescent="0.3">
      <c r="A69" s="507" t="s">
        <v>529</v>
      </c>
      <c r="B69" s="508" t="s">
        <v>530</v>
      </c>
      <c r="C69" s="509" t="s">
        <v>536</v>
      </c>
      <c r="D69" s="510" t="s">
        <v>537</v>
      </c>
      <c r="E69" s="509" t="s">
        <v>800</v>
      </c>
      <c r="F69" s="510" t="s">
        <v>801</v>
      </c>
      <c r="G69" s="509" t="s">
        <v>802</v>
      </c>
      <c r="H69" s="509" t="s">
        <v>803</v>
      </c>
      <c r="I69" s="512">
        <v>748.989990234375</v>
      </c>
      <c r="J69" s="512">
        <v>4</v>
      </c>
      <c r="K69" s="513">
        <v>2995.9599609375</v>
      </c>
    </row>
    <row r="70" spans="1:11" ht="14.4" customHeight="1" x14ac:dyDescent="0.3">
      <c r="A70" s="507" t="s">
        <v>529</v>
      </c>
      <c r="B70" s="508" t="s">
        <v>530</v>
      </c>
      <c r="C70" s="509" t="s">
        <v>536</v>
      </c>
      <c r="D70" s="510" t="s">
        <v>537</v>
      </c>
      <c r="E70" s="509" t="s">
        <v>800</v>
      </c>
      <c r="F70" s="510" t="s">
        <v>801</v>
      </c>
      <c r="G70" s="509" t="s">
        <v>804</v>
      </c>
      <c r="H70" s="509" t="s">
        <v>805</v>
      </c>
      <c r="I70" s="512">
        <v>0.61500000953674316</v>
      </c>
      <c r="J70" s="512">
        <v>4800</v>
      </c>
      <c r="K70" s="513">
        <v>2963</v>
      </c>
    </row>
    <row r="71" spans="1:11" ht="14.4" customHeight="1" x14ac:dyDescent="0.3">
      <c r="A71" s="507" t="s">
        <v>529</v>
      </c>
      <c r="B71" s="508" t="s">
        <v>530</v>
      </c>
      <c r="C71" s="509" t="s">
        <v>536</v>
      </c>
      <c r="D71" s="510" t="s">
        <v>537</v>
      </c>
      <c r="E71" s="509" t="s">
        <v>800</v>
      </c>
      <c r="F71" s="510" t="s">
        <v>801</v>
      </c>
      <c r="G71" s="509" t="s">
        <v>806</v>
      </c>
      <c r="H71" s="509" t="s">
        <v>807</v>
      </c>
      <c r="I71" s="512">
        <v>0.31999999284744263</v>
      </c>
      <c r="J71" s="512">
        <v>5000</v>
      </c>
      <c r="K71" s="513">
        <v>1617.7699584960937</v>
      </c>
    </row>
    <row r="72" spans="1:11" ht="14.4" customHeight="1" x14ac:dyDescent="0.3">
      <c r="A72" s="507" t="s">
        <v>529</v>
      </c>
      <c r="B72" s="508" t="s">
        <v>530</v>
      </c>
      <c r="C72" s="509" t="s">
        <v>536</v>
      </c>
      <c r="D72" s="510" t="s">
        <v>537</v>
      </c>
      <c r="E72" s="509" t="s">
        <v>800</v>
      </c>
      <c r="F72" s="510" t="s">
        <v>801</v>
      </c>
      <c r="G72" s="509" t="s">
        <v>808</v>
      </c>
      <c r="H72" s="509" t="s">
        <v>809</v>
      </c>
      <c r="I72" s="512">
        <v>0.31999999284744263</v>
      </c>
      <c r="J72" s="512">
        <v>5000</v>
      </c>
      <c r="K72" s="513">
        <v>1586.3099975585937</v>
      </c>
    </row>
    <row r="73" spans="1:11" ht="14.4" customHeight="1" x14ac:dyDescent="0.3">
      <c r="A73" s="507" t="s">
        <v>529</v>
      </c>
      <c r="B73" s="508" t="s">
        <v>530</v>
      </c>
      <c r="C73" s="509" t="s">
        <v>536</v>
      </c>
      <c r="D73" s="510" t="s">
        <v>537</v>
      </c>
      <c r="E73" s="509" t="s">
        <v>810</v>
      </c>
      <c r="F73" s="510" t="s">
        <v>811</v>
      </c>
      <c r="G73" s="509" t="s">
        <v>812</v>
      </c>
      <c r="H73" s="509" t="s">
        <v>813</v>
      </c>
      <c r="I73" s="512">
        <v>0.62999999523162842</v>
      </c>
      <c r="J73" s="512">
        <v>800</v>
      </c>
      <c r="K73" s="513">
        <v>504</v>
      </c>
    </row>
    <row r="74" spans="1:11" ht="14.4" customHeight="1" x14ac:dyDescent="0.3">
      <c r="A74" s="507" t="s">
        <v>529</v>
      </c>
      <c r="B74" s="508" t="s">
        <v>530</v>
      </c>
      <c r="C74" s="509" t="s">
        <v>536</v>
      </c>
      <c r="D74" s="510" t="s">
        <v>537</v>
      </c>
      <c r="E74" s="509" t="s">
        <v>810</v>
      </c>
      <c r="F74" s="510" t="s">
        <v>811</v>
      </c>
      <c r="G74" s="509" t="s">
        <v>814</v>
      </c>
      <c r="H74" s="509" t="s">
        <v>815</v>
      </c>
      <c r="I74" s="512">
        <v>0.63999998569488525</v>
      </c>
      <c r="J74" s="512">
        <v>4000</v>
      </c>
      <c r="K74" s="513">
        <v>2560</v>
      </c>
    </row>
    <row r="75" spans="1:11" ht="14.4" customHeight="1" x14ac:dyDescent="0.3">
      <c r="A75" s="507" t="s">
        <v>529</v>
      </c>
      <c r="B75" s="508" t="s">
        <v>530</v>
      </c>
      <c r="C75" s="509" t="s">
        <v>536</v>
      </c>
      <c r="D75" s="510" t="s">
        <v>537</v>
      </c>
      <c r="E75" s="509" t="s">
        <v>810</v>
      </c>
      <c r="F75" s="510" t="s">
        <v>811</v>
      </c>
      <c r="G75" s="509" t="s">
        <v>816</v>
      </c>
      <c r="H75" s="509" t="s">
        <v>817</v>
      </c>
      <c r="I75" s="512">
        <v>0.62999999523162842</v>
      </c>
      <c r="J75" s="512">
        <v>1800</v>
      </c>
      <c r="K75" s="513">
        <v>1134</v>
      </c>
    </row>
    <row r="76" spans="1:11" ht="14.4" customHeight="1" x14ac:dyDescent="0.3">
      <c r="A76" s="507" t="s">
        <v>529</v>
      </c>
      <c r="B76" s="508" t="s">
        <v>530</v>
      </c>
      <c r="C76" s="509" t="s">
        <v>663</v>
      </c>
      <c r="D76" s="510" t="s">
        <v>664</v>
      </c>
      <c r="E76" s="509" t="s">
        <v>810</v>
      </c>
      <c r="F76" s="510" t="s">
        <v>811</v>
      </c>
      <c r="G76" s="509" t="s">
        <v>812</v>
      </c>
      <c r="H76" s="509" t="s">
        <v>813</v>
      </c>
      <c r="I76" s="512">
        <v>0.62999999523162842</v>
      </c>
      <c r="J76" s="512">
        <v>200</v>
      </c>
      <c r="K76" s="513">
        <v>126</v>
      </c>
    </row>
    <row r="77" spans="1:11" ht="14.4" customHeight="1" x14ac:dyDescent="0.3">
      <c r="A77" s="507" t="s">
        <v>529</v>
      </c>
      <c r="B77" s="508" t="s">
        <v>530</v>
      </c>
      <c r="C77" s="509" t="s">
        <v>663</v>
      </c>
      <c r="D77" s="510" t="s">
        <v>664</v>
      </c>
      <c r="E77" s="509" t="s">
        <v>810</v>
      </c>
      <c r="F77" s="510" t="s">
        <v>811</v>
      </c>
      <c r="G77" s="509" t="s">
        <v>814</v>
      </c>
      <c r="H77" s="509" t="s">
        <v>815</v>
      </c>
      <c r="I77" s="512">
        <v>0.63499999046325684</v>
      </c>
      <c r="J77" s="512">
        <v>1000</v>
      </c>
      <c r="K77" s="513">
        <v>636</v>
      </c>
    </row>
    <row r="78" spans="1:11" ht="14.4" customHeight="1" x14ac:dyDescent="0.3">
      <c r="A78" s="507" t="s">
        <v>529</v>
      </c>
      <c r="B78" s="508" t="s">
        <v>530</v>
      </c>
      <c r="C78" s="509" t="s">
        <v>541</v>
      </c>
      <c r="D78" s="510" t="s">
        <v>542</v>
      </c>
      <c r="E78" s="509" t="s">
        <v>666</v>
      </c>
      <c r="F78" s="510" t="s">
        <v>667</v>
      </c>
      <c r="G78" s="509" t="s">
        <v>818</v>
      </c>
      <c r="H78" s="509" t="s">
        <v>819</v>
      </c>
      <c r="I78" s="512">
        <v>4643.97998046875</v>
      </c>
      <c r="J78" s="512">
        <v>1</v>
      </c>
      <c r="K78" s="513">
        <v>4643.97998046875</v>
      </c>
    </row>
    <row r="79" spans="1:11" ht="14.4" customHeight="1" x14ac:dyDescent="0.3">
      <c r="A79" s="507" t="s">
        <v>529</v>
      </c>
      <c r="B79" s="508" t="s">
        <v>530</v>
      </c>
      <c r="C79" s="509" t="s">
        <v>541</v>
      </c>
      <c r="D79" s="510" t="s">
        <v>542</v>
      </c>
      <c r="E79" s="509" t="s">
        <v>666</v>
      </c>
      <c r="F79" s="510" t="s">
        <v>667</v>
      </c>
      <c r="G79" s="509" t="s">
        <v>674</v>
      </c>
      <c r="H79" s="509" t="s">
        <v>675</v>
      </c>
      <c r="I79" s="512">
        <v>157300</v>
      </c>
      <c r="J79" s="512">
        <v>1</v>
      </c>
      <c r="K79" s="513">
        <v>157300</v>
      </c>
    </row>
    <row r="80" spans="1:11" ht="14.4" customHeight="1" x14ac:dyDescent="0.3">
      <c r="A80" s="507" t="s">
        <v>529</v>
      </c>
      <c r="B80" s="508" t="s">
        <v>530</v>
      </c>
      <c r="C80" s="509" t="s">
        <v>541</v>
      </c>
      <c r="D80" s="510" t="s">
        <v>542</v>
      </c>
      <c r="E80" s="509" t="s">
        <v>666</v>
      </c>
      <c r="F80" s="510" t="s">
        <v>667</v>
      </c>
      <c r="G80" s="509" t="s">
        <v>820</v>
      </c>
      <c r="H80" s="509" t="s">
        <v>821</v>
      </c>
      <c r="I80" s="512">
        <v>5521.22998046875</v>
      </c>
      <c r="J80" s="512">
        <v>4</v>
      </c>
      <c r="K80" s="513">
        <v>22084.919921875</v>
      </c>
    </row>
    <row r="81" spans="1:11" ht="14.4" customHeight="1" x14ac:dyDescent="0.3">
      <c r="A81" s="507" t="s">
        <v>529</v>
      </c>
      <c r="B81" s="508" t="s">
        <v>530</v>
      </c>
      <c r="C81" s="509" t="s">
        <v>541</v>
      </c>
      <c r="D81" s="510" t="s">
        <v>542</v>
      </c>
      <c r="E81" s="509" t="s">
        <v>666</v>
      </c>
      <c r="F81" s="510" t="s">
        <v>667</v>
      </c>
      <c r="G81" s="509" t="s">
        <v>822</v>
      </c>
      <c r="H81" s="509" t="s">
        <v>823</v>
      </c>
      <c r="I81" s="512">
        <v>2480.5</v>
      </c>
      <c r="J81" s="512">
        <v>1</v>
      </c>
      <c r="K81" s="513">
        <v>2480.5</v>
      </c>
    </row>
    <row r="82" spans="1:11" ht="14.4" customHeight="1" x14ac:dyDescent="0.3">
      <c r="A82" s="507" t="s">
        <v>529</v>
      </c>
      <c r="B82" s="508" t="s">
        <v>530</v>
      </c>
      <c r="C82" s="509" t="s">
        <v>541</v>
      </c>
      <c r="D82" s="510" t="s">
        <v>542</v>
      </c>
      <c r="E82" s="509" t="s">
        <v>666</v>
      </c>
      <c r="F82" s="510" t="s">
        <v>667</v>
      </c>
      <c r="G82" s="509" t="s">
        <v>824</v>
      </c>
      <c r="H82" s="509" t="s">
        <v>825</v>
      </c>
      <c r="I82" s="512">
        <v>1161.5999755859375</v>
      </c>
      <c r="J82" s="512">
        <v>25</v>
      </c>
      <c r="K82" s="513">
        <v>29040</v>
      </c>
    </row>
    <row r="83" spans="1:11" ht="14.4" customHeight="1" x14ac:dyDescent="0.3">
      <c r="A83" s="507" t="s">
        <v>529</v>
      </c>
      <c r="B83" s="508" t="s">
        <v>530</v>
      </c>
      <c r="C83" s="509" t="s">
        <v>541</v>
      </c>
      <c r="D83" s="510" t="s">
        <v>542</v>
      </c>
      <c r="E83" s="509" t="s">
        <v>666</v>
      </c>
      <c r="F83" s="510" t="s">
        <v>667</v>
      </c>
      <c r="G83" s="509" t="s">
        <v>678</v>
      </c>
      <c r="H83" s="509" t="s">
        <v>679</v>
      </c>
      <c r="I83" s="512">
        <v>37824.6015625</v>
      </c>
      <c r="J83" s="512">
        <v>1</v>
      </c>
      <c r="K83" s="513">
        <v>37824.6015625</v>
      </c>
    </row>
    <row r="84" spans="1:11" ht="14.4" customHeight="1" x14ac:dyDescent="0.3">
      <c r="A84" s="507" t="s">
        <v>529</v>
      </c>
      <c r="B84" s="508" t="s">
        <v>530</v>
      </c>
      <c r="C84" s="509" t="s">
        <v>541</v>
      </c>
      <c r="D84" s="510" t="s">
        <v>542</v>
      </c>
      <c r="E84" s="509" t="s">
        <v>666</v>
      </c>
      <c r="F84" s="510" t="s">
        <v>667</v>
      </c>
      <c r="G84" s="509" t="s">
        <v>826</v>
      </c>
      <c r="H84" s="509" t="s">
        <v>827</v>
      </c>
      <c r="I84" s="512">
        <v>3285.14990234375</v>
      </c>
      <c r="J84" s="512">
        <v>1</v>
      </c>
      <c r="K84" s="513">
        <v>3285.14990234375</v>
      </c>
    </row>
    <row r="85" spans="1:11" ht="14.4" customHeight="1" x14ac:dyDescent="0.3">
      <c r="A85" s="507" t="s">
        <v>529</v>
      </c>
      <c r="B85" s="508" t="s">
        <v>530</v>
      </c>
      <c r="C85" s="509" t="s">
        <v>541</v>
      </c>
      <c r="D85" s="510" t="s">
        <v>542</v>
      </c>
      <c r="E85" s="509" t="s">
        <v>666</v>
      </c>
      <c r="F85" s="510" t="s">
        <v>667</v>
      </c>
      <c r="G85" s="509" t="s">
        <v>682</v>
      </c>
      <c r="H85" s="509" t="s">
        <v>683</v>
      </c>
      <c r="I85" s="512">
        <v>51425</v>
      </c>
      <c r="J85" s="512">
        <v>1</v>
      </c>
      <c r="K85" s="513">
        <v>51425</v>
      </c>
    </row>
    <row r="86" spans="1:11" ht="14.4" customHeight="1" x14ac:dyDescent="0.3">
      <c r="A86" s="507" t="s">
        <v>529</v>
      </c>
      <c r="B86" s="508" t="s">
        <v>530</v>
      </c>
      <c r="C86" s="509" t="s">
        <v>541</v>
      </c>
      <c r="D86" s="510" t="s">
        <v>542</v>
      </c>
      <c r="E86" s="509" t="s">
        <v>666</v>
      </c>
      <c r="F86" s="510" t="s">
        <v>667</v>
      </c>
      <c r="G86" s="509" t="s">
        <v>828</v>
      </c>
      <c r="H86" s="509" t="s">
        <v>829</v>
      </c>
      <c r="I86" s="512">
        <v>5115.8798828125</v>
      </c>
      <c r="J86" s="512">
        <v>3</v>
      </c>
      <c r="K86" s="513">
        <v>15347.6396484375</v>
      </c>
    </row>
    <row r="87" spans="1:11" ht="14.4" customHeight="1" x14ac:dyDescent="0.3">
      <c r="A87" s="507" t="s">
        <v>529</v>
      </c>
      <c r="B87" s="508" t="s">
        <v>530</v>
      </c>
      <c r="C87" s="509" t="s">
        <v>541</v>
      </c>
      <c r="D87" s="510" t="s">
        <v>542</v>
      </c>
      <c r="E87" s="509" t="s">
        <v>666</v>
      </c>
      <c r="F87" s="510" t="s">
        <v>667</v>
      </c>
      <c r="G87" s="509" t="s">
        <v>684</v>
      </c>
      <c r="H87" s="509" t="s">
        <v>685</v>
      </c>
      <c r="I87" s="512">
        <v>9952.25</v>
      </c>
      <c r="J87" s="512">
        <v>8</v>
      </c>
      <c r="K87" s="513">
        <v>79618</v>
      </c>
    </row>
    <row r="88" spans="1:11" ht="14.4" customHeight="1" x14ac:dyDescent="0.3">
      <c r="A88" s="507" t="s">
        <v>529</v>
      </c>
      <c r="B88" s="508" t="s">
        <v>530</v>
      </c>
      <c r="C88" s="509" t="s">
        <v>541</v>
      </c>
      <c r="D88" s="510" t="s">
        <v>542</v>
      </c>
      <c r="E88" s="509" t="s">
        <v>666</v>
      </c>
      <c r="F88" s="510" t="s">
        <v>667</v>
      </c>
      <c r="G88" s="509" t="s">
        <v>830</v>
      </c>
      <c r="H88" s="509" t="s">
        <v>831</v>
      </c>
      <c r="I88" s="512">
        <v>1988.030029296875</v>
      </c>
      <c r="J88" s="512">
        <v>6</v>
      </c>
      <c r="K88" s="513">
        <v>11928.18017578125</v>
      </c>
    </row>
    <row r="89" spans="1:11" ht="14.4" customHeight="1" x14ac:dyDescent="0.3">
      <c r="A89" s="507" t="s">
        <v>529</v>
      </c>
      <c r="B89" s="508" t="s">
        <v>530</v>
      </c>
      <c r="C89" s="509" t="s">
        <v>541</v>
      </c>
      <c r="D89" s="510" t="s">
        <v>542</v>
      </c>
      <c r="E89" s="509" t="s">
        <v>666</v>
      </c>
      <c r="F89" s="510" t="s">
        <v>667</v>
      </c>
      <c r="G89" s="509" t="s">
        <v>832</v>
      </c>
      <c r="H89" s="509" t="s">
        <v>833</v>
      </c>
      <c r="I89" s="512">
        <v>2994.75</v>
      </c>
      <c r="J89" s="512">
        <v>1</v>
      </c>
      <c r="K89" s="513">
        <v>2994.75</v>
      </c>
    </row>
    <row r="90" spans="1:11" ht="14.4" customHeight="1" x14ac:dyDescent="0.3">
      <c r="A90" s="507" t="s">
        <v>529</v>
      </c>
      <c r="B90" s="508" t="s">
        <v>530</v>
      </c>
      <c r="C90" s="509" t="s">
        <v>541</v>
      </c>
      <c r="D90" s="510" t="s">
        <v>542</v>
      </c>
      <c r="E90" s="509" t="s">
        <v>666</v>
      </c>
      <c r="F90" s="510" t="s">
        <v>667</v>
      </c>
      <c r="G90" s="509" t="s">
        <v>834</v>
      </c>
      <c r="H90" s="509" t="s">
        <v>835</v>
      </c>
      <c r="I90" s="512">
        <v>23159.400390625</v>
      </c>
      <c r="J90" s="512">
        <v>6</v>
      </c>
      <c r="K90" s="513">
        <v>138956.40234375</v>
      </c>
    </row>
    <row r="91" spans="1:11" ht="14.4" customHeight="1" x14ac:dyDescent="0.3">
      <c r="A91" s="507" t="s">
        <v>529</v>
      </c>
      <c r="B91" s="508" t="s">
        <v>530</v>
      </c>
      <c r="C91" s="509" t="s">
        <v>541</v>
      </c>
      <c r="D91" s="510" t="s">
        <v>542</v>
      </c>
      <c r="E91" s="509" t="s">
        <v>666</v>
      </c>
      <c r="F91" s="510" t="s">
        <v>667</v>
      </c>
      <c r="G91" s="509" t="s">
        <v>686</v>
      </c>
      <c r="H91" s="509" t="s">
        <v>687</v>
      </c>
      <c r="I91" s="512">
        <v>1724.2220458984375</v>
      </c>
      <c r="J91" s="512">
        <v>10</v>
      </c>
      <c r="K91" s="513">
        <v>17242.220703125</v>
      </c>
    </row>
    <row r="92" spans="1:11" ht="14.4" customHeight="1" x14ac:dyDescent="0.3">
      <c r="A92" s="507" t="s">
        <v>529</v>
      </c>
      <c r="B92" s="508" t="s">
        <v>530</v>
      </c>
      <c r="C92" s="509" t="s">
        <v>541</v>
      </c>
      <c r="D92" s="510" t="s">
        <v>542</v>
      </c>
      <c r="E92" s="509" t="s">
        <v>666</v>
      </c>
      <c r="F92" s="510" t="s">
        <v>667</v>
      </c>
      <c r="G92" s="509" t="s">
        <v>836</v>
      </c>
      <c r="H92" s="509" t="s">
        <v>837</v>
      </c>
      <c r="I92" s="512">
        <v>12.305799961090088</v>
      </c>
      <c r="J92" s="512">
        <v>70</v>
      </c>
      <c r="K92" s="513">
        <v>861.41000366210937</v>
      </c>
    </row>
    <row r="93" spans="1:11" ht="14.4" customHeight="1" x14ac:dyDescent="0.3">
      <c r="A93" s="507" t="s">
        <v>529</v>
      </c>
      <c r="B93" s="508" t="s">
        <v>530</v>
      </c>
      <c r="C93" s="509" t="s">
        <v>541</v>
      </c>
      <c r="D93" s="510" t="s">
        <v>542</v>
      </c>
      <c r="E93" s="509" t="s">
        <v>666</v>
      </c>
      <c r="F93" s="510" t="s">
        <v>667</v>
      </c>
      <c r="G93" s="509" t="s">
        <v>838</v>
      </c>
      <c r="H93" s="509" t="s">
        <v>839</v>
      </c>
      <c r="I93" s="512">
        <v>344.07998657226562</v>
      </c>
      <c r="J93" s="512">
        <v>24</v>
      </c>
      <c r="K93" s="513">
        <v>8257.919921875</v>
      </c>
    </row>
    <row r="94" spans="1:11" ht="14.4" customHeight="1" x14ac:dyDescent="0.3">
      <c r="A94" s="507" t="s">
        <v>529</v>
      </c>
      <c r="B94" s="508" t="s">
        <v>530</v>
      </c>
      <c r="C94" s="509" t="s">
        <v>541</v>
      </c>
      <c r="D94" s="510" t="s">
        <v>542</v>
      </c>
      <c r="E94" s="509" t="s">
        <v>666</v>
      </c>
      <c r="F94" s="510" t="s">
        <v>667</v>
      </c>
      <c r="G94" s="509" t="s">
        <v>840</v>
      </c>
      <c r="H94" s="509" t="s">
        <v>841</v>
      </c>
      <c r="I94" s="512">
        <v>9501.2998046875</v>
      </c>
      <c r="J94" s="512">
        <v>1</v>
      </c>
      <c r="K94" s="513">
        <v>9501.2998046875</v>
      </c>
    </row>
    <row r="95" spans="1:11" ht="14.4" customHeight="1" x14ac:dyDescent="0.3">
      <c r="A95" s="507" t="s">
        <v>529</v>
      </c>
      <c r="B95" s="508" t="s">
        <v>530</v>
      </c>
      <c r="C95" s="509" t="s">
        <v>541</v>
      </c>
      <c r="D95" s="510" t="s">
        <v>542</v>
      </c>
      <c r="E95" s="509" t="s">
        <v>666</v>
      </c>
      <c r="F95" s="510" t="s">
        <v>667</v>
      </c>
      <c r="G95" s="509" t="s">
        <v>842</v>
      </c>
      <c r="H95" s="509" t="s">
        <v>843</v>
      </c>
      <c r="I95" s="512">
        <v>2035.5</v>
      </c>
      <c r="J95" s="512">
        <v>1</v>
      </c>
      <c r="K95" s="513">
        <v>2035.5</v>
      </c>
    </row>
    <row r="96" spans="1:11" ht="14.4" customHeight="1" x14ac:dyDescent="0.3">
      <c r="A96" s="507" t="s">
        <v>529</v>
      </c>
      <c r="B96" s="508" t="s">
        <v>530</v>
      </c>
      <c r="C96" s="509" t="s">
        <v>541</v>
      </c>
      <c r="D96" s="510" t="s">
        <v>542</v>
      </c>
      <c r="E96" s="509" t="s">
        <v>666</v>
      </c>
      <c r="F96" s="510" t="s">
        <v>667</v>
      </c>
      <c r="G96" s="509" t="s">
        <v>844</v>
      </c>
      <c r="H96" s="509" t="s">
        <v>845</v>
      </c>
      <c r="I96" s="512">
        <v>208.1199951171875</v>
      </c>
      <c r="J96" s="512">
        <v>1</v>
      </c>
      <c r="K96" s="513">
        <v>208.1199951171875</v>
      </c>
    </row>
    <row r="97" spans="1:11" ht="14.4" customHeight="1" x14ac:dyDescent="0.3">
      <c r="A97" s="507" t="s">
        <v>529</v>
      </c>
      <c r="B97" s="508" t="s">
        <v>530</v>
      </c>
      <c r="C97" s="509" t="s">
        <v>541</v>
      </c>
      <c r="D97" s="510" t="s">
        <v>542</v>
      </c>
      <c r="E97" s="509" t="s">
        <v>666</v>
      </c>
      <c r="F97" s="510" t="s">
        <v>667</v>
      </c>
      <c r="G97" s="509" t="s">
        <v>846</v>
      </c>
      <c r="H97" s="509" t="s">
        <v>847</v>
      </c>
      <c r="I97" s="512">
        <v>126428.8203125</v>
      </c>
      <c r="J97" s="512">
        <v>2</v>
      </c>
      <c r="K97" s="513">
        <v>252857.640625</v>
      </c>
    </row>
    <row r="98" spans="1:11" ht="14.4" customHeight="1" x14ac:dyDescent="0.3">
      <c r="A98" s="507" t="s">
        <v>529</v>
      </c>
      <c r="B98" s="508" t="s">
        <v>530</v>
      </c>
      <c r="C98" s="509" t="s">
        <v>541</v>
      </c>
      <c r="D98" s="510" t="s">
        <v>542</v>
      </c>
      <c r="E98" s="509" t="s">
        <v>666</v>
      </c>
      <c r="F98" s="510" t="s">
        <v>667</v>
      </c>
      <c r="G98" s="509" t="s">
        <v>848</v>
      </c>
      <c r="H98" s="509" t="s">
        <v>849</v>
      </c>
      <c r="I98" s="512">
        <v>1144.47998046875</v>
      </c>
      <c r="J98" s="512">
        <v>13</v>
      </c>
      <c r="K98" s="513">
        <v>14878.23974609375</v>
      </c>
    </row>
    <row r="99" spans="1:11" ht="14.4" customHeight="1" x14ac:dyDescent="0.3">
      <c r="A99" s="507" t="s">
        <v>529</v>
      </c>
      <c r="B99" s="508" t="s">
        <v>530</v>
      </c>
      <c r="C99" s="509" t="s">
        <v>541</v>
      </c>
      <c r="D99" s="510" t="s">
        <v>542</v>
      </c>
      <c r="E99" s="509" t="s">
        <v>666</v>
      </c>
      <c r="F99" s="510" t="s">
        <v>667</v>
      </c>
      <c r="G99" s="509" t="s">
        <v>736</v>
      </c>
      <c r="H99" s="509" t="s">
        <v>737</v>
      </c>
      <c r="I99" s="512">
        <v>3579.610107421875</v>
      </c>
      <c r="J99" s="512">
        <v>2</v>
      </c>
      <c r="K99" s="513">
        <v>7159.22021484375</v>
      </c>
    </row>
    <row r="100" spans="1:11" ht="14.4" customHeight="1" x14ac:dyDescent="0.3">
      <c r="A100" s="507" t="s">
        <v>529</v>
      </c>
      <c r="B100" s="508" t="s">
        <v>530</v>
      </c>
      <c r="C100" s="509" t="s">
        <v>541</v>
      </c>
      <c r="D100" s="510" t="s">
        <v>542</v>
      </c>
      <c r="E100" s="509" t="s">
        <v>666</v>
      </c>
      <c r="F100" s="510" t="s">
        <v>667</v>
      </c>
      <c r="G100" s="509" t="s">
        <v>850</v>
      </c>
      <c r="H100" s="509" t="s">
        <v>851</v>
      </c>
      <c r="I100" s="512">
        <v>250.81641796851764</v>
      </c>
      <c r="J100" s="512">
        <v>1</v>
      </c>
      <c r="K100" s="513">
        <v>250.81641796851764</v>
      </c>
    </row>
    <row r="101" spans="1:11" ht="14.4" customHeight="1" x14ac:dyDescent="0.3">
      <c r="A101" s="507" t="s">
        <v>529</v>
      </c>
      <c r="B101" s="508" t="s">
        <v>530</v>
      </c>
      <c r="C101" s="509" t="s">
        <v>541</v>
      </c>
      <c r="D101" s="510" t="s">
        <v>542</v>
      </c>
      <c r="E101" s="509" t="s">
        <v>666</v>
      </c>
      <c r="F101" s="510" t="s">
        <v>667</v>
      </c>
      <c r="G101" s="509" t="s">
        <v>852</v>
      </c>
      <c r="H101" s="509" t="s">
        <v>853</v>
      </c>
      <c r="I101" s="512">
        <v>5520</v>
      </c>
      <c r="J101" s="512">
        <v>3</v>
      </c>
      <c r="K101" s="513">
        <v>16560</v>
      </c>
    </row>
    <row r="102" spans="1:11" ht="14.4" customHeight="1" x14ac:dyDescent="0.3">
      <c r="A102" s="507" t="s">
        <v>529</v>
      </c>
      <c r="B102" s="508" t="s">
        <v>530</v>
      </c>
      <c r="C102" s="509" t="s">
        <v>541</v>
      </c>
      <c r="D102" s="510" t="s">
        <v>542</v>
      </c>
      <c r="E102" s="509" t="s">
        <v>666</v>
      </c>
      <c r="F102" s="510" t="s">
        <v>667</v>
      </c>
      <c r="G102" s="509" t="s">
        <v>854</v>
      </c>
      <c r="H102" s="509" t="s">
        <v>855</v>
      </c>
      <c r="I102" s="512">
        <v>17.545149803161621</v>
      </c>
      <c r="J102" s="512">
        <v>100</v>
      </c>
      <c r="K102" s="513">
        <v>1754.5000610351563</v>
      </c>
    </row>
    <row r="103" spans="1:11" ht="14.4" customHeight="1" x14ac:dyDescent="0.3">
      <c r="A103" s="507" t="s">
        <v>529</v>
      </c>
      <c r="B103" s="508" t="s">
        <v>530</v>
      </c>
      <c r="C103" s="509" t="s">
        <v>541</v>
      </c>
      <c r="D103" s="510" t="s">
        <v>542</v>
      </c>
      <c r="E103" s="509" t="s">
        <v>666</v>
      </c>
      <c r="F103" s="510" t="s">
        <v>667</v>
      </c>
      <c r="G103" s="509" t="s">
        <v>778</v>
      </c>
      <c r="H103" s="509" t="s">
        <v>779</v>
      </c>
      <c r="I103" s="512">
        <v>6823.6865234375</v>
      </c>
      <c r="J103" s="512">
        <v>3</v>
      </c>
      <c r="K103" s="513">
        <v>20471.060546875</v>
      </c>
    </row>
    <row r="104" spans="1:11" ht="14.4" customHeight="1" x14ac:dyDescent="0.3">
      <c r="A104" s="507" t="s">
        <v>529</v>
      </c>
      <c r="B104" s="508" t="s">
        <v>530</v>
      </c>
      <c r="C104" s="509" t="s">
        <v>541</v>
      </c>
      <c r="D104" s="510" t="s">
        <v>542</v>
      </c>
      <c r="E104" s="509" t="s">
        <v>666</v>
      </c>
      <c r="F104" s="510" t="s">
        <v>667</v>
      </c>
      <c r="G104" s="509" t="s">
        <v>856</v>
      </c>
      <c r="H104" s="509" t="s">
        <v>857</v>
      </c>
      <c r="I104" s="512">
        <v>9.0753669738769531</v>
      </c>
      <c r="J104" s="512">
        <v>750</v>
      </c>
      <c r="K104" s="513">
        <v>6806.52001953125</v>
      </c>
    </row>
    <row r="105" spans="1:11" ht="14.4" customHeight="1" x14ac:dyDescent="0.3">
      <c r="A105" s="507" t="s">
        <v>529</v>
      </c>
      <c r="B105" s="508" t="s">
        <v>530</v>
      </c>
      <c r="C105" s="509" t="s">
        <v>541</v>
      </c>
      <c r="D105" s="510" t="s">
        <v>542</v>
      </c>
      <c r="E105" s="509" t="s">
        <v>666</v>
      </c>
      <c r="F105" s="510" t="s">
        <v>667</v>
      </c>
      <c r="G105" s="509" t="s">
        <v>858</v>
      </c>
      <c r="H105" s="509" t="s">
        <v>859</v>
      </c>
      <c r="I105" s="512">
        <v>12.583700180053711</v>
      </c>
      <c r="J105" s="512">
        <v>120</v>
      </c>
      <c r="K105" s="513">
        <v>1510.0400390625</v>
      </c>
    </row>
    <row r="106" spans="1:11" ht="14.4" customHeight="1" x14ac:dyDescent="0.3">
      <c r="A106" s="507" t="s">
        <v>529</v>
      </c>
      <c r="B106" s="508" t="s">
        <v>530</v>
      </c>
      <c r="C106" s="509" t="s">
        <v>541</v>
      </c>
      <c r="D106" s="510" t="s">
        <v>542</v>
      </c>
      <c r="E106" s="509" t="s">
        <v>666</v>
      </c>
      <c r="F106" s="510" t="s">
        <v>667</v>
      </c>
      <c r="G106" s="509" t="s">
        <v>860</v>
      </c>
      <c r="H106" s="509" t="s">
        <v>861</v>
      </c>
      <c r="I106" s="512">
        <v>10.890049934387207</v>
      </c>
      <c r="J106" s="512">
        <v>350</v>
      </c>
      <c r="K106" s="513">
        <v>3811.530029296875</v>
      </c>
    </row>
    <row r="107" spans="1:11" ht="14.4" customHeight="1" x14ac:dyDescent="0.3">
      <c r="A107" s="507" t="s">
        <v>529</v>
      </c>
      <c r="B107" s="508" t="s">
        <v>530</v>
      </c>
      <c r="C107" s="509" t="s">
        <v>541</v>
      </c>
      <c r="D107" s="510" t="s">
        <v>542</v>
      </c>
      <c r="E107" s="509" t="s">
        <v>782</v>
      </c>
      <c r="F107" s="510" t="s">
        <v>783</v>
      </c>
      <c r="G107" s="509" t="s">
        <v>862</v>
      </c>
      <c r="H107" s="509" t="s">
        <v>863</v>
      </c>
      <c r="I107" s="512">
        <v>10.760000228881836</v>
      </c>
      <c r="J107" s="512">
        <v>3600</v>
      </c>
      <c r="K107" s="513">
        <v>38724.83984375</v>
      </c>
    </row>
    <row r="108" spans="1:11" ht="14.4" customHeight="1" x14ac:dyDescent="0.3">
      <c r="A108" s="507" t="s">
        <v>529</v>
      </c>
      <c r="B108" s="508" t="s">
        <v>530</v>
      </c>
      <c r="C108" s="509" t="s">
        <v>541</v>
      </c>
      <c r="D108" s="510" t="s">
        <v>542</v>
      </c>
      <c r="E108" s="509" t="s">
        <v>782</v>
      </c>
      <c r="F108" s="510" t="s">
        <v>783</v>
      </c>
      <c r="G108" s="509" t="s">
        <v>864</v>
      </c>
      <c r="H108" s="509" t="s">
        <v>865</v>
      </c>
      <c r="I108" s="512">
        <v>1.2699999809265137</v>
      </c>
      <c r="J108" s="512">
        <v>40000</v>
      </c>
      <c r="K108" s="513">
        <v>50699</v>
      </c>
    </row>
    <row r="109" spans="1:11" ht="14.4" customHeight="1" x14ac:dyDescent="0.3">
      <c r="A109" s="507" t="s">
        <v>529</v>
      </c>
      <c r="B109" s="508" t="s">
        <v>530</v>
      </c>
      <c r="C109" s="509" t="s">
        <v>541</v>
      </c>
      <c r="D109" s="510" t="s">
        <v>542</v>
      </c>
      <c r="E109" s="509" t="s">
        <v>782</v>
      </c>
      <c r="F109" s="510" t="s">
        <v>783</v>
      </c>
      <c r="G109" s="509" t="s">
        <v>866</v>
      </c>
      <c r="H109" s="509" t="s">
        <v>867</v>
      </c>
      <c r="I109" s="512">
        <v>3.380000114440918</v>
      </c>
      <c r="J109" s="512">
        <v>3000</v>
      </c>
      <c r="K109" s="513">
        <v>10139</v>
      </c>
    </row>
    <row r="110" spans="1:11" ht="14.4" customHeight="1" x14ac:dyDescent="0.3">
      <c r="A110" s="507" t="s">
        <v>529</v>
      </c>
      <c r="B110" s="508" t="s">
        <v>530</v>
      </c>
      <c r="C110" s="509" t="s">
        <v>541</v>
      </c>
      <c r="D110" s="510" t="s">
        <v>542</v>
      </c>
      <c r="E110" s="509" t="s">
        <v>792</v>
      </c>
      <c r="F110" s="510" t="s">
        <v>793</v>
      </c>
      <c r="G110" s="509" t="s">
        <v>868</v>
      </c>
      <c r="H110" s="509" t="s">
        <v>869</v>
      </c>
      <c r="I110" s="512">
        <v>15.020000457763672</v>
      </c>
      <c r="J110" s="512">
        <v>20</v>
      </c>
      <c r="K110" s="513">
        <v>300.39999389648437</v>
      </c>
    </row>
    <row r="111" spans="1:11" ht="14.4" customHeight="1" x14ac:dyDescent="0.3">
      <c r="A111" s="507" t="s">
        <v>529</v>
      </c>
      <c r="B111" s="508" t="s">
        <v>530</v>
      </c>
      <c r="C111" s="509" t="s">
        <v>541</v>
      </c>
      <c r="D111" s="510" t="s">
        <v>542</v>
      </c>
      <c r="E111" s="509" t="s">
        <v>792</v>
      </c>
      <c r="F111" s="510" t="s">
        <v>793</v>
      </c>
      <c r="G111" s="509" t="s">
        <v>870</v>
      </c>
      <c r="H111" s="509" t="s">
        <v>871</v>
      </c>
      <c r="I111" s="512">
        <v>98.375</v>
      </c>
      <c r="J111" s="512">
        <v>10</v>
      </c>
      <c r="K111" s="513">
        <v>983.75</v>
      </c>
    </row>
    <row r="112" spans="1:11" ht="14.4" customHeight="1" x14ac:dyDescent="0.3">
      <c r="A112" s="507" t="s">
        <v>529</v>
      </c>
      <c r="B112" s="508" t="s">
        <v>530</v>
      </c>
      <c r="C112" s="509" t="s">
        <v>541</v>
      </c>
      <c r="D112" s="510" t="s">
        <v>542</v>
      </c>
      <c r="E112" s="509" t="s">
        <v>792</v>
      </c>
      <c r="F112" s="510" t="s">
        <v>793</v>
      </c>
      <c r="G112" s="509" t="s">
        <v>872</v>
      </c>
      <c r="H112" s="509" t="s">
        <v>873</v>
      </c>
      <c r="I112" s="512">
        <v>0.37999999523162842</v>
      </c>
      <c r="J112" s="512">
        <v>5</v>
      </c>
      <c r="K112" s="513">
        <v>1.8999999761581421</v>
      </c>
    </row>
    <row r="113" spans="1:11" ht="14.4" customHeight="1" x14ac:dyDescent="0.3">
      <c r="A113" s="507" t="s">
        <v>529</v>
      </c>
      <c r="B113" s="508" t="s">
        <v>530</v>
      </c>
      <c r="C113" s="509" t="s">
        <v>541</v>
      </c>
      <c r="D113" s="510" t="s">
        <v>542</v>
      </c>
      <c r="E113" s="509" t="s">
        <v>792</v>
      </c>
      <c r="F113" s="510" t="s">
        <v>793</v>
      </c>
      <c r="G113" s="509" t="s">
        <v>874</v>
      </c>
      <c r="H113" s="509" t="s">
        <v>875</v>
      </c>
      <c r="I113" s="512">
        <v>8.5799999237060547</v>
      </c>
      <c r="J113" s="512">
        <v>240</v>
      </c>
      <c r="K113" s="513">
        <v>2059.199951171875</v>
      </c>
    </row>
    <row r="114" spans="1:11" ht="14.4" customHeight="1" x14ac:dyDescent="0.3">
      <c r="A114" s="507" t="s">
        <v>529</v>
      </c>
      <c r="B114" s="508" t="s">
        <v>530</v>
      </c>
      <c r="C114" s="509" t="s">
        <v>541</v>
      </c>
      <c r="D114" s="510" t="s">
        <v>542</v>
      </c>
      <c r="E114" s="509" t="s">
        <v>792</v>
      </c>
      <c r="F114" s="510" t="s">
        <v>793</v>
      </c>
      <c r="G114" s="509" t="s">
        <v>876</v>
      </c>
      <c r="H114" s="509" t="s">
        <v>877</v>
      </c>
      <c r="I114" s="512">
        <v>42.444999694824219</v>
      </c>
      <c r="J114" s="512">
        <v>800</v>
      </c>
      <c r="K114" s="513">
        <v>33956</v>
      </c>
    </row>
    <row r="115" spans="1:11" ht="14.4" customHeight="1" x14ac:dyDescent="0.3">
      <c r="A115" s="507" t="s">
        <v>529</v>
      </c>
      <c r="B115" s="508" t="s">
        <v>530</v>
      </c>
      <c r="C115" s="509" t="s">
        <v>541</v>
      </c>
      <c r="D115" s="510" t="s">
        <v>542</v>
      </c>
      <c r="E115" s="509" t="s">
        <v>792</v>
      </c>
      <c r="F115" s="510" t="s">
        <v>793</v>
      </c>
      <c r="G115" s="509" t="s">
        <v>878</v>
      </c>
      <c r="H115" s="509" t="s">
        <v>879</v>
      </c>
      <c r="I115" s="512">
        <v>22.309999465942383</v>
      </c>
      <c r="J115" s="512">
        <v>1</v>
      </c>
      <c r="K115" s="513">
        <v>22.309999465942383</v>
      </c>
    </row>
    <row r="116" spans="1:11" ht="14.4" customHeight="1" x14ac:dyDescent="0.3">
      <c r="A116" s="507" t="s">
        <v>529</v>
      </c>
      <c r="B116" s="508" t="s">
        <v>530</v>
      </c>
      <c r="C116" s="509" t="s">
        <v>541</v>
      </c>
      <c r="D116" s="510" t="s">
        <v>542</v>
      </c>
      <c r="E116" s="509" t="s">
        <v>792</v>
      </c>
      <c r="F116" s="510" t="s">
        <v>793</v>
      </c>
      <c r="G116" s="509" t="s">
        <v>880</v>
      </c>
      <c r="H116" s="509" t="s">
        <v>881</v>
      </c>
      <c r="I116" s="512">
        <v>1.1699999570846558</v>
      </c>
      <c r="J116" s="512">
        <v>3000</v>
      </c>
      <c r="K116" s="513">
        <v>3519</v>
      </c>
    </row>
    <row r="117" spans="1:11" ht="14.4" customHeight="1" x14ac:dyDescent="0.3">
      <c r="A117" s="507" t="s">
        <v>529</v>
      </c>
      <c r="B117" s="508" t="s">
        <v>530</v>
      </c>
      <c r="C117" s="509" t="s">
        <v>541</v>
      </c>
      <c r="D117" s="510" t="s">
        <v>542</v>
      </c>
      <c r="E117" s="509" t="s">
        <v>792</v>
      </c>
      <c r="F117" s="510" t="s">
        <v>793</v>
      </c>
      <c r="G117" s="509" t="s">
        <v>796</v>
      </c>
      <c r="H117" s="509" t="s">
        <v>797</v>
      </c>
      <c r="I117" s="512">
        <v>28.739999771118164</v>
      </c>
      <c r="J117" s="512">
        <v>10</v>
      </c>
      <c r="K117" s="513">
        <v>287.39999389648437</v>
      </c>
    </row>
    <row r="118" spans="1:11" ht="14.4" customHeight="1" x14ac:dyDescent="0.3">
      <c r="A118" s="507" t="s">
        <v>529</v>
      </c>
      <c r="B118" s="508" t="s">
        <v>530</v>
      </c>
      <c r="C118" s="509" t="s">
        <v>541</v>
      </c>
      <c r="D118" s="510" t="s">
        <v>542</v>
      </c>
      <c r="E118" s="509" t="s">
        <v>800</v>
      </c>
      <c r="F118" s="510" t="s">
        <v>801</v>
      </c>
      <c r="G118" s="509" t="s">
        <v>882</v>
      </c>
      <c r="H118" s="509" t="s">
        <v>883</v>
      </c>
      <c r="I118" s="512">
        <v>9.9999997764825821E-3</v>
      </c>
      <c r="J118" s="512">
        <v>6000</v>
      </c>
      <c r="K118" s="513">
        <v>60</v>
      </c>
    </row>
    <row r="119" spans="1:11" ht="14.4" customHeight="1" x14ac:dyDescent="0.3">
      <c r="A119" s="507" t="s">
        <v>529</v>
      </c>
      <c r="B119" s="508" t="s">
        <v>530</v>
      </c>
      <c r="C119" s="509" t="s">
        <v>541</v>
      </c>
      <c r="D119" s="510" t="s">
        <v>542</v>
      </c>
      <c r="E119" s="509" t="s">
        <v>800</v>
      </c>
      <c r="F119" s="510" t="s">
        <v>801</v>
      </c>
      <c r="G119" s="509" t="s">
        <v>884</v>
      </c>
      <c r="H119" s="509" t="s">
        <v>885</v>
      </c>
      <c r="I119" s="512">
        <v>25.530000686645508</v>
      </c>
      <c r="J119" s="512">
        <v>180</v>
      </c>
      <c r="K119" s="513">
        <v>4595.4000244140625</v>
      </c>
    </row>
    <row r="120" spans="1:11" ht="14.4" customHeight="1" x14ac:dyDescent="0.3">
      <c r="A120" s="507" t="s">
        <v>529</v>
      </c>
      <c r="B120" s="508" t="s">
        <v>530</v>
      </c>
      <c r="C120" s="509" t="s">
        <v>541</v>
      </c>
      <c r="D120" s="510" t="s">
        <v>542</v>
      </c>
      <c r="E120" s="509" t="s">
        <v>800</v>
      </c>
      <c r="F120" s="510" t="s">
        <v>801</v>
      </c>
      <c r="G120" s="509" t="s">
        <v>804</v>
      </c>
      <c r="H120" s="509" t="s">
        <v>805</v>
      </c>
      <c r="I120" s="512">
        <v>0.61000001430511475</v>
      </c>
      <c r="J120" s="512">
        <v>1600</v>
      </c>
      <c r="K120" s="513">
        <v>976</v>
      </c>
    </row>
    <row r="121" spans="1:11" ht="14.4" customHeight="1" x14ac:dyDescent="0.3">
      <c r="A121" s="507" t="s">
        <v>529</v>
      </c>
      <c r="B121" s="508" t="s">
        <v>530</v>
      </c>
      <c r="C121" s="509" t="s">
        <v>541</v>
      </c>
      <c r="D121" s="510" t="s">
        <v>542</v>
      </c>
      <c r="E121" s="509" t="s">
        <v>800</v>
      </c>
      <c r="F121" s="510" t="s">
        <v>801</v>
      </c>
      <c r="G121" s="509" t="s">
        <v>886</v>
      </c>
      <c r="H121" s="509" t="s">
        <v>887</v>
      </c>
      <c r="I121" s="512">
        <v>3.619999885559082</v>
      </c>
      <c r="J121" s="512">
        <v>1000</v>
      </c>
      <c r="K121" s="513">
        <v>3621.550048828125</v>
      </c>
    </row>
    <row r="122" spans="1:11" ht="14.4" customHeight="1" x14ac:dyDescent="0.3">
      <c r="A122" s="507" t="s">
        <v>529</v>
      </c>
      <c r="B122" s="508" t="s">
        <v>530</v>
      </c>
      <c r="C122" s="509" t="s">
        <v>541</v>
      </c>
      <c r="D122" s="510" t="s">
        <v>542</v>
      </c>
      <c r="E122" s="509" t="s">
        <v>800</v>
      </c>
      <c r="F122" s="510" t="s">
        <v>801</v>
      </c>
      <c r="G122" s="509" t="s">
        <v>888</v>
      </c>
      <c r="H122" s="509" t="s">
        <v>889</v>
      </c>
      <c r="I122" s="512">
        <v>0.67000001668930054</v>
      </c>
      <c r="J122" s="512">
        <v>400</v>
      </c>
      <c r="K122" s="513">
        <v>268</v>
      </c>
    </row>
    <row r="123" spans="1:11" ht="14.4" customHeight="1" x14ac:dyDescent="0.3">
      <c r="A123" s="507" t="s">
        <v>529</v>
      </c>
      <c r="B123" s="508" t="s">
        <v>530</v>
      </c>
      <c r="C123" s="509" t="s">
        <v>541</v>
      </c>
      <c r="D123" s="510" t="s">
        <v>542</v>
      </c>
      <c r="E123" s="509" t="s">
        <v>800</v>
      </c>
      <c r="F123" s="510" t="s">
        <v>801</v>
      </c>
      <c r="G123" s="509" t="s">
        <v>890</v>
      </c>
      <c r="H123" s="509" t="s">
        <v>891</v>
      </c>
      <c r="I123" s="512">
        <v>35.090000152587891</v>
      </c>
      <c r="J123" s="512">
        <v>4</v>
      </c>
      <c r="K123" s="513">
        <v>140.36000061035156</v>
      </c>
    </row>
    <row r="124" spans="1:11" ht="14.4" customHeight="1" x14ac:dyDescent="0.3">
      <c r="A124" s="507" t="s">
        <v>529</v>
      </c>
      <c r="B124" s="508" t="s">
        <v>530</v>
      </c>
      <c r="C124" s="509" t="s">
        <v>541</v>
      </c>
      <c r="D124" s="510" t="s">
        <v>542</v>
      </c>
      <c r="E124" s="509" t="s">
        <v>800</v>
      </c>
      <c r="F124" s="510" t="s">
        <v>801</v>
      </c>
      <c r="G124" s="509" t="s">
        <v>892</v>
      </c>
      <c r="H124" s="509" t="s">
        <v>893</v>
      </c>
      <c r="I124" s="512">
        <v>66.550003051757812</v>
      </c>
      <c r="J124" s="512">
        <v>50</v>
      </c>
      <c r="K124" s="513">
        <v>3327.5</v>
      </c>
    </row>
    <row r="125" spans="1:11" ht="14.4" customHeight="1" x14ac:dyDescent="0.3">
      <c r="A125" s="507" t="s">
        <v>529</v>
      </c>
      <c r="B125" s="508" t="s">
        <v>530</v>
      </c>
      <c r="C125" s="509" t="s">
        <v>541</v>
      </c>
      <c r="D125" s="510" t="s">
        <v>542</v>
      </c>
      <c r="E125" s="509" t="s">
        <v>800</v>
      </c>
      <c r="F125" s="510" t="s">
        <v>801</v>
      </c>
      <c r="G125" s="509" t="s">
        <v>894</v>
      </c>
      <c r="H125" s="509" t="s">
        <v>895</v>
      </c>
      <c r="I125" s="512">
        <v>1.9850000143051147</v>
      </c>
      <c r="J125" s="512">
        <v>2400</v>
      </c>
      <c r="K125" s="513">
        <v>4764</v>
      </c>
    </row>
    <row r="126" spans="1:11" ht="14.4" customHeight="1" x14ac:dyDescent="0.3">
      <c r="A126" s="507" t="s">
        <v>529</v>
      </c>
      <c r="B126" s="508" t="s">
        <v>530</v>
      </c>
      <c r="C126" s="509" t="s">
        <v>541</v>
      </c>
      <c r="D126" s="510" t="s">
        <v>542</v>
      </c>
      <c r="E126" s="509" t="s">
        <v>800</v>
      </c>
      <c r="F126" s="510" t="s">
        <v>801</v>
      </c>
      <c r="G126" s="509" t="s">
        <v>896</v>
      </c>
      <c r="H126" s="509" t="s">
        <v>897</v>
      </c>
      <c r="I126" s="512">
        <v>2.0449999570846558</v>
      </c>
      <c r="J126" s="512">
        <v>14400</v>
      </c>
      <c r="K126" s="513">
        <v>29448</v>
      </c>
    </row>
    <row r="127" spans="1:11" ht="14.4" customHeight="1" x14ac:dyDescent="0.3">
      <c r="A127" s="507" t="s">
        <v>529</v>
      </c>
      <c r="B127" s="508" t="s">
        <v>530</v>
      </c>
      <c r="C127" s="509" t="s">
        <v>541</v>
      </c>
      <c r="D127" s="510" t="s">
        <v>542</v>
      </c>
      <c r="E127" s="509" t="s">
        <v>800</v>
      </c>
      <c r="F127" s="510" t="s">
        <v>801</v>
      </c>
      <c r="G127" s="509" t="s">
        <v>898</v>
      </c>
      <c r="H127" s="509" t="s">
        <v>899</v>
      </c>
      <c r="I127" s="512">
        <v>2.690000057220459</v>
      </c>
      <c r="J127" s="512">
        <v>200</v>
      </c>
      <c r="K127" s="513">
        <v>538</v>
      </c>
    </row>
    <row r="128" spans="1:11" ht="14.4" customHeight="1" x14ac:dyDescent="0.3">
      <c r="A128" s="507" t="s">
        <v>529</v>
      </c>
      <c r="B128" s="508" t="s">
        <v>530</v>
      </c>
      <c r="C128" s="509" t="s">
        <v>541</v>
      </c>
      <c r="D128" s="510" t="s">
        <v>542</v>
      </c>
      <c r="E128" s="509" t="s">
        <v>800</v>
      </c>
      <c r="F128" s="510" t="s">
        <v>801</v>
      </c>
      <c r="G128" s="509" t="s">
        <v>900</v>
      </c>
      <c r="H128" s="509" t="s">
        <v>901</v>
      </c>
      <c r="I128" s="512">
        <v>3.6099998950958252</v>
      </c>
      <c r="J128" s="512">
        <v>50</v>
      </c>
      <c r="K128" s="513">
        <v>180.28999328613281</v>
      </c>
    </row>
    <row r="129" spans="1:11" ht="14.4" customHeight="1" x14ac:dyDescent="0.3">
      <c r="A129" s="507" t="s">
        <v>529</v>
      </c>
      <c r="B129" s="508" t="s">
        <v>530</v>
      </c>
      <c r="C129" s="509" t="s">
        <v>541</v>
      </c>
      <c r="D129" s="510" t="s">
        <v>542</v>
      </c>
      <c r="E129" s="509" t="s">
        <v>800</v>
      </c>
      <c r="F129" s="510" t="s">
        <v>801</v>
      </c>
      <c r="G129" s="509" t="s">
        <v>902</v>
      </c>
      <c r="H129" s="509" t="s">
        <v>903</v>
      </c>
      <c r="I129" s="512">
        <v>21.239999771118164</v>
      </c>
      <c r="J129" s="512">
        <v>200</v>
      </c>
      <c r="K129" s="513">
        <v>4248</v>
      </c>
    </row>
    <row r="130" spans="1:11" ht="14.4" customHeight="1" x14ac:dyDescent="0.3">
      <c r="A130" s="507" t="s">
        <v>529</v>
      </c>
      <c r="B130" s="508" t="s">
        <v>530</v>
      </c>
      <c r="C130" s="509" t="s">
        <v>541</v>
      </c>
      <c r="D130" s="510" t="s">
        <v>542</v>
      </c>
      <c r="E130" s="509" t="s">
        <v>800</v>
      </c>
      <c r="F130" s="510" t="s">
        <v>801</v>
      </c>
      <c r="G130" s="509" t="s">
        <v>904</v>
      </c>
      <c r="H130" s="509" t="s">
        <v>905</v>
      </c>
      <c r="I130" s="512">
        <v>2.5299999713897705</v>
      </c>
      <c r="J130" s="512">
        <v>200</v>
      </c>
      <c r="K130" s="513">
        <v>506</v>
      </c>
    </row>
    <row r="131" spans="1:11" ht="14.4" customHeight="1" x14ac:dyDescent="0.3">
      <c r="A131" s="507" t="s">
        <v>529</v>
      </c>
      <c r="B131" s="508" t="s">
        <v>530</v>
      </c>
      <c r="C131" s="509" t="s">
        <v>541</v>
      </c>
      <c r="D131" s="510" t="s">
        <v>542</v>
      </c>
      <c r="E131" s="509" t="s">
        <v>906</v>
      </c>
      <c r="F131" s="510" t="s">
        <v>907</v>
      </c>
      <c r="G131" s="509" t="s">
        <v>908</v>
      </c>
      <c r="H131" s="509" t="s">
        <v>909</v>
      </c>
      <c r="I131" s="512">
        <v>726</v>
      </c>
      <c r="J131" s="512">
        <v>100</v>
      </c>
      <c r="K131" s="513">
        <v>72600</v>
      </c>
    </row>
    <row r="132" spans="1:11" ht="14.4" customHeight="1" x14ac:dyDescent="0.3">
      <c r="A132" s="507" t="s">
        <v>529</v>
      </c>
      <c r="B132" s="508" t="s">
        <v>530</v>
      </c>
      <c r="C132" s="509" t="s">
        <v>541</v>
      </c>
      <c r="D132" s="510" t="s">
        <v>542</v>
      </c>
      <c r="E132" s="509" t="s">
        <v>906</v>
      </c>
      <c r="F132" s="510" t="s">
        <v>907</v>
      </c>
      <c r="G132" s="509" t="s">
        <v>910</v>
      </c>
      <c r="H132" s="509" t="s">
        <v>911</v>
      </c>
      <c r="I132" s="512">
        <v>26.920000076293945</v>
      </c>
      <c r="J132" s="512">
        <v>2000</v>
      </c>
      <c r="K132" s="513">
        <v>53845</v>
      </c>
    </row>
    <row r="133" spans="1:11" ht="14.4" customHeight="1" x14ac:dyDescent="0.3">
      <c r="A133" s="507" t="s">
        <v>529</v>
      </c>
      <c r="B133" s="508" t="s">
        <v>530</v>
      </c>
      <c r="C133" s="509" t="s">
        <v>541</v>
      </c>
      <c r="D133" s="510" t="s">
        <v>542</v>
      </c>
      <c r="E133" s="509" t="s">
        <v>906</v>
      </c>
      <c r="F133" s="510" t="s">
        <v>907</v>
      </c>
      <c r="G133" s="509" t="s">
        <v>912</v>
      </c>
      <c r="H133" s="509" t="s">
        <v>913</v>
      </c>
      <c r="I133" s="512">
        <v>272.25</v>
      </c>
      <c r="J133" s="512">
        <v>510</v>
      </c>
      <c r="K133" s="513">
        <v>138847.5</v>
      </c>
    </row>
    <row r="134" spans="1:11" ht="14.4" customHeight="1" x14ac:dyDescent="0.3">
      <c r="A134" s="507" t="s">
        <v>529</v>
      </c>
      <c r="B134" s="508" t="s">
        <v>530</v>
      </c>
      <c r="C134" s="509" t="s">
        <v>541</v>
      </c>
      <c r="D134" s="510" t="s">
        <v>542</v>
      </c>
      <c r="E134" s="509" t="s">
        <v>906</v>
      </c>
      <c r="F134" s="510" t="s">
        <v>907</v>
      </c>
      <c r="G134" s="509" t="s">
        <v>914</v>
      </c>
      <c r="H134" s="509" t="s">
        <v>915</v>
      </c>
      <c r="I134" s="512">
        <v>121</v>
      </c>
      <c r="J134" s="512">
        <v>144</v>
      </c>
      <c r="K134" s="513">
        <v>17424</v>
      </c>
    </row>
    <row r="135" spans="1:11" ht="14.4" customHeight="1" x14ac:dyDescent="0.3">
      <c r="A135" s="507" t="s">
        <v>529</v>
      </c>
      <c r="B135" s="508" t="s">
        <v>530</v>
      </c>
      <c r="C135" s="509" t="s">
        <v>541</v>
      </c>
      <c r="D135" s="510" t="s">
        <v>542</v>
      </c>
      <c r="E135" s="509" t="s">
        <v>906</v>
      </c>
      <c r="F135" s="510" t="s">
        <v>907</v>
      </c>
      <c r="G135" s="509" t="s">
        <v>916</v>
      </c>
      <c r="H135" s="509" t="s">
        <v>917</v>
      </c>
      <c r="I135" s="512">
        <v>226.27000427246094</v>
      </c>
      <c r="J135" s="512">
        <v>200</v>
      </c>
      <c r="K135" s="513">
        <v>45254</v>
      </c>
    </row>
    <row r="136" spans="1:11" ht="14.4" customHeight="1" x14ac:dyDescent="0.3">
      <c r="A136" s="507" t="s">
        <v>529</v>
      </c>
      <c r="B136" s="508" t="s">
        <v>530</v>
      </c>
      <c r="C136" s="509" t="s">
        <v>541</v>
      </c>
      <c r="D136" s="510" t="s">
        <v>542</v>
      </c>
      <c r="E136" s="509" t="s">
        <v>906</v>
      </c>
      <c r="F136" s="510" t="s">
        <v>907</v>
      </c>
      <c r="G136" s="509" t="s">
        <v>918</v>
      </c>
      <c r="H136" s="509" t="s">
        <v>919</v>
      </c>
      <c r="I136" s="512">
        <v>226.27000427246094</v>
      </c>
      <c r="J136" s="512">
        <v>100</v>
      </c>
      <c r="K136" s="513">
        <v>22627</v>
      </c>
    </row>
    <row r="137" spans="1:11" ht="14.4" customHeight="1" x14ac:dyDescent="0.3">
      <c r="A137" s="507" t="s">
        <v>529</v>
      </c>
      <c r="B137" s="508" t="s">
        <v>530</v>
      </c>
      <c r="C137" s="509" t="s">
        <v>541</v>
      </c>
      <c r="D137" s="510" t="s">
        <v>542</v>
      </c>
      <c r="E137" s="509" t="s">
        <v>906</v>
      </c>
      <c r="F137" s="510" t="s">
        <v>907</v>
      </c>
      <c r="G137" s="509" t="s">
        <v>920</v>
      </c>
      <c r="H137" s="509" t="s">
        <v>921</v>
      </c>
      <c r="I137" s="512">
        <v>60.5</v>
      </c>
      <c r="J137" s="512">
        <v>510</v>
      </c>
      <c r="K137" s="513">
        <v>30855</v>
      </c>
    </row>
    <row r="138" spans="1:11" ht="14.4" customHeight="1" x14ac:dyDescent="0.3">
      <c r="A138" s="507" t="s">
        <v>529</v>
      </c>
      <c r="B138" s="508" t="s">
        <v>530</v>
      </c>
      <c r="C138" s="509" t="s">
        <v>541</v>
      </c>
      <c r="D138" s="510" t="s">
        <v>542</v>
      </c>
      <c r="E138" s="509" t="s">
        <v>906</v>
      </c>
      <c r="F138" s="510" t="s">
        <v>907</v>
      </c>
      <c r="G138" s="509" t="s">
        <v>922</v>
      </c>
      <c r="H138" s="509" t="s">
        <v>923</v>
      </c>
      <c r="I138" s="512">
        <v>68.970001220703125</v>
      </c>
      <c r="J138" s="512">
        <v>1800</v>
      </c>
      <c r="K138" s="513">
        <v>124146</v>
      </c>
    </row>
    <row r="139" spans="1:11" ht="14.4" customHeight="1" x14ac:dyDescent="0.3">
      <c r="A139" s="507" t="s">
        <v>529</v>
      </c>
      <c r="B139" s="508" t="s">
        <v>530</v>
      </c>
      <c r="C139" s="509" t="s">
        <v>541</v>
      </c>
      <c r="D139" s="510" t="s">
        <v>542</v>
      </c>
      <c r="E139" s="509" t="s">
        <v>906</v>
      </c>
      <c r="F139" s="510" t="s">
        <v>907</v>
      </c>
      <c r="G139" s="509" t="s">
        <v>924</v>
      </c>
      <c r="H139" s="509" t="s">
        <v>925</v>
      </c>
      <c r="I139" s="512">
        <v>20.899999618530273</v>
      </c>
      <c r="J139" s="512">
        <v>400</v>
      </c>
      <c r="K139" s="513">
        <v>8360</v>
      </c>
    </row>
    <row r="140" spans="1:11" ht="14.4" customHeight="1" x14ac:dyDescent="0.3">
      <c r="A140" s="507" t="s">
        <v>529</v>
      </c>
      <c r="B140" s="508" t="s">
        <v>530</v>
      </c>
      <c r="C140" s="509" t="s">
        <v>541</v>
      </c>
      <c r="D140" s="510" t="s">
        <v>542</v>
      </c>
      <c r="E140" s="509" t="s">
        <v>906</v>
      </c>
      <c r="F140" s="510" t="s">
        <v>907</v>
      </c>
      <c r="G140" s="509" t="s">
        <v>926</v>
      </c>
      <c r="H140" s="509" t="s">
        <v>927</v>
      </c>
      <c r="I140" s="512">
        <v>217.80000305175781</v>
      </c>
      <c r="J140" s="512">
        <v>20</v>
      </c>
      <c r="K140" s="513">
        <v>4356</v>
      </c>
    </row>
    <row r="141" spans="1:11" ht="14.4" customHeight="1" x14ac:dyDescent="0.3">
      <c r="A141" s="507" t="s">
        <v>529</v>
      </c>
      <c r="B141" s="508" t="s">
        <v>530</v>
      </c>
      <c r="C141" s="509" t="s">
        <v>541</v>
      </c>
      <c r="D141" s="510" t="s">
        <v>542</v>
      </c>
      <c r="E141" s="509" t="s">
        <v>906</v>
      </c>
      <c r="F141" s="510" t="s">
        <v>907</v>
      </c>
      <c r="G141" s="509" t="s">
        <v>928</v>
      </c>
      <c r="H141" s="509" t="s">
        <v>929</v>
      </c>
      <c r="I141" s="512">
        <v>102.84999847412109</v>
      </c>
      <c r="J141" s="512">
        <v>500</v>
      </c>
      <c r="K141" s="513">
        <v>51425</v>
      </c>
    </row>
    <row r="142" spans="1:11" ht="14.4" customHeight="1" x14ac:dyDescent="0.3">
      <c r="A142" s="507" t="s">
        <v>529</v>
      </c>
      <c r="B142" s="508" t="s">
        <v>530</v>
      </c>
      <c r="C142" s="509" t="s">
        <v>541</v>
      </c>
      <c r="D142" s="510" t="s">
        <v>542</v>
      </c>
      <c r="E142" s="509" t="s">
        <v>906</v>
      </c>
      <c r="F142" s="510" t="s">
        <v>907</v>
      </c>
      <c r="G142" s="509" t="s">
        <v>930</v>
      </c>
      <c r="H142" s="509" t="s">
        <v>931</v>
      </c>
      <c r="I142" s="512">
        <v>102.84999847412109</v>
      </c>
      <c r="J142" s="512">
        <v>1800</v>
      </c>
      <c r="K142" s="513">
        <v>185130</v>
      </c>
    </row>
    <row r="143" spans="1:11" ht="14.4" customHeight="1" x14ac:dyDescent="0.3">
      <c r="A143" s="507" t="s">
        <v>529</v>
      </c>
      <c r="B143" s="508" t="s">
        <v>530</v>
      </c>
      <c r="C143" s="509" t="s">
        <v>541</v>
      </c>
      <c r="D143" s="510" t="s">
        <v>542</v>
      </c>
      <c r="E143" s="509" t="s">
        <v>906</v>
      </c>
      <c r="F143" s="510" t="s">
        <v>907</v>
      </c>
      <c r="G143" s="509" t="s">
        <v>932</v>
      </c>
      <c r="H143" s="509" t="s">
        <v>933</v>
      </c>
      <c r="I143" s="512">
        <v>5566</v>
      </c>
      <c r="J143" s="512">
        <v>30</v>
      </c>
      <c r="K143" s="513">
        <v>166980</v>
      </c>
    </row>
    <row r="144" spans="1:11" ht="14.4" customHeight="1" x14ac:dyDescent="0.3">
      <c r="A144" s="507" t="s">
        <v>529</v>
      </c>
      <c r="B144" s="508" t="s">
        <v>530</v>
      </c>
      <c r="C144" s="509" t="s">
        <v>541</v>
      </c>
      <c r="D144" s="510" t="s">
        <v>542</v>
      </c>
      <c r="E144" s="509" t="s">
        <v>906</v>
      </c>
      <c r="F144" s="510" t="s">
        <v>907</v>
      </c>
      <c r="G144" s="509" t="s">
        <v>934</v>
      </c>
      <c r="H144" s="509" t="s">
        <v>935</v>
      </c>
      <c r="I144" s="512">
        <v>919.5999755859375</v>
      </c>
      <c r="J144" s="512">
        <v>12</v>
      </c>
      <c r="K144" s="513">
        <v>11035.2001953125</v>
      </c>
    </row>
    <row r="145" spans="1:11" ht="14.4" customHeight="1" x14ac:dyDescent="0.3">
      <c r="A145" s="507" t="s">
        <v>529</v>
      </c>
      <c r="B145" s="508" t="s">
        <v>530</v>
      </c>
      <c r="C145" s="509" t="s">
        <v>541</v>
      </c>
      <c r="D145" s="510" t="s">
        <v>542</v>
      </c>
      <c r="E145" s="509" t="s">
        <v>906</v>
      </c>
      <c r="F145" s="510" t="s">
        <v>907</v>
      </c>
      <c r="G145" s="509" t="s">
        <v>936</v>
      </c>
      <c r="H145" s="509" t="s">
        <v>937</v>
      </c>
      <c r="I145" s="512">
        <v>5445</v>
      </c>
      <c r="J145" s="512">
        <v>12</v>
      </c>
      <c r="K145" s="513">
        <v>65340</v>
      </c>
    </row>
    <row r="146" spans="1:11" ht="14.4" customHeight="1" x14ac:dyDescent="0.3">
      <c r="A146" s="507" t="s">
        <v>529</v>
      </c>
      <c r="B146" s="508" t="s">
        <v>530</v>
      </c>
      <c r="C146" s="509" t="s">
        <v>541</v>
      </c>
      <c r="D146" s="510" t="s">
        <v>542</v>
      </c>
      <c r="E146" s="509" t="s">
        <v>906</v>
      </c>
      <c r="F146" s="510" t="s">
        <v>907</v>
      </c>
      <c r="G146" s="509" t="s">
        <v>938</v>
      </c>
      <c r="H146" s="509" t="s">
        <v>939</v>
      </c>
      <c r="I146" s="512">
        <v>4235</v>
      </c>
      <c r="J146" s="512">
        <v>32</v>
      </c>
      <c r="K146" s="513">
        <v>135520</v>
      </c>
    </row>
    <row r="147" spans="1:11" ht="14.4" customHeight="1" x14ac:dyDescent="0.3">
      <c r="A147" s="507" t="s">
        <v>529</v>
      </c>
      <c r="B147" s="508" t="s">
        <v>530</v>
      </c>
      <c r="C147" s="509" t="s">
        <v>541</v>
      </c>
      <c r="D147" s="510" t="s">
        <v>542</v>
      </c>
      <c r="E147" s="509" t="s">
        <v>906</v>
      </c>
      <c r="F147" s="510" t="s">
        <v>907</v>
      </c>
      <c r="G147" s="509" t="s">
        <v>940</v>
      </c>
      <c r="H147" s="509" t="s">
        <v>941</v>
      </c>
      <c r="I147" s="512">
        <v>1754.5</v>
      </c>
      <c r="J147" s="512">
        <v>16</v>
      </c>
      <c r="K147" s="513">
        <v>28072</v>
      </c>
    </row>
    <row r="148" spans="1:11" ht="14.4" customHeight="1" x14ac:dyDescent="0.3">
      <c r="A148" s="507" t="s">
        <v>529</v>
      </c>
      <c r="B148" s="508" t="s">
        <v>530</v>
      </c>
      <c r="C148" s="509" t="s">
        <v>541</v>
      </c>
      <c r="D148" s="510" t="s">
        <v>542</v>
      </c>
      <c r="E148" s="509" t="s">
        <v>906</v>
      </c>
      <c r="F148" s="510" t="s">
        <v>907</v>
      </c>
      <c r="G148" s="509" t="s">
        <v>942</v>
      </c>
      <c r="H148" s="509" t="s">
        <v>943</v>
      </c>
      <c r="I148" s="512">
        <v>689.70001220703125</v>
      </c>
      <c r="J148" s="512">
        <v>60</v>
      </c>
      <c r="K148" s="513">
        <v>41382</v>
      </c>
    </row>
    <row r="149" spans="1:11" ht="14.4" customHeight="1" x14ac:dyDescent="0.3">
      <c r="A149" s="507" t="s">
        <v>529</v>
      </c>
      <c r="B149" s="508" t="s">
        <v>530</v>
      </c>
      <c r="C149" s="509" t="s">
        <v>541</v>
      </c>
      <c r="D149" s="510" t="s">
        <v>542</v>
      </c>
      <c r="E149" s="509" t="s">
        <v>906</v>
      </c>
      <c r="F149" s="510" t="s">
        <v>907</v>
      </c>
      <c r="G149" s="509" t="s">
        <v>944</v>
      </c>
      <c r="H149" s="509" t="s">
        <v>945</v>
      </c>
      <c r="I149" s="512">
        <v>136.72999572753906</v>
      </c>
      <c r="J149" s="512">
        <v>1720</v>
      </c>
      <c r="K149" s="513">
        <v>235175.6015625</v>
      </c>
    </row>
    <row r="150" spans="1:11" ht="14.4" customHeight="1" x14ac:dyDescent="0.3">
      <c r="A150" s="507" t="s">
        <v>529</v>
      </c>
      <c r="B150" s="508" t="s">
        <v>530</v>
      </c>
      <c r="C150" s="509" t="s">
        <v>541</v>
      </c>
      <c r="D150" s="510" t="s">
        <v>542</v>
      </c>
      <c r="E150" s="509" t="s">
        <v>906</v>
      </c>
      <c r="F150" s="510" t="s">
        <v>907</v>
      </c>
      <c r="G150" s="509" t="s">
        <v>946</v>
      </c>
      <c r="H150" s="509" t="s">
        <v>947</v>
      </c>
      <c r="I150" s="512">
        <v>290.39999389648437</v>
      </c>
      <c r="J150" s="512">
        <v>24</v>
      </c>
      <c r="K150" s="513">
        <v>6969.60009765625</v>
      </c>
    </row>
    <row r="151" spans="1:11" ht="14.4" customHeight="1" x14ac:dyDescent="0.3">
      <c r="A151" s="507" t="s">
        <v>529</v>
      </c>
      <c r="B151" s="508" t="s">
        <v>530</v>
      </c>
      <c r="C151" s="509" t="s">
        <v>541</v>
      </c>
      <c r="D151" s="510" t="s">
        <v>542</v>
      </c>
      <c r="E151" s="509" t="s">
        <v>906</v>
      </c>
      <c r="F151" s="510" t="s">
        <v>907</v>
      </c>
      <c r="G151" s="509" t="s">
        <v>948</v>
      </c>
      <c r="H151" s="509" t="s">
        <v>949</v>
      </c>
      <c r="I151" s="512">
        <v>834.9000244140625</v>
      </c>
      <c r="J151" s="512">
        <v>10</v>
      </c>
      <c r="K151" s="513">
        <v>8349</v>
      </c>
    </row>
    <row r="152" spans="1:11" ht="14.4" customHeight="1" x14ac:dyDescent="0.3">
      <c r="A152" s="507" t="s">
        <v>529</v>
      </c>
      <c r="B152" s="508" t="s">
        <v>530</v>
      </c>
      <c r="C152" s="509" t="s">
        <v>541</v>
      </c>
      <c r="D152" s="510" t="s">
        <v>542</v>
      </c>
      <c r="E152" s="509" t="s">
        <v>906</v>
      </c>
      <c r="F152" s="510" t="s">
        <v>907</v>
      </c>
      <c r="G152" s="509" t="s">
        <v>950</v>
      </c>
      <c r="H152" s="509" t="s">
        <v>951</v>
      </c>
      <c r="I152" s="512">
        <v>598.95001220703125</v>
      </c>
      <c r="J152" s="512">
        <v>2724</v>
      </c>
      <c r="K152" s="513">
        <v>1631539.75</v>
      </c>
    </row>
    <row r="153" spans="1:11" ht="14.4" customHeight="1" x14ac:dyDescent="0.3">
      <c r="A153" s="507" t="s">
        <v>529</v>
      </c>
      <c r="B153" s="508" t="s">
        <v>530</v>
      </c>
      <c r="C153" s="509" t="s">
        <v>541</v>
      </c>
      <c r="D153" s="510" t="s">
        <v>542</v>
      </c>
      <c r="E153" s="509" t="s">
        <v>906</v>
      </c>
      <c r="F153" s="510" t="s">
        <v>907</v>
      </c>
      <c r="G153" s="509" t="s">
        <v>952</v>
      </c>
      <c r="H153" s="509" t="s">
        <v>953</v>
      </c>
      <c r="I153" s="512">
        <v>139.14999389648438</v>
      </c>
      <c r="J153" s="512">
        <v>576</v>
      </c>
      <c r="K153" s="513">
        <v>80150.3984375</v>
      </c>
    </row>
    <row r="154" spans="1:11" ht="14.4" customHeight="1" x14ac:dyDescent="0.3">
      <c r="A154" s="507" t="s">
        <v>529</v>
      </c>
      <c r="B154" s="508" t="s">
        <v>530</v>
      </c>
      <c r="C154" s="509" t="s">
        <v>541</v>
      </c>
      <c r="D154" s="510" t="s">
        <v>542</v>
      </c>
      <c r="E154" s="509" t="s">
        <v>906</v>
      </c>
      <c r="F154" s="510" t="s">
        <v>907</v>
      </c>
      <c r="G154" s="509" t="s">
        <v>954</v>
      </c>
      <c r="H154" s="509" t="s">
        <v>955</v>
      </c>
      <c r="I154" s="512">
        <v>133.10000610351562</v>
      </c>
      <c r="J154" s="512">
        <v>1776</v>
      </c>
      <c r="K154" s="513">
        <v>236385.6015625</v>
      </c>
    </row>
    <row r="155" spans="1:11" ht="14.4" customHeight="1" x14ac:dyDescent="0.3">
      <c r="A155" s="507" t="s">
        <v>529</v>
      </c>
      <c r="B155" s="508" t="s">
        <v>530</v>
      </c>
      <c r="C155" s="509" t="s">
        <v>541</v>
      </c>
      <c r="D155" s="510" t="s">
        <v>542</v>
      </c>
      <c r="E155" s="509" t="s">
        <v>906</v>
      </c>
      <c r="F155" s="510" t="s">
        <v>907</v>
      </c>
      <c r="G155" s="509" t="s">
        <v>956</v>
      </c>
      <c r="H155" s="509" t="s">
        <v>957</v>
      </c>
      <c r="I155" s="512">
        <v>84.699996948242188</v>
      </c>
      <c r="J155" s="512">
        <v>50</v>
      </c>
      <c r="K155" s="513">
        <v>4235</v>
      </c>
    </row>
    <row r="156" spans="1:11" ht="14.4" customHeight="1" x14ac:dyDescent="0.3">
      <c r="A156" s="507" t="s">
        <v>529</v>
      </c>
      <c r="B156" s="508" t="s">
        <v>530</v>
      </c>
      <c r="C156" s="509" t="s">
        <v>541</v>
      </c>
      <c r="D156" s="510" t="s">
        <v>542</v>
      </c>
      <c r="E156" s="509" t="s">
        <v>906</v>
      </c>
      <c r="F156" s="510" t="s">
        <v>907</v>
      </c>
      <c r="G156" s="509" t="s">
        <v>958</v>
      </c>
      <c r="H156" s="509" t="s">
        <v>959</v>
      </c>
      <c r="I156" s="512">
        <v>56.869998931884766</v>
      </c>
      <c r="J156" s="512">
        <v>200</v>
      </c>
      <c r="K156" s="513">
        <v>11374</v>
      </c>
    </row>
    <row r="157" spans="1:11" ht="14.4" customHeight="1" x14ac:dyDescent="0.3">
      <c r="A157" s="507" t="s">
        <v>529</v>
      </c>
      <c r="B157" s="508" t="s">
        <v>530</v>
      </c>
      <c r="C157" s="509" t="s">
        <v>541</v>
      </c>
      <c r="D157" s="510" t="s">
        <v>542</v>
      </c>
      <c r="E157" s="509" t="s">
        <v>906</v>
      </c>
      <c r="F157" s="510" t="s">
        <v>907</v>
      </c>
      <c r="G157" s="509" t="s">
        <v>960</v>
      </c>
      <c r="H157" s="509" t="s">
        <v>961</v>
      </c>
      <c r="I157" s="512">
        <v>330.32998657226562</v>
      </c>
      <c r="J157" s="512">
        <v>30</v>
      </c>
      <c r="K157" s="513">
        <v>9909.900390625</v>
      </c>
    </row>
    <row r="158" spans="1:11" ht="14.4" customHeight="1" x14ac:dyDescent="0.3">
      <c r="A158" s="507" t="s">
        <v>529</v>
      </c>
      <c r="B158" s="508" t="s">
        <v>530</v>
      </c>
      <c r="C158" s="509" t="s">
        <v>541</v>
      </c>
      <c r="D158" s="510" t="s">
        <v>542</v>
      </c>
      <c r="E158" s="509" t="s">
        <v>906</v>
      </c>
      <c r="F158" s="510" t="s">
        <v>907</v>
      </c>
      <c r="G158" s="509" t="s">
        <v>962</v>
      </c>
      <c r="H158" s="509" t="s">
        <v>963</v>
      </c>
      <c r="I158" s="512">
        <v>248.05000305175781</v>
      </c>
      <c r="J158" s="512">
        <v>1800</v>
      </c>
      <c r="K158" s="513">
        <v>446490</v>
      </c>
    </row>
    <row r="159" spans="1:11" ht="14.4" customHeight="1" x14ac:dyDescent="0.3">
      <c r="A159" s="507" t="s">
        <v>529</v>
      </c>
      <c r="B159" s="508" t="s">
        <v>530</v>
      </c>
      <c r="C159" s="509" t="s">
        <v>541</v>
      </c>
      <c r="D159" s="510" t="s">
        <v>542</v>
      </c>
      <c r="E159" s="509" t="s">
        <v>964</v>
      </c>
      <c r="F159" s="510" t="s">
        <v>965</v>
      </c>
      <c r="G159" s="509" t="s">
        <v>966</v>
      </c>
      <c r="H159" s="509" t="s">
        <v>967</v>
      </c>
      <c r="I159" s="512">
        <v>0.54000002145767212</v>
      </c>
      <c r="J159" s="512">
        <v>600</v>
      </c>
      <c r="K159" s="513">
        <v>324</v>
      </c>
    </row>
    <row r="160" spans="1:11" ht="14.4" customHeight="1" thickBot="1" x14ac:dyDescent="0.35">
      <c r="A160" s="514" t="s">
        <v>529</v>
      </c>
      <c r="B160" s="515" t="s">
        <v>530</v>
      </c>
      <c r="C160" s="516" t="s">
        <v>541</v>
      </c>
      <c r="D160" s="517" t="s">
        <v>542</v>
      </c>
      <c r="E160" s="516" t="s">
        <v>964</v>
      </c>
      <c r="F160" s="517" t="s">
        <v>965</v>
      </c>
      <c r="G160" s="516" t="s">
        <v>968</v>
      </c>
      <c r="H160" s="516" t="s">
        <v>969</v>
      </c>
      <c r="I160" s="519">
        <v>1.8049999475479126</v>
      </c>
      <c r="J160" s="519">
        <v>5200</v>
      </c>
      <c r="K160" s="520">
        <v>9368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79.55</v>
      </c>
      <c r="D6" s="308"/>
      <c r="E6" s="308"/>
      <c r="F6" s="307"/>
      <c r="G6" s="309">
        <f ca="1">SUM(Tabulka[05 h_vram])/2</f>
        <v>23957.55</v>
      </c>
      <c r="H6" s="308">
        <f ca="1">SUM(Tabulka[06 h_naduv])/2</f>
        <v>851</v>
      </c>
      <c r="I6" s="308">
        <f ca="1">SUM(Tabulka[07 h_nadzk])/2</f>
        <v>0</v>
      </c>
      <c r="J6" s="307">
        <f ca="1">SUM(Tabulka[08 h_oon])/2</f>
        <v>203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62708</v>
      </c>
      <c r="N6" s="308">
        <f ca="1">SUM(Tabulka[12 m_oc])/2</f>
        <v>62708</v>
      </c>
      <c r="O6" s="307">
        <f ca="1">SUM(Tabulka[13 m_sk])/2</f>
        <v>5287751</v>
      </c>
      <c r="P6" s="306">
        <f ca="1">SUM(Tabulka[14_vzsk])/2</f>
        <v>950</v>
      </c>
      <c r="Q6" s="306">
        <f ca="1">SUM(Tabulka[15_vzpl])/2</f>
        <v>9642.0629579652141</v>
      </c>
      <c r="R6" s="305">
        <f ca="1">IF(Q6=0,0,P6/Q6)</f>
        <v>9.8526633163623381E-2</v>
      </c>
      <c r="S6" s="304">
        <f ca="1">Q6-P6</f>
        <v>8692.0629579652141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7.3000000000000007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2245.9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1035223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3209.6079791766319</v>
      </c>
      <c r="R8" s="288">
        <f ca="1">IF(Tabulka[[#This Row],[15_vzpl]]=0,"",Tabulka[[#This Row],[14_vzsk]]/Tabulka[[#This Row],[15_vzpl]])</f>
        <v>0.26171420480313212</v>
      </c>
      <c r="S8" s="287">
        <f ca="1">IF(Tabulka[[#This Row],[15_vzpl]]-Tabulka[[#This Row],[14_vzsk]]=0,"",Tabulka[[#This Row],[15_vzpl]]-Tabulka[[#This Row],[14_vzsk]])</f>
        <v>2369.6079791766319</v>
      </c>
    </row>
    <row r="9" spans="1:19" x14ac:dyDescent="0.3">
      <c r="A9" s="286">
        <v>99</v>
      </c>
      <c r="B9" s="285" t="s">
        <v>977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692.8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170195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3209.6079791766319</v>
      </c>
      <c r="R9" s="288">
        <f ca="1">IF(Tabulka[[#This Row],[15_vzpl]]=0,"",Tabulka[[#This Row],[14_vzsk]]/Tabulka[[#This Row],[15_vzpl]])</f>
        <v>0.26171420480313212</v>
      </c>
      <c r="S9" s="287">
        <f ca="1">IF(Tabulka[[#This Row],[15_vzpl]]-Tabulka[[#This Row],[14_vzsk]]=0,"",Tabulka[[#This Row],[15_vzpl]]-Tabulka[[#This Row],[14_vzsk]])</f>
        <v>2369.6079791766319</v>
      </c>
    </row>
    <row r="10" spans="1:19" x14ac:dyDescent="0.3">
      <c r="A10" s="286">
        <v>101</v>
      </c>
      <c r="B10" s="285" t="s">
        <v>978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4.8000000000000007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1553.1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865028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971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245068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3349.1216454552487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3349.1216454552487</v>
      </c>
    </row>
    <row r="12" spans="1:19" x14ac:dyDescent="0.3">
      <c r="A12" s="286">
        <v>526</v>
      </c>
      <c r="B12" s="285" t="s">
        <v>979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1242.5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245068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3349.1216454552487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3349.1216454552487</v>
      </c>
    </row>
    <row r="13" spans="1:19" x14ac:dyDescent="0.3">
      <c r="A13" s="286" t="s">
        <v>972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18017.150000000001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41708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41708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3615601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3083.3333333333335</v>
      </c>
      <c r="R13" s="288">
        <f ca="1">IF(Tabulka[[#This Row],[15_vzpl]]=0,"",Tabulka[[#This Row],[14_vzsk]]/Tabulka[[#This Row],[15_vzpl]])</f>
        <v>3.5675675675675672E-2</v>
      </c>
      <c r="S13" s="287">
        <f ca="1">IF(Tabulka[[#This Row],[15_vzpl]]-Tabulka[[#This Row],[14_vzsk]]=0,"",Tabulka[[#This Row],[15_vzpl]]-Tabulka[[#This Row],[14_vzsk]])</f>
        <v>2973.3333333333335</v>
      </c>
    </row>
    <row r="14" spans="1:19" x14ac:dyDescent="0.3">
      <c r="A14" s="286">
        <v>303</v>
      </c>
      <c r="B14" s="285" t="s">
        <v>980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4460.6499999999996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864595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3083.3333333333335</v>
      </c>
      <c r="R14" s="288">
        <f ca="1">IF(Tabulka[[#This Row],[15_vzpl]]=0,"",Tabulka[[#This Row],[14_vzsk]]/Tabulka[[#This Row],[15_vzpl]])</f>
        <v>3.5675675675675672E-2</v>
      </c>
      <c r="S14" s="287">
        <f ca="1">IF(Tabulka[[#This Row],[15_vzpl]]-Tabulka[[#This Row],[14_vzsk]]=0,"",Tabulka[[#This Row],[15_vzpl]]-Tabulka[[#This Row],[14_vzsk]])</f>
        <v>2973.3333333333335</v>
      </c>
    </row>
    <row r="15" spans="1:19" x14ac:dyDescent="0.3">
      <c r="A15" s="286">
        <v>304</v>
      </c>
      <c r="B15" s="285" t="s">
        <v>981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1891.25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425149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982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148237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983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1493582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984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51205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985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4134.25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632833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973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2452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17000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391859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986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82615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987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309244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247</v>
      </c>
    </row>
    <row r="24" spans="1:19" x14ac:dyDescent="0.3">
      <c r="A24" s="113" t="s">
        <v>160</v>
      </c>
    </row>
    <row r="25" spans="1:19" x14ac:dyDescent="0.3">
      <c r="A25" s="114" t="s">
        <v>217</v>
      </c>
    </row>
    <row r="26" spans="1:19" x14ac:dyDescent="0.3">
      <c r="A26" s="278" t="s">
        <v>216</v>
      </c>
    </row>
    <row r="27" spans="1:19" x14ac:dyDescent="0.3">
      <c r="A27" s="235" t="s">
        <v>189</v>
      </c>
    </row>
    <row r="28" spans="1:19" x14ac:dyDescent="0.3">
      <c r="A28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5733.5054177041056</v>
      </c>
      <c r="D4" s="160">
        <f ca="1">IF(ISERROR(VLOOKUP("Náklady celkem",INDIRECT("HI!$A:$G"),5,0)),0,VLOOKUP("Náklady celkem",INDIRECT("HI!$A:$G"),5,0))</f>
        <v>9180.5254399999976</v>
      </c>
      <c r="E4" s="161">
        <f ca="1">IF(C4=0,0,D4/C4)</f>
        <v>1.6012063774548937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17.500000259399414</v>
      </c>
      <c r="D7" s="168">
        <f>IF(ISERROR(HI!E5),"",HI!E5)</f>
        <v>20.598450000000007</v>
      </c>
      <c r="E7" s="165">
        <f t="shared" ref="E7:E15" si="0">IF(C7=0,0,D7/C7)</f>
        <v>1.1770542682670182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6.1538461538461542E-2</v>
      </c>
      <c r="E9" s="165">
        <f>IF(C9=0,0,D9/C9)</f>
        <v>0.20512820512820515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0.81299215794515423</v>
      </c>
      <c r="E11" s="165">
        <f t="shared" si="0"/>
        <v>1.3549869299085904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6910.0000361204147</v>
      </c>
      <c r="D15" s="168">
        <f>IF(ISERROR(HI!E6),"",HI!E6)</f>
        <v>6091.0434799999994</v>
      </c>
      <c r="E15" s="165">
        <f t="shared" si="0"/>
        <v>0.88148240928516486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7294.4765536499017</v>
      </c>
      <c r="D16" s="164">
        <f ca="1">IF(ISERROR(VLOOKUP("Osobní náklady (Kč) *",INDIRECT("HI!$A:$G"),5,0)),0,VLOOKUP("Osobní náklady (Kč) *",INDIRECT("HI!$A:$G"),5,0))</f>
        <v>7203.8037800000002</v>
      </c>
      <c r="E16" s="165">
        <f ca="1">IF(C16=0,0,D16/C16)</f>
        <v>0.98756966685916181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2404.8013200000005</v>
      </c>
      <c r="D18" s="183">
        <f ca="1">IF(ISERROR(VLOOKUP("Výnosy celkem",INDIRECT("HI!$A:$G"),5,0)),0,VLOOKUP("Výnosy celkem",INDIRECT("HI!$A:$G"),5,0))</f>
        <v>2557.2293300000001</v>
      </c>
      <c r="E18" s="184">
        <f t="shared" ref="E18:E23" ca="1" si="1">IF(C18=0,0,D18/C18)</f>
        <v>1.0633848662391783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2404.8013200000005</v>
      </c>
      <c r="D19" s="164">
        <f ca="1">IF(ISERROR(VLOOKUP("Ambulance *",INDIRECT("HI!$A:$G"),5,0)),0,VLOOKUP("Ambulance *",INDIRECT("HI!$A:$G"),5,0))</f>
        <v>2557.2293300000001</v>
      </c>
      <c r="E19" s="165">
        <f t="shared" ca="1" si="1"/>
        <v>1.0633848662391783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1.0633848662391785</v>
      </c>
      <c r="E20" s="165">
        <f t="shared" si="1"/>
        <v>1.0633848662391785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0.49991814895217618</v>
      </c>
      <c r="E21" s="165">
        <f t="shared" si="1"/>
        <v>0.49991814895217618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1.1318655950034651</v>
      </c>
      <c r="E22" s="165">
        <f>IF(OR(C22=0,D22=""),0,IF(C22="","",D22/C22))</f>
        <v>1.1318655950034651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1.0826470887753923</v>
      </c>
      <c r="E23" s="165">
        <f t="shared" si="1"/>
        <v>1.2737024573828144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976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971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972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973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974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971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972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973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975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992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2685686.66</v>
      </c>
      <c r="C3" s="222">
        <f t="shared" ref="C3:Z3" si="0">SUBTOTAL(9,C6:C1048576)</f>
        <v>9</v>
      </c>
      <c r="D3" s="222"/>
      <c r="E3" s="222">
        <f>SUBTOTAL(9,E6:E1048576)/4</f>
        <v>2404801.3200000003</v>
      </c>
      <c r="F3" s="222"/>
      <c r="G3" s="222">
        <f t="shared" si="0"/>
        <v>11</v>
      </c>
      <c r="H3" s="222">
        <f>SUBTOTAL(9,H6:H1048576)/4</f>
        <v>2557229.33</v>
      </c>
      <c r="I3" s="225">
        <f>IF(B3&lt;&gt;0,H3/B3,"")</f>
        <v>0.95216965109399621</v>
      </c>
      <c r="J3" s="223">
        <f>IF(E3&lt;&gt;0,H3/E3,"")</f>
        <v>1.0633848662391785</v>
      </c>
      <c r="K3" s="224">
        <f t="shared" si="0"/>
        <v>123656</v>
      </c>
      <c r="L3" s="224"/>
      <c r="M3" s="222">
        <f t="shared" si="0"/>
        <v>1.443158871886155</v>
      </c>
      <c r="N3" s="222">
        <f t="shared" si="0"/>
        <v>171368.52000000002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988</v>
      </c>
      <c r="B6" s="615">
        <v>149707.66</v>
      </c>
      <c r="C6" s="616">
        <v>1</v>
      </c>
      <c r="D6" s="616">
        <v>0.57448330230949662</v>
      </c>
      <c r="E6" s="615">
        <v>260595.31999999998</v>
      </c>
      <c r="F6" s="616">
        <v>1.7406946311230833</v>
      </c>
      <c r="G6" s="616">
        <v>1</v>
      </c>
      <c r="H6" s="615">
        <v>130276.33</v>
      </c>
      <c r="I6" s="616">
        <v>0.87020483788204295</v>
      </c>
      <c r="J6" s="616">
        <v>0.49991814895217618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8" t="s">
        <v>989</v>
      </c>
      <c r="B7" s="618">
        <v>149707.66</v>
      </c>
      <c r="C7" s="619">
        <v>1</v>
      </c>
      <c r="D7" s="619">
        <v>0.57448330230949662</v>
      </c>
      <c r="E7" s="618">
        <v>260595.31999999998</v>
      </c>
      <c r="F7" s="619">
        <v>1.7406946311230833</v>
      </c>
      <c r="G7" s="619">
        <v>1</v>
      </c>
      <c r="H7" s="618">
        <v>130276.33</v>
      </c>
      <c r="I7" s="619">
        <v>0.87020483788204295</v>
      </c>
      <c r="J7" s="619">
        <v>0.49991814895217618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x14ac:dyDescent="0.3">
      <c r="A8" s="621" t="s">
        <v>990</v>
      </c>
      <c r="B8" s="622">
        <v>2535979</v>
      </c>
      <c r="C8" s="623">
        <v>1</v>
      </c>
      <c r="D8" s="623">
        <v>1.182712388641763</v>
      </c>
      <c r="E8" s="622">
        <v>2144206</v>
      </c>
      <c r="F8" s="623">
        <v>0.84551409928867705</v>
      </c>
      <c r="G8" s="623">
        <v>1</v>
      </c>
      <c r="H8" s="622">
        <v>2426953</v>
      </c>
      <c r="I8" s="623">
        <v>0.95700831907519734</v>
      </c>
      <c r="J8" s="623">
        <v>1.1318655950034651</v>
      </c>
      <c r="K8" s="622">
        <v>61828</v>
      </c>
      <c r="L8" s="623">
        <v>1</v>
      </c>
      <c r="M8" s="623">
        <v>0.7215794359430775</v>
      </c>
      <c r="N8" s="622">
        <v>85684.260000000009</v>
      </c>
      <c r="O8" s="623">
        <v>1.3858488063660479</v>
      </c>
      <c r="P8" s="623">
        <v>1</v>
      </c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>
      <c r="A9" s="629" t="s">
        <v>991</v>
      </c>
      <c r="B9" s="625">
        <v>2535979</v>
      </c>
      <c r="C9" s="626">
        <v>1</v>
      </c>
      <c r="D9" s="626">
        <v>1.182712388641763</v>
      </c>
      <c r="E9" s="625">
        <v>2144206</v>
      </c>
      <c r="F9" s="626">
        <v>0.84551409928867705</v>
      </c>
      <c r="G9" s="626">
        <v>1</v>
      </c>
      <c r="H9" s="625">
        <v>2426953</v>
      </c>
      <c r="I9" s="626">
        <v>0.95700831907519734</v>
      </c>
      <c r="J9" s="626">
        <v>1.1318655950034651</v>
      </c>
      <c r="K9" s="625">
        <v>61828</v>
      </c>
      <c r="L9" s="626">
        <v>1</v>
      </c>
      <c r="M9" s="626">
        <v>0.7215794359430775</v>
      </c>
      <c r="N9" s="625">
        <v>85684.260000000009</v>
      </c>
      <c r="O9" s="626">
        <v>1.3858488063660479</v>
      </c>
      <c r="P9" s="626">
        <v>1</v>
      </c>
      <c r="Q9" s="625"/>
      <c r="R9" s="626"/>
      <c r="S9" s="626"/>
      <c r="T9" s="625"/>
      <c r="U9" s="626"/>
      <c r="V9" s="626"/>
      <c r="W9" s="625"/>
      <c r="X9" s="626"/>
      <c r="Y9" s="626"/>
      <c r="Z9" s="625"/>
      <c r="AA9" s="626"/>
      <c r="AB9" s="627"/>
    </row>
    <row r="10" spans="1:28" ht="14.4" customHeight="1" thickBot="1" x14ac:dyDescent="0.35"/>
    <row r="11" spans="1:28" ht="14.4" customHeight="1" x14ac:dyDescent="0.3">
      <c r="A11" s="614" t="s">
        <v>993</v>
      </c>
      <c r="B11" s="615">
        <v>149707.66</v>
      </c>
      <c r="C11" s="616">
        <v>1</v>
      </c>
      <c r="D11" s="616">
        <v>0.57448330230949662</v>
      </c>
      <c r="E11" s="615">
        <v>260595.31999999998</v>
      </c>
      <c r="F11" s="616">
        <v>1.7406946311230833</v>
      </c>
      <c r="G11" s="616">
        <v>1</v>
      </c>
      <c r="H11" s="615">
        <v>130276.33</v>
      </c>
      <c r="I11" s="616">
        <v>0.87020483788204295</v>
      </c>
      <c r="J11" s="617">
        <v>0.49991814895217618</v>
      </c>
    </row>
    <row r="12" spans="1:28" ht="14.4" customHeight="1" x14ac:dyDescent="0.3">
      <c r="A12" s="628" t="s">
        <v>994</v>
      </c>
      <c r="B12" s="618">
        <v>2434</v>
      </c>
      <c r="C12" s="619">
        <v>1</v>
      </c>
      <c r="D12" s="619">
        <v>0.77763578274760381</v>
      </c>
      <c r="E12" s="618">
        <v>3130</v>
      </c>
      <c r="F12" s="619">
        <v>1.2859490550534101</v>
      </c>
      <c r="G12" s="619">
        <v>1</v>
      </c>
      <c r="H12" s="618">
        <v>1569</v>
      </c>
      <c r="I12" s="619">
        <v>0.64461791290057513</v>
      </c>
      <c r="J12" s="620">
        <v>0.50127795527156549</v>
      </c>
    </row>
    <row r="13" spans="1:28" ht="14.4" customHeight="1" x14ac:dyDescent="0.3">
      <c r="A13" s="628" t="s">
        <v>995</v>
      </c>
      <c r="B13" s="618">
        <v>147273.66</v>
      </c>
      <c r="C13" s="619">
        <v>1</v>
      </c>
      <c r="D13" s="619">
        <v>0.5720135822564375</v>
      </c>
      <c r="E13" s="618">
        <v>257465.31999999998</v>
      </c>
      <c r="F13" s="619">
        <v>1.7482102366438097</v>
      </c>
      <c r="G13" s="619">
        <v>1</v>
      </c>
      <c r="H13" s="618">
        <v>128707.33</v>
      </c>
      <c r="I13" s="619">
        <v>0.8739331255840318</v>
      </c>
      <c r="J13" s="620">
        <v>0.49990161781788711</v>
      </c>
    </row>
    <row r="14" spans="1:28" ht="14.4" customHeight="1" x14ac:dyDescent="0.3">
      <c r="A14" s="621" t="s">
        <v>536</v>
      </c>
      <c r="B14" s="622">
        <v>2535979</v>
      </c>
      <c r="C14" s="623">
        <v>1</v>
      </c>
      <c r="D14" s="623">
        <v>1.224813595929876</v>
      </c>
      <c r="E14" s="622">
        <v>2070502</v>
      </c>
      <c r="F14" s="623">
        <v>0.81645076713963327</v>
      </c>
      <c r="G14" s="623">
        <v>1</v>
      </c>
      <c r="H14" s="622">
        <v>2365771</v>
      </c>
      <c r="I14" s="623">
        <v>0.93288272497524627</v>
      </c>
      <c r="J14" s="624">
        <v>1.1426074449577928</v>
      </c>
    </row>
    <row r="15" spans="1:28" ht="14.4" customHeight="1" x14ac:dyDescent="0.3">
      <c r="A15" s="628" t="s">
        <v>994</v>
      </c>
      <c r="B15" s="618">
        <v>2535979</v>
      </c>
      <c r="C15" s="619">
        <v>1</v>
      </c>
      <c r="D15" s="619">
        <v>1.224813595929876</v>
      </c>
      <c r="E15" s="618">
        <v>2070502</v>
      </c>
      <c r="F15" s="619">
        <v>0.81645076713963327</v>
      </c>
      <c r="G15" s="619">
        <v>1</v>
      </c>
      <c r="H15" s="618">
        <v>2365771</v>
      </c>
      <c r="I15" s="619">
        <v>0.93288272497524627</v>
      </c>
      <c r="J15" s="620">
        <v>1.1426074449577928</v>
      </c>
    </row>
    <row r="16" spans="1:28" ht="14.4" customHeight="1" x14ac:dyDescent="0.3">
      <c r="A16" s="621" t="s">
        <v>541</v>
      </c>
      <c r="B16" s="622"/>
      <c r="C16" s="623"/>
      <c r="D16" s="623"/>
      <c r="E16" s="622">
        <v>73704</v>
      </c>
      <c r="F16" s="623"/>
      <c r="G16" s="623">
        <v>1</v>
      </c>
      <c r="H16" s="622">
        <v>61182</v>
      </c>
      <c r="I16" s="623"/>
      <c r="J16" s="624">
        <v>0.83010420058612833</v>
      </c>
    </row>
    <row r="17" spans="1:10" ht="14.4" customHeight="1" thickBot="1" x14ac:dyDescent="0.35">
      <c r="A17" s="629" t="s">
        <v>994</v>
      </c>
      <c r="B17" s="625"/>
      <c r="C17" s="626"/>
      <c r="D17" s="626"/>
      <c r="E17" s="625">
        <v>73704</v>
      </c>
      <c r="F17" s="626"/>
      <c r="G17" s="626">
        <v>1</v>
      </c>
      <c r="H17" s="625">
        <v>61182</v>
      </c>
      <c r="I17" s="626"/>
      <c r="J17" s="627">
        <v>0.83010420058612833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578</v>
      </c>
    </row>
    <row r="20" spans="1:10" ht="14.4" customHeight="1" x14ac:dyDescent="0.3">
      <c r="A20" s="565" t="s">
        <v>996</v>
      </c>
    </row>
    <row r="21" spans="1:10" ht="14.4" customHeight="1" x14ac:dyDescent="0.3">
      <c r="A21" s="565" t="s">
        <v>997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1001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11067</v>
      </c>
      <c r="C3" s="260">
        <f t="shared" si="0"/>
        <v>8751</v>
      </c>
      <c r="D3" s="272">
        <f t="shared" si="0"/>
        <v>9869</v>
      </c>
      <c r="E3" s="224">
        <f t="shared" si="0"/>
        <v>2685686.66</v>
      </c>
      <c r="F3" s="222">
        <f t="shared" si="0"/>
        <v>2404801.3200000003</v>
      </c>
      <c r="G3" s="261">
        <f t="shared" si="0"/>
        <v>2557229.33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994</v>
      </c>
      <c r="B6" s="116">
        <v>11019</v>
      </c>
      <c r="C6" s="116">
        <v>8681</v>
      </c>
      <c r="D6" s="116">
        <v>9833</v>
      </c>
      <c r="E6" s="631">
        <v>2538413</v>
      </c>
      <c r="F6" s="631">
        <v>2147336</v>
      </c>
      <c r="G6" s="632">
        <v>2428522</v>
      </c>
    </row>
    <row r="7" spans="1:7" ht="14.4" customHeight="1" x14ac:dyDescent="0.3">
      <c r="A7" s="604" t="s">
        <v>998</v>
      </c>
      <c r="B7" s="512">
        <v>9</v>
      </c>
      <c r="C7" s="512">
        <v>11</v>
      </c>
      <c r="D7" s="512">
        <v>11</v>
      </c>
      <c r="E7" s="633">
        <v>36673.33</v>
      </c>
      <c r="F7" s="633">
        <v>82029.33</v>
      </c>
      <c r="G7" s="634">
        <v>46114</v>
      </c>
    </row>
    <row r="8" spans="1:7" ht="14.4" customHeight="1" x14ac:dyDescent="0.3">
      <c r="A8" s="604" t="s">
        <v>580</v>
      </c>
      <c r="B8" s="512">
        <v>3</v>
      </c>
      <c r="C8" s="512">
        <v>5</v>
      </c>
      <c r="D8" s="512">
        <v>1</v>
      </c>
      <c r="E8" s="633">
        <v>111</v>
      </c>
      <c r="F8" s="633">
        <v>185</v>
      </c>
      <c r="G8" s="634">
        <v>9096</v>
      </c>
    </row>
    <row r="9" spans="1:7" ht="14.4" customHeight="1" x14ac:dyDescent="0.3">
      <c r="A9" s="604" t="s">
        <v>581</v>
      </c>
      <c r="B9" s="512"/>
      <c r="C9" s="512">
        <v>1</v>
      </c>
      <c r="D9" s="512">
        <v>2</v>
      </c>
      <c r="E9" s="633"/>
      <c r="F9" s="633">
        <v>37</v>
      </c>
      <c r="G9" s="634">
        <v>74</v>
      </c>
    </row>
    <row r="10" spans="1:7" ht="14.4" customHeight="1" x14ac:dyDescent="0.3">
      <c r="A10" s="604" t="s">
        <v>582</v>
      </c>
      <c r="B10" s="512">
        <v>5</v>
      </c>
      <c r="C10" s="512">
        <v>8</v>
      </c>
      <c r="D10" s="512">
        <v>8</v>
      </c>
      <c r="E10" s="633">
        <v>185</v>
      </c>
      <c r="F10" s="633">
        <v>296</v>
      </c>
      <c r="G10" s="634">
        <v>296</v>
      </c>
    </row>
    <row r="11" spans="1:7" ht="14.4" customHeight="1" x14ac:dyDescent="0.3">
      <c r="A11" s="604" t="s">
        <v>999</v>
      </c>
      <c r="B11" s="512">
        <v>1</v>
      </c>
      <c r="C11" s="512"/>
      <c r="D11" s="512"/>
      <c r="E11" s="633">
        <v>37</v>
      </c>
      <c r="F11" s="633"/>
      <c r="G11" s="634"/>
    </row>
    <row r="12" spans="1:7" ht="14.4" customHeight="1" x14ac:dyDescent="0.3">
      <c r="A12" s="604" t="s">
        <v>583</v>
      </c>
      <c r="B12" s="512">
        <v>30</v>
      </c>
      <c r="C12" s="512">
        <v>39</v>
      </c>
      <c r="D12" s="512">
        <v>12</v>
      </c>
      <c r="E12" s="633">
        <v>110267.33</v>
      </c>
      <c r="F12" s="633">
        <v>156315.32999999999</v>
      </c>
      <c r="G12" s="634">
        <v>54935.33</v>
      </c>
    </row>
    <row r="13" spans="1:7" ht="14.4" customHeight="1" thickBot="1" x14ac:dyDescent="0.35">
      <c r="A13" s="637" t="s">
        <v>1000</v>
      </c>
      <c r="B13" s="519"/>
      <c r="C13" s="519">
        <v>6</v>
      </c>
      <c r="D13" s="519">
        <v>2</v>
      </c>
      <c r="E13" s="635"/>
      <c r="F13" s="635">
        <v>18602.66</v>
      </c>
      <c r="G13" s="636">
        <v>18192</v>
      </c>
    </row>
    <row r="14" spans="1:7" ht="14.4" customHeight="1" x14ac:dyDescent="0.3">
      <c r="A14" s="565" t="s">
        <v>247</v>
      </c>
    </row>
    <row r="15" spans="1:7" ht="14.4" customHeight="1" x14ac:dyDescent="0.3">
      <c r="A15" s="566" t="s">
        <v>578</v>
      </c>
    </row>
    <row r="16" spans="1:7" ht="14.4" customHeight="1" x14ac:dyDescent="0.3">
      <c r="A16" s="565" t="s">
        <v>996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11149</v>
      </c>
      <c r="H3" s="103">
        <f t="shared" si="0"/>
        <v>2747514.66</v>
      </c>
      <c r="I3" s="74"/>
      <c r="J3" s="74"/>
      <c r="K3" s="103">
        <f t="shared" si="0"/>
        <v>8833</v>
      </c>
      <c r="L3" s="103">
        <f t="shared" si="0"/>
        <v>2490485.58</v>
      </c>
      <c r="M3" s="74"/>
      <c r="N3" s="74"/>
      <c r="O3" s="103">
        <f t="shared" si="0"/>
        <v>9869</v>
      </c>
      <c r="P3" s="103">
        <f t="shared" si="0"/>
        <v>2557229.33</v>
      </c>
      <c r="Q3" s="75">
        <f>IF(L3=0,0,P3/L3)</f>
        <v>1.0267994926515496</v>
      </c>
      <c r="R3" s="104">
        <f>IF(O3=0,0,P3/O3)</f>
        <v>259.11737055426084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1002</v>
      </c>
      <c r="B6" s="585" t="s">
        <v>1003</v>
      </c>
      <c r="C6" s="585" t="s">
        <v>993</v>
      </c>
      <c r="D6" s="585" t="s">
        <v>1004</v>
      </c>
      <c r="E6" s="585" t="s">
        <v>1005</v>
      </c>
      <c r="F6" s="585" t="s">
        <v>1006</v>
      </c>
      <c r="G6" s="116">
        <v>22</v>
      </c>
      <c r="H6" s="116">
        <v>814</v>
      </c>
      <c r="I6" s="585">
        <v>1</v>
      </c>
      <c r="J6" s="585">
        <v>37</v>
      </c>
      <c r="K6" s="116">
        <v>22</v>
      </c>
      <c r="L6" s="116">
        <v>814</v>
      </c>
      <c r="M6" s="585">
        <v>1</v>
      </c>
      <c r="N6" s="585">
        <v>37</v>
      </c>
      <c r="O6" s="116">
        <v>14</v>
      </c>
      <c r="P6" s="116">
        <v>518</v>
      </c>
      <c r="Q6" s="590">
        <v>0.63636363636363635</v>
      </c>
      <c r="R6" s="598">
        <v>37</v>
      </c>
    </row>
    <row r="7" spans="1:18" ht="14.4" customHeight="1" x14ac:dyDescent="0.3">
      <c r="A7" s="507" t="s">
        <v>1002</v>
      </c>
      <c r="B7" s="508" t="s">
        <v>1003</v>
      </c>
      <c r="C7" s="508" t="s">
        <v>993</v>
      </c>
      <c r="D7" s="508" t="s">
        <v>1004</v>
      </c>
      <c r="E7" s="508" t="s">
        <v>1007</v>
      </c>
      <c r="F7" s="508" t="s">
        <v>1008</v>
      </c>
      <c r="G7" s="512">
        <v>5</v>
      </c>
      <c r="H7" s="512">
        <v>166.66</v>
      </c>
      <c r="I7" s="508">
        <v>0.5</v>
      </c>
      <c r="J7" s="508">
        <v>33.332000000000001</v>
      </c>
      <c r="K7" s="512">
        <v>10</v>
      </c>
      <c r="L7" s="512">
        <v>333.32</v>
      </c>
      <c r="M7" s="508">
        <v>1</v>
      </c>
      <c r="N7" s="508">
        <v>33.332000000000001</v>
      </c>
      <c r="O7" s="512">
        <v>4</v>
      </c>
      <c r="P7" s="512">
        <v>133.32999999999998</v>
      </c>
      <c r="Q7" s="549">
        <v>0.40000600024000954</v>
      </c>
      <c r="R7" s="513">
        <v>33.332499999999996</v>
      </c>
    </row>
    <row r="8" spans="1:18" ht="14.4" customHeight="1" x14ac:dyDescent="0.3">
      <c r="A8" s="507" t="s">
        <v>1002</v>
      </c>
      <c r="B8" s="508" t="s">
        <v>1003</v>
      </c>
      <c r="C8" s="508" t="s">
        <v>993</v>
      </c>
      <c r="D8" s="508" t="s">
        <v>1004</v>
      </c>
      <c r="E8" s="508" t="s">
        <v>1009</v>
      </c>
      <c r="F8" s="508" t="s">
        <v>1010</v>
      </c>
      <c r="G8" s="512">
        <v>22</v>
      </c>
      <c r="H8" s="512">
        <v>814</v>
      </c>
      <c r="I8" s="508">
        <v>0.88</v>
      </c>
      <c r="J8" s="508">
        <v>37</v>
      </c>
      <c r="K8" s="512">
        <v>25</v>
      </c>
      <c r="L8" s="512">
        <v>925</v>
      </c>
      <c r="M8" s="508">
        <v>1</v>
      </c>
      <c r="N8" s="508">
        <v>37</v>
      </c>
      <c r="O8" s="512">
        <v>12</v>
      </c>
      <c r="P8" s="512">
        <v>444</v>
      </c>
      <c r="Q8" s="549">
        <v>0.48</v>
      </c>
      <c r="R8" s="513">
        <v>37</v>
      </c>
    </row>
    <row r="9" spans="1:18" ht="14.4" customHeight="1" x14ac:dyDescent="0.3">
      <c r="A9" s="507" t="s">
        <v>1002</v>
      </c>
      <c r="B9" s="508" t="s">
        <v>1003</v>
      </c>
      <c r="C9" s="508" t="s">
        <v>993</v>
      </c>
      <c r="D9" s="508" t="s">
        <v>1004</v>
      </c>
      <c r="E9" s="508" t="s">
        <v>1011</v>
      </c>
      <c r="F9" s="508" t="s">
        <v>1012</v>
      </c>
      <c r="G9" s="512">
        <v>36</v>
      </c>
      <c r="H9" s="512">
        <v>1620</v>
      </c>
      <c r="I9" s="508">
        <v>0.73469387755102045</v>
      </c>
      <c r="J9" s="508">
        <v>45</v>
      </c>
      <c r="K9" s="512">
        <v>49</v>
      </c>
      <c r="L9" s="512">
        <v>2205</v>
      </c>
      <c r="M9" s="508">
        <v>1</v>
      </c>
      <c r="N9" s="508">
        <v>45</v>
      </c>
      <c r="O9" s="512">
        <v>25</v>
      </c>
      <c r="P9" s="512">
        <v>1125</v>
      </c>
      <c r="Q9" s="549">
        <v>0.51020408163265307</v>
      </c>
      <c r="R9" s="513">
        <v>45</v>
      </c>
    </row>
    <row r="10" spans="1:18" ht="14.4" customHeight="1" x14ac:dyDescent="0.3">
      <c r="A10" s="507" t="s">
        <v>1002</v>
      </c>
      <c r="B10" s="508" t="s">
        <v>1003</v>
      </c>
      <c r="C10" s="508" t="s">
        <v>993</v>
      </c>
      <c r="D10" s="508" t="s">
        <v>1004</v>
      </c>
      <c r="E10" s="508" t="s">
        <v>1013</v>
      </c>
      <c r="F10" s="508" t="s">
        <v>1014</v>
      </c>
      <c r="G10" s="512">
        <v>16</v>
      </c>
      <c r="H10" s="512">
        <v>145408</v>
      </c>
      <c r="I10" s="508">
        <v>0.57124000188569546</v>
      </c>
      <c r="J10" s="508">
        <v>9088</v>
      </c>
      <c r="K10" s="512">
        <v>28</v>
      </c>
      <c r="L10" s="512">
        <v>254548</v>
      </c>
      <c r="M10" s="508">
        <v>1</v>
      </c>
      <c r="N10" s="508">
        <v>9091</v>
      </c>
      <c r="O10" s="512">
        <v>14</v>
      </c>
      <c r="P10" s="512">
        <v>127344</v>
      </c>
      <c r="Q10" s="549">
        <v>0.50027499725002755</v>
      </c>
      <c r="R10" s="513">
        <v>9096</v>
      </c>
    </row>
    <row r="11" spans="1:18" ht="14.4" customHeight="1" x14ac:dyDescent="0.3">
      <c r="A11" s="507" t="s">
        <v>1002</v>
      </c>
      <c r="B11" s="508" t="s">
        <v>1003</v>
      </c>
      <c r="C11" s="508" t="s">
        <v>993</v>
      </c>
      <c r="D11" s="508" t="s">
        <v>1004</v>
      </c>
      <c r="E11" s="508" t="s">
        <v>1015</v>
      </c>
      <c r="F11" s="508" t="s">
        <v>1016</v>
      </c>
      <c r="G11" s="512">
        <v>5</v>
      </c>
      <c r="H11" s="512">
        <v>885</v>
      </c>
      <c r="I11" s="508">
        <v>0.5</v>
      </c>
      <c r="J11" s="508">
        <v>177</v>
      </c>
      <c r="K11" s="512">
        <v>10</v>
      </c>
      <c r="L11" s="512">
        <v>1770</v>
      </c>
      <c r="M11" s="508">
        <v>1</v>
      </c>
      <c r="N11" s="508">
        <v>177</v>
      </c>
      <c r="O11" s="512">
        <v>4</v>
      </c>
      <c r="P11" s="512">
        <v>712</v>
      </c>
      <c r="Q11" s="549">
        <v>0.40225988700564974</v>
      </c>
      <c r="R11" s="513">
        <v>178</v>
      </c>
    </row>
    <row r="12" spans="1:18" ht="14.4" customHeight="1" x14ac:dyDescent="0.3">
      <c r="A12" s="507" t="s">
        <v>1017</v>
      </c>
      <c r="B12" s="508" t="s">
        <v>1018</v>
      </c>
      <c r="C12" s="508" t="s">
        <v>536</v>
      </c>
      <c r="D12" s="508" t="s">
        <v>1019</v>
      </c>
      <c r="E12" s="508" t="s">
        <v>1020</v>
      </c>
      <c r="F12" s="508" t="s">
        <v>1021</v>
      </c>
      <c r="G12" s="512">
        <v>82</v>
      </c>
      <c r="H12" s="512">
        <v>61828</v>
      </c>
      <c r="I12" s="508"/>
      <c r="J12" s="508">
        <v>754</v>
      </c>
      <c r="K12" s="512"/>
      <c r="L12" s="512"/>
      <c r="M12" s="508"/>
      <c r="N12" s="508"/>
      <c r="O12" s="512"/>
      <c r="P12" s="512"/>
      <c r="Q12" s="549"/>
      <c r="R12" s="513"/>
    </row>
    <row r="13" spans="1:18" ht="14.4" customHeight="1" x14ac:dyDescent="0.3">
      <c r="A13" s="507" t="s">
        <v>1017</v>
      </c>
      <c r="B13" s="508" t="s">
        <v>1018</v>
      </c>
      <c r="C13" s="508" t="s">
        <v>536</v>
      </c>
      <c r="D13" s="508" t="s">
        <v>1004</v>
      </c>
      <c r="E13" s="508" t="s">
        <v>1022</v>
      </c>
      <c r="F13" s="508" t="s">
        <v>1023</v>
      </c>
      <c r="G13" s="512">
        <v>587</v>
      </c>
      <c r="H13" s="512">
        <v>123857</v>
      </c>
      <c r="I13" s="508">
        <v>1.5951086956521738</v>
      </c>
      <c r="J13" s="508">
        <v>211</v>
      </c>
      <c r="K13" s="512">
        <v>368</v>
      </c>
      <c r="L13" s="512">
        <v>77648</v>
      </c>
      <c r="M13" s="508">
        <v>1</v>
      </c>
      <c r="N13" s="508">
        <v>211</v>
      </c>
      <c r="O13" s="512">
        <v>399</v>
      </c>
      <c r="P13" s="512">
        <v>84588</v>
      </c>
      <c r="Q13" s="549">
        <v>1.0893777045126727</v>
      </c>
      <c r="R13" s="513">
        <v>212</v>
      </c>
    </row>
    <row r="14" spans="1:18" ht="14.4" customHeight="1" x14ac:dyDescent="0.3">
      <c r="A14" s="507" t="s">
        <v>1017</v>
      </c>
      <c r="B14" s="508" t="s">
        <v>1018</v>
      </c>
      <c r="C14" s="508" t="s">
        <v>536</v>
      </c>
      <c r="D14" s="508" t="s">
        <v>1004</v>
      </c>
      <c r="E14" s="508" t="s">
        <v>1024</v>
      </c>
      <c r="F14" s="508" t="s">
        <v>1023</v>
      </c>
      <c r="G14" s="512">
        <v>44</v>
      </c>
      <c r="H14" s="512">
        <v>3828</v>
      </c>
      <c r="I14" s="508">
        <v>0.97777777777777775</v>
      </c>
      <c r="J14" s="508">
        <v>87</v>
      </c>
      <c r="K14" s="512">
        <v>45</v>
      </c>
      <c r="L14" s="512">
        <v>3915</v>
      </c>
      <c r="M14" s="508">
        <v>1</v>
      </c>
      <c r="N14" s="508">
        <v>87</v>
      </c>
      <c r="O14" s="512">
        <v>57</v>
      </c>
      <c r="P14" s="512">
        <v>4959</v>
      </c>
      <c r="Q14" s="549">
        <v>1.2666666666666666</v>
      </c>
      <c r="R14" s="513">
        <v>87</v>
      </c>
    </row>
    <row r="15" spans="1:18" ht="14.4" customHeight="1" x14ac:dyDescent="0.3">
      <c r="A15" s="507" t="s">
        <v>1017</v>
      </c>
      <c r="B15" s="508" t="s">
        <v>1018</v>
      </c>
      <c r="C15" s="508" t="s">
        <v>536</v>
      </c>
      <c r="D15" s="508" t="s">
        <v>1004</v>
      </c>
      <c r="E15" s="508" t="s">
        <v>1025</v>
      </c>
      <c r="F15" s="508" t="s">
        <v>1026</v>
      </c>
      <c r="G15" s="512">
        <v>2493</v>
      </c>
      <c r="H15" s="512">
        <v>750393</v>
      </c>
      <c r="I15" s="508">
        <v>1.1084926634059582</v>
      </c>
      <c r="J15" s="508">
        <v>301</v>
      </c>
      <c r="K15" s="512">
        <v>2249</v>
      </c>
      <c r="L15" s="512">
        <v>676949</v>
      </c>
      <c r="M15" s="508">
        <v>1</v>
      </c>
      <c r="N15" s="508">
        <v>301</v>
      </c>
      <c r="O15" s="512">
        <v>2893</v>
      </c>
      <c r="P15" s="512">
        <v>873686</v>
      </c>
      <c r="Q15" s="549">
        <v>1.2906230750026959</v>
      </c>
      <c r="R15" s="513">
        <v>302</v>
      </c>
    </row>
    <row r="16" spans="1:18" ht="14.4" customHeight="1" x14ac:dyDescent="0.3">
      <c r="A16" s="507" t="s">
        <v>1017</v>
      </c>
      <c r="B16" s="508" t="s">
        <v>1018</v>
      </c>
      <c r="C16" s="508" t="s">
        <v>536</v>
      </c>
      <c r="D16" s="508" t="s">
        <v>1004</v>
      </c>
      <c r="E16" s="508" t="s">
        <v>1027</v>
      </c>
      <c r="F16" s="508" t="s">
        <v>1028</v>
      </c>
      <c r="G16" s="512">
        <v>53</v>
      </c>
      <c r="H16" s="512">
        <v>5247</v>
      </c>
      <c r="I16" s="508">
        <v>0.58888888888888891</v>
      </c>
      <c r="J16" s="508">
        <v>99</v>
      </c>
      <c r="K16" s="512">
        <v>90</v>
      </c>
      <c r="L16" s="512">
        <v>8910</v>
      </c>
      <c r="M16" s="508">
        <v>1</v>
      </c>
      <c r="N16" s="508">
        <v>99</v>
      </c>
      <c r="O16" s="512">
        <v>135</v>
      </c>
      <c r="P16" s="512">
        <v>13500</v>
      </c>
      <c r="Q16" s="549">
        <v>1.5151515151515151</v>
      </c>
      <c r="R16" s="513">
        <v>100</v>
      </c>
    </row>
    <row r="17" spans="1:18" ht="14.4" customHeight="1" x14ac:dyDescent="0.3">
      <c r="A17" s="507" t="s">
        <v>1017</v>
      </c>
      <c r="B17" s="508" t="s">
        <v>1018</v>
      </c>
      <c r="C17" s="508" t="s">
        <v>536</v>
      </c>
      <c r="D17" s="508" t="s">
        <v>1004</v>
      </c>
      <c r="E17" s="508" t="s">
        <v>1029</v>
      </c>
      <c r="F17" s="508" t="s">
        <v>1030</v>
      </c>
      <c r="G17" s="512">
        <v>2</v>
      </c>
      <c r="H17" s="512">
        <v>462</v>
      </c>
      <c r="I17" s="508">
        <v>0.33189655172413796</v>
      </c>
      <c r="J17" s="508">
        <v>231</v>
      </c>
      <c r="K17" s="512">
        <v>6</v>
      </c>
      <c r="L17" s="512">
        <v>1392</v>
      </c>
      <c r="M17" s="508">
        <v>1</v>
      </c>
      <c r="N17" s="508">
        <v>232</v>
      </c>
      <c r="O17" s="512">
        <v>7</v>
      </c>
      <c r="P17" s="512">
        <v>1624</v>
      </c>
      <c r="Q17" s="549">
        <v>1.1666666666666667</v>
      </c>
      <c r="R17" s="513">
        <v>232</v>
      </c>
    </row>
    <row r="18" spans="1:18" ht="14.4" customHeight="1" x14ac:dyDescent="0.3">
      <c r="A18" s="507" t="s">
        <v>1017</v>
      </c>
      <c r="B18" s="508" t="s">
        <v>1018</v>
      </c>
      <c r="C18" s="508" t="s">
        <v>536</v>
      </c>
      <c r="D18" s="508" t="s">
        <v>1004</v>
      </c>
      <c r="E18" s="508" t="s">
        <v>1031</v>
      </c>
      <c r="F18" s="508" t="s">
        <v>1032</v>
      </c>
      <c r="G18" s="512">
        <v>524</v>
      </c>
      <c r="H18" s="512">
        <v>71788</v>
      </c>
      <c r="I18" s="508">
        <v>1.2242990654205608</v>
      </c>
      <c r="J18" s="508">
        <v>137</v>
      </c>
      <c r="K18" s="512">
        <v>428</v>
      </c>
      <c r="L18" s="512">
        <v>58636</v>
      </c>
      <c r="M18" s="508">
        <v>1</v>
      </c>
      <c r="N18" s="508">
        <v>137</v>
      </c>
      <c r="O18" s="512">
        <v>465</v>
      </c>
      <c r="P18" s="512">
        <v>63705</v>
      </c>
      <c r="Q18" s="549">
        <v>1.0864485981308412</v>
      </c>
      <c r="R18" s="513">
        <v>137</v>
      </c>
    </row>
    <row r="19" spans="1:18" ht="14.4" customHeight="1" x14ac:dyDescent="0.3">
      <c r="A19" s="507" t="s">
        <v>1017</v>
      </c>
      <c r="B19" s="508" t="s">
        <v>1018</v>
      </c>
      <c r="C19" s="508" t="s">
        <v>536</v>
      </c>
      <c r="D19" s="508" t="s">
        <v>1004</v>
      </c>
      <c r="E19" s="508" t="s">
        <v>1033</v>
      </c>
      <c r="F19" s="508" t="s">
        <v>1032</v>
      </c>
      <c r="G19" s="512">
        <v>41</v>
      </c>
      <c r="H19" s="512">
        <v>7503</v>
      </c>
      <c r="I19" s="508">
        <v>0.93181818181818177</v>
      </c>
      <c r="J19" s="508">
        <v>183</v>
      </c>
      <c r="K19" s="512">
        <v>44</v>
      </c>
      <c r="L19" s="512">
        <v>8052</v>
      </c>
      <c r="M19" s="508">
        <v>1</v>
      </c>
      <c r="N19" s="508">
        <v>183</v>
      </c>
      <c r="O19" s="512">
        <v>53</v>
      </c>
      <c r="P19" s="512">
        <v>9752</v>
      </c>
      <c r="Q19" s="549">
        <v>1.2111276701440636</v>
      </c>
      <c r="R19" s="513">
        <v>184</v>
      </c>
    </row>
    <row r="20" spans="1:18" ht="14.4" customHeight="1" x14ac:dyDescent="0.3">
      <c r="A20" s="507" t="s">
        <v>1017</v>
      </c>
      <c r="B20" s="508" t="s">
        <v>1018</v>
      </c>
      <c r="C20" s="508" t="s">
        <v>536</v>
      </c>
      <c r="D20" s="508" t="s">
        <v>1004</v>
      </c>
      <c r="E20" s="508" t="s">
        <v>1034</v>
      </c>
      <c r="F20" s="508" t="s">
        <v>1035</v>
      </c>
      <c r="G20" s="512">
        <v>19</v>
      </c>
      <c r="H20" s="512">
        <v>12141</v>
      </c>
      <c r="I20" s="508">
        <v>1.1176470588235294</v>
      </c>
      <c r="J20" s="508">
        <v>639</v>
      </c>
      <c r="K20" s="512">
        <v>17</v>
      </c>
      <c r="L20" s="512">
        <v>10863</v>
      </c>
      <c r="M20" s="508">
        <v>1</v>
      </c>
      <c r="N20" s="508">
        <v>639</v>
      </c>
      <c r="O20" s="512">
        <v>24</v>
      </c>
      <c r="P20" s="512">
        <v>15360</v>
      </c>
      <c r="Q20" s="549">
        <v>1.4139740403203536</v>
      </c>
      <c r="R20" s="513">
        <v>640</v>
      </c>
    </row>
    <row r="21" spans="1:18" ht="14.4" customHeight="1" x14ac:dyDescent="0.3">
      <c r="A21" s="507" t="s">
        <v>1017</v>
      </c>
      <c r="B21" s="508" t="s">
        <v>1018</v>
      </c>
      <c r="C21" s="508" t="s">
        <v>536</v>
      </c>
      <c r="D21" s="508" t="s">
        <v>1004</v>
      </c>
      <c r="E21" s="508" t="s">
        <v>1036</v>
      </c>
      <c r="F21" s="508" t="s">
        <v>1037</v>
      </c>
      <c r="G21" s="512">
        <v>24</v>
      </c>
      <c r="H21" s="512">
        <v>14592</v>
      </c>
      <c r="I21" s="508">
        <v>1.0909090909090908</v>
      </c>
      <c r="J21" s="508">
        <v>608</v>
      </c>
      <c r="K21" s="512">
        <v>22</v>
      </c>
      <c r="L21" s="512">
        <v>13376</v>
      </c>
      <c r="M21" s="508">
        <v>1</v>
      </c>
      <c r="N21" s="508">
        <v>608</v>
      </c>
      <c r="O21" s="512">
        <v>20</v>
      </c>
      <c r="P21" s="512">
        <v>12180</v>
      </c>
      <c r="Q21" s="549">
        <v>0.91058612440191389</v>
      </c>
      <c r="R21" s="513">
        <v>609</v>
      </c>
    </row>
    <row r="22" spans="1:18" ht="14.4" customHeight="1" x14ac:dyDescent="0.3">
      <c r="A22" s="507" t="s">
        <v>1017</v>
      </c>
      <c r="B22" s="508" t="s">
        <v>1018</v>
      </c>
      <c r="C22" s="508" t="s">
        <v>536</v>
      </c>
      <c r="D22" s="508" t="s">
        <v>1004</v>
      </c>
      <c r="E22" s="508" t="s">
        <v>1038</v>
      </c>
      <c r="F22" s="508" t="s">
        <v>1039</v>
      </c>
      <c r="G22" s="512">
        <v>235</v>
      </c>
      <c r="H22" s="512">
        <v>40655</v>
      </c>
      <c r="I22" s="508">
        <v>1.0981308411214954</v>
      </c>
      <c r="J22" s="508">
        <v>173</v>
      </c>
      <c r="K22" s="512">
        <v>214</v>
      </c>
      <c r="L22" s="512">
        <v>37022</v>
      </c>
      <c r="M22" s="508">
        <v>1</v>
      </c>
      <c r="N22" s="508">
        <v>173</v>
      </c>
      <c r="O22" s="512">
        <v>261</v>
      </c>
      <c r="P22" s="512">
        <v>45414</v>
      </c>
      <c r="Q22" s="549">
        <v>1.2266760304683701</v>
      </c>
      <c r="R22" s="513">
        <v>174</v>
      </c>
    </row>
    <row r="23" spans="1:18" ht="14.4" customHeight="1" x14ac:dyDescent="0.3">
      <c r="A23" s="507" t="s">
        <v>1017</v>
      </c>
      <c r="B23" s="508" t="s">
        <v>1018</v>
      </c>
      <c r="C23" s="508" t="s">
        <v>536</v>
      </c>
      <c r="D23" s="508" t="s">
        <v>1004</v>
      </c>
      <c r="E23" s="508" t="s">
        <v>1040</v>
      </c>
      <c r="F23" s="508" t="s">
        <v>1041</v>
      </c>
      <c r="G23" s="512">
        <v>464</v>
      </c>
      <c r="H23" s="512">
        <v>178176</v>
      </c>
      <c r="I23" s="508">
        <v>1.7645206334115691</v>
      </c>
      <c r="J23" s="508">
        <v>384</v>
      </c>
      <c r="K23" s="512">
        <v>291</v>
      </c>
      <c r="L23" s="512">
        <v>100977</v>
      </c>
      <c r="M23" s="508">
        <v>1</v>
      </c>
      <c r="N23" s="508">
        <v>347</v>
      </c>
      <c r="O23" s="512">
        <v>249</v>
      </c>
      <c r="P23" s="512">
        <v>86403</v>
      </c>
      <c r="Q23" s="549">
        <v>0.85567010309278346</v>
      </c>
      <c r="R23" s="513">
        <v>347</v>
      </c>
    </row>
    <row r="24" spans="1:18" ht="14.4" customHeight="1" x14ac:dyDescent="0.3">
      <c r="A24" s="507" t="s">
        <v>1017</v>
      </c>
      <c r="B24" s="508" t="s">
        <v>1018</v>
      </c>
      <c r="C24" s="508" t="s">
        <v>536</v>
      </c>
      <c r="D24" s="508" t="s">
        <v>1004</v>
      </c>
      <c r="E24" s="508" t="s">
        <v>1042</v>
      </c>
      <c r="F24" s="508" t="s">
        <v>1043</v>
      </c>
      <c r="G24" s="512">
        <v>1456</v>
      </c>
      <c r="H24" s="512">
        <v>24752</v>
      </c>
      <c r="I24" s="508">
        <v>2.1634472511144129</v>
      </c>
      <c r="J24" s="508">
        <v>17</v>
      </c>
      <c r="K24" s="512">
        <v>673</v>
      </c>
      <c r="L24" s="512">
        <v>11441</v>
      </c>
      <c r="M24" s="508">
        <v>1</v>
      </c>
      <c r="N24" s="508">
        <v>17</v>
      </c>
      <c r="O24" s="512">
        <v>1090</v>
      </c>
      <c r="P24" s="512">
        <v>18530</v>
      </c>
      <c r="Q24" s="549">
        <v>1.6196136701337296</v>
      </c>
      <c r="R24" s="513">
        <v>17</v>
      </c>
    </row>
    <row r="25" spans="1:18" ht="14.4" customHeight="1" x14ac:dyDescent="0.3">
      <c r="A25" s="507" t="s">
        <v>1017</v>
      </c>
      <c r="B25" s="508" t="s">
        <v>1018</v>
      </c>
      <c r="C25" s="508" t="s">
        <v>536</v>
      </c>
      <c r="D25" s="508" t="s">
        <v>1004</v>
      </c>
      <c r="E25" s="508" t="s">
        <v>1044</v>
      </c>
      <c r="F25" s="508" t="s">
        <v>1045</v>
      </c>
      <c r="G25" s="512">
        <v>277</v>
      </c>
      <c r="H25" s="512">
        <v>75621</v>
      </c>
      <c r="I25" s="508">
        <v>137.99452554744525</v>
      </c>
      <c r="J25" s="508">
        <v>273</v>
      </c>
      <c r="K25" s="512">
        <v>2</v>
      </c>
      <c r="L25" s="512">
        <v>548</v>
      </c>
      <c r="M25" s="508">
        <v>1</v>
      </c>
      <c r="N25" s="508">
        <v>274</v>
      </c>
      <c r="O25" s="512">
        <v>203</v>
      </c>
      <c r="P25" s="512">
        <v>55622</v>
      </c>
      <c r="Q25" s="549">
        <v>101.5</v>
      </c>
      <c r="R25" s="513">
        <v>274</v>
      </c>
    </row>
    <row r="26" spans="1:18" ht="14.4" customHeight="1" x14ac:dyDescent="0.3">
      <c r="A26" s="507" t="s">
        <v>1017</v>
      </c>
      <c r="B26" s="508" t="s">
        <v>1018</v>
      </c>
      <c r="C26" s="508" t="s">
        <v>536</v>
      </c>
      <c r="D26" s="508" t="s">
        <v>1004</v>
      </c>
      <c r="E26" s="508" t="s">
        <v>1046</v>
      </c>
      <c r="F26" s="508" t="s">
        <v>1047</v>
      </c>
      <c r="G26" s="512">
        <v>288</v>
      </c>
      <c r="H26" s="512">
        <v>40896</v>
      </c>
      <c r="I26" s="508">
        <v>1.3211009174311927</v>
      </c>
      <c r="J26" s="508">
        <v>142</v>
      </c>
      <c r="K26" s="512">
        <v>218</v>
      </c>
      <c r="L26" s="512">
        <v>30956</v>
      </c>
      <c r="M26" s="508">
        <v>1</v>
      </c>
      <c r="N26" s="508">
        <v>142</v>
      </c>
      <c r="O26" s="512">
        <v>233</v>
      </c>
      <c r="P26" s="512">
        <v>33086</v>
      </c>
      <c r="Q26" s="549">
        <v>1.0688073394495412</v>
      </c>
      <c r="R26" s="513">
        <v>142</v>
      </c>
    </row>
    <row r="27" spans="1:18" ht="14.4" customHeight="1" x14ac:dyDescent="0.3">
      <c r="A27" s="507" t="s">
        <v>1017</v>
      </c>
      <c r="B27" s="508" t="s">
        <v>1018</v>
      </c>
      <c r="C27" s="508" t="s">
        <v>536</v>
      </c>
      <c r="D27" s="508" t="s">
        <v>1004</v>
      </c>
      <c r="E27" s="508" t="s">
        <v>1048</v>
      </c>
      <c r="F27" s="508" t="s">
        <v>1047</v>
      </c>
      <c r="G27" s="512">
        <v>521</v>
      </c>
      <c r="H27" s="512">
        <v>40638</v>
      </c>
      <c r="I27" s="508">
        <v>1.2201405152224825</v>
      </c>
      <c r="J27" s="508">
        <v>78</v>
      </c>
      <c r="K27" s="512">
        <v>427</v>
      </c>
      <c r="L27" s="512">
        <v>33306</v>
      </c>
      <c r="M27" s="508">
        <v>1</v>
      </c>
      <c r="N27" s="508">
        <v>78</v>
      </c>
      <c r="O27" s="512">
        <v>460</v>
      </c>
      <c r="P27" s="512">
        <v>35880</v>
      </c>
      <c r="Q27" s="549">
        <v>1.0772833723653397</v>
      </c>
      <c r="R27" s="513">
        <v>78</v>
      </c>
    </row>
    <row r="28" spans="1:18" ht="14.4" customHeight="1" x14ac:dyDescent="0.3">
      <c r="A28" s="507" t="s">
        <v>1017</v>
      </c>
      <c r="B28" s="508" t="s">
        <v>1018</v>
      </c>
      <c r="C28" s="508" t="s">
        <v>536</v>
      </c>
      <c r="D28" s="508" t="s">
        <v>1004</v>
      </c>
      <c r="E28" s="508" t="s">
        <v>1049</v>
      </c>
      <c r="F28" s="508" t="s">
        <v>1050</v>
      </c>
      <c r="G28" s="512">
        <v>288</v>
      </c>
      <c r="H28" s="512">
        <v>90144</v>
      </c>
      <c r="I28" s="508">
        <v>1.3415084231204237</v>
      </c>
      <c r="J28" s="508">
        <v>313</v>
      </c>
      <c r="K28" s="512">
        <v>214</v>
      </c>
      <c r="L28" s="512">
        <v>67196</v>
      </c>
      <c r="M28" s="508">
        <v>1</v>
      </c>
      <c r="N28" s="508">
        <v>314</v>
      </c>
      <c r="O28" s="512">
        <v>233</v>
      </c>
      <c r="P28" s="512">
        <v>73162</v>
      </c>
      <c r="Q28" s="549">
        <v>1.0887850467289719</v>
      </c>
      <c r="R28" s="513">
        <v>314</v>
      </c>
    </row>
    <row r="29" spans="1:18" ht="14.4" customHeight="1" x14ac:dyDescent="0.3">
      <c r="A29" s="507" t="s">
        <v>1017</v>
      </c>
      <c r="B29" s="508" t="s">
        <v>1018</v>
      </c>
      <c r="C29" s="508" t="s">
        <v>536</v>
      </c>
      <c r="D29" s="508" t="s">
        <v>1004</v>
      </c>
      <c r="E29" s="508" t="s">
        <v>1051</v>
      </c>
      <c r="F29" s="508" t="s">
        <v>1052</v>
      </c>
      <c r="G29" s="512">
        <v>547</v>
      </c>
      <c r="H29" s="512">
        <v>266936</v>
      </c>
      <c r="I29" s="508">
        <v>2.2114925768822906</v>
      </c>
      <c r="J29" s="508">
        <v>488</v>
      </c>
      <c r="K29" s="512">
        <v>368</v>
      </c>
      <c r="L29" s="512">
        <v>120704</v>
      </c>
      <c r="M29" s="508">
        <v>1</v>
      </c>
      <c r="N29" s="508">
        <v>328</v>
      </c>
      <c r="O29" s="512">
        <v>302</v>
      </c>
      <c r="P29" s="512">
        <v>99056</v>
      </c>
      <c r="Q29" s="549">
        <v>0.82065217391304346</v>
      </c>
      <c r="R29" s="513">
        <v>328</v>
      </c>
    </row>
    <row r="30" spans="1:18" ht="14.4" customHeight="1" x14ac:dyDescent="0.3">
      <c r="A30" s="507" t="s">
        <v>1017</v>
      </c>
      <c r="B30" s="508" t="s">
        <v>1018</v>
      </c>
      <c r="C30" s="508" t="s">
        <v>536</v>
      </c>
      <c r="D30" s="508" t="s">
        <v>1004</v>
      </c>
      <c r="E30" s="508" t="s">
        <v>1053</v>
      </c>
      <c r="F30" s="508" t="s">
        <v>1054</v>
      </c>
      <c r="G30" s="512">
        <v>458</v>
      </c>
      <c r="H30" s="512">
        <v>74654</v>
      </c>
      <c r="I30" s="508">
        <v>0.73280000000000001</v>
      </c>
      <c r="J30" s="508">
        <v>163</v>
      </c>
      <c r="K30" s="512">
        <v>625</v>
      </c>
      <c r="L30" s="512">
        <v>101875</v>
      </c>
      <c r="M30" s="508">
        <v>1</v>
      </c>
      <c r="N30" s="508">
        <v>163</v>
      </c>
      <c r="O30" s="512">
        <v>397</v>
      </c>
      <c r="P30" s="512">
        <v>64711</v>
      </c>
      <c r="Q30" s="549">
        <v>0.63519999999999999</v>
      </c>
      <c r="R30" s="513">
        <v>163</v>
      </c>
    </row>
    <row r="31" spans="1:18" ht="14.4" customHeight="1" x14ac:dyDescent="0.3">
      <c r="A31" s="507" t="s">
        <v>1017</v>
      </c>
      <c r="B31" s="508" t="s">
        <v>1018</v>
      </c>
      <c r="C31" s="508" t="s">
        <v>536</v>
      </c>
      <c r="D31" s="508" t="s">
        <v>1004</v>
      </c>
      <c r="E31" s="508" t="s">
        <v>1055</v>
      </c>
      <c r="F31" s="508" t="s">
        <v>1056</v>
      </c>
      <c r="G31" s="512">
        <v>536</v>
      </c>
      <c r="H31" s="512">
        <v>126496</v>
      </c>
      <c r="I31" s="508">
        <v>1.6109009869468323</v>
      </c>
      <c r="J31" s="508">
        <v>236</v>
      </c>
      <c r="K31" s="512">
        <v>349</v>
      </c>
      <c r="L31" s="512">
        <v>78525</v>
      </c>
      <c r="M31" s="508">
        <v>1</v>
      </c>
      <c r="N31" s="508">
        <v>225</v>
      </c>
      <c r="O31" s="512">
        <v>291</v>
      </c>
      <c r="P31" s="512">
        <v>65475</v>
      </c>
      <c r="Q31" s="549">
        <v>0.833810888252149</v>
      </c>
      <c r="R31" s="513">
        <v>225</v>
      </c>
    </row>
    <row r="32" spans="1:18" ht="14.4" customHeight="1" x14ac:dyDescent="0.3">
      <c r="A32" s="507" t="s">
        <v>1017</v>
      </c>
      <c r="B32" s="508" t="s">
        <v>1018</v>
      </c>
      <c r="C32" s="508" t="s">
        <v>536</v>
      </c>
      <c r="D32" s="508" t="s">
        <v>1004</v>
      </c>
      <c r="E32" s="508" t="s">
        <v>1057</v>
      </c>
      <c r="F32" s="508" t="s">
        <v>1023</v>
      </c>
      <c r="G32" s="512">
        <v>606</v>
      </c>
      <c r="H32" s="512">
        <v>43632</v>
      </c>
      <c r="I32" s="508">
        <v>1.1976284584980237</v>
      </c>
      <c r="J32" s="508">
        <v>72</v>
      </c>
      <c r="K32" s="512">
        <v>506</v>
      </c>
      <c r="L32" s="512">
        <v>36432</v>
      </c>
      <c r="M32" s="508">
        <v>1</v>
      </c>
      <c r="N32" s="508">
        <v>72</v>
      </c>
      <c r="O32" s="512">
        <v>623</v>
      </c>
      <c r="P32" s="512">
        <v>44856</v>
      </c>
      <c r="Q32" s="549">
        <v>1.2312252964426877</v>
      </c>
      <c r="R32" s="513">
        <v>72</v>
      </c>
    </row>
    <row r="33" spans="1:18" ht="14.4" customHeight="1" x14ac:dyDescent="0.3">
      <c r="A33" s="507" t="s">
        <v>1017</v>
      </c>
      <c r="B33" s="508" t="s">
        <v>1018</v>
      </c>
      <c r="C33" s="508" t="s">
        <v>536</v>
      </c>
      <c r="D33" s="508" t="s">
        <v>1004</v>
      </c>
      <c r="E33" s="508" t="s">
        <v>1058</v>
      </c>
      <c r="F33" s="508" t="s">
        <v>1059</v>
      </c>
      <c r="G33" s="512">
        <v>120</v>
      </c>
      <c r="H33" s="512">
        <v>8880</v>
      </c>
      <c r="I33" s="508">
        <v>1.8561872909698998</v>
      </c>
      <c r="J33" s="508">
        <v>74</v>
      </c>
      <c r="K33" s="512">
        <v>92</v>
      </c>
      <c r="L33" s="512">
        <v>4784</v>
      </c>
      <c r="M33" s="508">
        <v>1</v>
      </c>
      <c r="N33" s="508">
        <v>52</v>
      </c>
      <c r="O33" s="512">
        <v>85</v>
      </c>
      <c r="P33" s="512">
        <v>4420</v>
      </c>
      <c r="Q33" s="549">
        <v>0.92391304347826086</v>
      </c>
      <c r="R33" s="513">
        <v>52</v>
      </c>
    </row>
    <row r="34" spans="1:18" ht="14.4" customHeight="1" x14ac:dyDescent="0.3">
      <c r="A34" s="507" t="s">
        <v>1017</v>
      </c>
      <c r="B34" s="508" t="s">
        <v>1018</v>
      </c>
      <c r="C34" s="508" t="s">
        <v>536</v>
      </c>
      <c r="D34" s="508" t="s">
        <v>1004</v>
      </c>
      <c r="E34" s="508" t="s">
        <v>1060</v>
      </c>
      <c r="F34" s="508" t="s">
        <v>1061</v>
      </c>
      <c r="G34" s="512">
        <v>819</v>
      </c>
      <c r="H34" s="512">
        <v>233415</v>
      </c>
      <c r="I34" s="508">
        <v>0.80912021630615638</v>
      </c>
      <c r="J34" s="508">
        <v>285</v>
      </c>
      <c r="K34" s="512">
        <v>601</v>
      </c>
      <c r="L34" s="512">
        <v>288480</v>
      </c>
      <c r="M34" s="508">
        <v>1</v>
      </c>
      <c r="N34" s="508">
        <v>480</v>
      </c>
      <c r="O34" s="512">
        <v>493</v>
      </c>
      <c r="P34" s="512">
        <v>236640</v>
      </c>
      <c r="Q34" s="549">
        <v>0.8202995008319468</v>
      </c>
      <c r="R34" s="513">
        <v>480</v>
      </c>
    </row>
    <row r="35" spans="1:18" ht="14.4" customHeight="1" x14ac:dyDescent="0.3">
      <c r="A35" s="507" t="s">
        <v>1017</v>
      </c>
      <c r="B35" s="508" t="s">
        <v>1018</v>
      </c>
      <c r="C35" s="508" t="s">
        <v>536</v>
      </c>
      <c r="D35" s="508" t="s">
        <v>1004</v>
      </c>
      <c r="E35" s="508" t="s">
        <v>1062</v>
      </c>
      <c r="F35" s="508" t="s">
        <v>1063</v>
      </c>
      <c r="G35" s="512">
        <v>46</v>
      </c>
      <c r="H35" s="512">
        <v>10534</v>
      </c>
      <c r="I35" s="508">
        <v>15.266666666666667</v>
      </c>
      <c r="J35" s="508">
        <v>229</v>
      </c>
      <c r="K35" s="512">
        <v>3</v>
      </c>
      <c r="L35" s="512">
        <v>690</v>
      </c>
      <c r="M35" s="508">
        <v>1</v>
      </c>
      <c r="N35" s="508">
        <v>230</v>
      </c>
      <c r="O35" s="512">
        <v>8</v>
      </c>
      <c r="P35" s="512">
        <v>1840</v>
      </c>
      <c r="Q35" s="549">
        <v>2.6666666666666665</v>
      </c>
      <c r="R35" s="513">
        <v>230</v>
      </c>
    </row>
    <row r="36" spans="1:18" ht="14.4" customHeight="1" x14ac:dyDescent="0.3">
      <c r="A36" s="507" t="s">
        <v>1017</v>
      </c>
      <c r="B36" s="508" t="s">
        <v>1018</v>
      </c>
      <c r="C36" s="508" t="s">
        <v>536</v>
      </c>
      <c r="D36" s="508" t="s">
        <v>1004</v>
      </c>
      <c r="E36" s="508" t="s">
        <v>1064</v>
      </c>
      <c r="F36" s="508" t="s">
        <v>1065</v>
      </c>
      <c r="G36" s="512">
        <v>200</v>
      </c>
      <c r="H36" s="512">
        <v>242200</v>
      </c>
      <c r="I36" s="508">
        <v>0.92592592592592593</v>
      </c>
      <c r="J36" s="508">
        <v>1211</v>
      </c>
      <c r="K36" s="512">
        <v>216</v>
      </c>
      <c r="L36" s="512">
        <v>261576</v>
      </c>
      <c r="M36" s="508">
        <v>1</v>
      </c>
      <c r="N36" s="508">
        <v>1211</v>
      </c>
      <c r="O36" s="512">
        <v>313</v>
      </c>
      <c r="P36" s="512">
        <v>379356</v>
      </c>
      <c r="Q36" s="549">
        <v>1.4502706670336729</v>
      </c>
      <c r="R36" s="513">
        <v>1212</v>
      </c>
    </row>
    <row r="37" spans="1:18" ht="14.4" customHeight="1" x14ac:dyDescent="0.3">
      <c r="A37" s="507" t="s">
        <v>1017</v>
      </c>
      <c r="B37" s="508" t="s">
        <v>1018</v>
      </c>
      <c r="C37" s="508" t="s">
        <v>536</v>
      </c>
      <c r="D37" s="508" t="s">
        <v>1004</v>
      </c>
      <c r="E37" s="508" t="s">
        <v>1066</v>
      </c>
      <c r="F37" s="508" t="s">
        <v>1067</v>
      </c>
      <c r="G37" s="512">
        <v>202</v>
      </c>
      <c r="H37" s="512">
        <v>23028</v>
      </c>
      <c r="I37" s="508">
        <v>1.1222222222222222</v>
      </c>
      <c r="J37" s="508">
        <v>114</v>
      </c>
      <c r="K37" s="512">
        <v>180</v>
      </c>
      <c r="L37" s="512">
        <v>20520</v>
      </c>
      <c r="M37" s="508">
        <v>1</v>
      </c>
      <c r="N37" s="508">
        <v>114</v>
      </c>
      <c r="O37" s="512">
        <v>233</v>
      </c>
      <c r="P37" s="512">
        <v>26795</v>
      </c>
      <c r="Q37" s="549">
        <v>1.3057992202729045</v>
      </c>
      <c r="R37" s="513">
        <v>115</v>
      </c>
    </row>
    <row r="38" spans="1:18" ht="14.4" customHeight="1" x14ac:dyDescent="0.3">
      <c r="A38" s="507" t="s">
        <v>1017</v>
      </c>
      <c r="B38" s="508" t="s">
        <v>1018</v>
      </c>
      <c r="C38" s="508" t="s">
        <v>536</v>
      </c>
      <c r="D38" s="508" t="s">
        <v>1004</v>
      </c>
      <c r="E38" s="508" t="s">
        <v>1068</v>
      </c>
      <c r="F38" s="508" t="s">
        <v>1069</v>
      </c>
      <c r="G38" s="512">
        <v>7</v>
      </c>
      <c r="H38" s="512">
        <v>2422</v>
      </c>
      <c r="I38" s="508">
        <v>3.4899135446685881</v>
      </c>
      <c r="J38" s="508">
        <v>346</v>
      </c>
      <c r="K38" s="512">
        <v>2</v>
      </c>
      <c r="L38" s="512">
        <v>694</v>
      </c>
      <c r="M38" s="508">
        <v>1</v>
      </c>
      <c r="N38" s="508">
        <v>347</v>
      </c>
      <c r="O38" s="512">
        <v>3</v>
      </c>
      <c r="P38" s="512">
        <v>1041</v>
      </c>
      <c r="Q38" s="549">
        <v>1.5</v>
      </c>
      <c r="R38" s="513">
        <v>347</v>
      </c>
    </row>
    <row r="39" spans="1:18" ht="14.4" customHeight="1" x14ac:dyDescent="0.3">
      <c r="A39" s="507" t="s">
        <v>1017</v>
      </c>
      <c r="B39" s="508" t="s">
        <v>1018</v>
      </c>
      <c r="C39" s="508" t="s">
        <v>536</v>
      </c>
      <c r="D39" s="508" t="s">
        <v>1004</v>
      </c>
      <c r="E39" s="508" t="s">
        <v>1070</v>
      </c>
      <c r="F39" s="508" t="s">
        <v>1071</v>
      </c>
      <c r="G39" s="512">
        <v>82</v>
      </c>
      <c r="H39" s="512">
        <v>4838</v>
      </c>
      <c r="I39" s="508"/>
      <c r="J39" s="508">
        <v>59</v>
      </c>
      <c r="K39" s="512"/>
      <c r="L39" s="512"/>
      <c r="M39" s="508"/>
      <c r="N39" s="508"/>
      <c r="O39" s="512"/>
      <c r="P39" s="512"/>
      <c r="Q39" s="549"/>
      <c r="R39" s="513"/>
    </row>
    <row r="40" spans="1:18" ht="14.4" customHeight="1" x14ac:dyDescent="0.3">
      <c r="A40" s="507" t="s">
        <v>1017</v>
      </c>
      <c r="B40" s="508" t="s">
        <v>1018</v>
      </c>
      <c r="C40" s="508" t="s">
        <v>536</v>
      </c>
      <c r="D40" s="508" t="s">
        <v>1004</v>
      </c>
      <c r="E40" s="508" t="s">
        <v>1072</v>
      </c>
      <c r="F40" s="508" t="s">
        <v>1073</v>
      </c>
      <c r="G40" s="512">
        <v>1</v>
      </c>
      <c r="H40" s="512">
        <v>150</v>
      </c>
      <c r="I40" s="508">
        <v>0.5</v>
      </c>
      <c r="J40" s="508">
        <v>150</v>
      </c>
      <c r="K40" s="512">
        <v>2</v>
      </c>
      <c r="L40" s="512">
        <v>300</v>
      </c>
      <c r="M40" s="508">
        <v>1</v>
      </c>
      <c r="N40" s="508">
        <v>150</v>
      </c>
      <c r="O40" s="512">
        <v>3</v>
      </c>
      <c r="P40" s="512">
        <v>453</v>
      </c>
      <c r="Q40" s="549">
        <v>1.51</v>
      </c>
      <c r="R40" s="513">
        <v>151</v>
      </c>
    </row>
    <row r="41" spans="1:18" ht="14.4" customHeight="1" x14ac:dyDescent="0.3">
      <c r="A41" s="507" t="s">
        <v>1017</v>
      </c>
      <c r="B41" s="508" t="s">
        <v>1018</v>
      </c>
      <c r="C41" s="508" t="s">
        <v>536</v>
      </c>
      <c r="D41" s="508" t="s">
        <v>1004</v>
      </c>
      <c r="E41" s="508" t="s">
        <v>1074</v>
      </c>
      <c r="F41" s="508" t="s">
        <v>1075</v>
      </c>
      <c r="G41" s="512">
        <v>13</v>
      </c>
      <c r="H41" s="512">
        <v>13832</v>
      </c>
      <c r="I41" s="508">
        <v>1.1807084933845498</v>
      </c>
      <c r="J41" s="508">
        <v>1064</v>
      </c>
      <c r="K41" s="512">
        <v>11</v>
      </c>
      <c r="L41" s="512">
        <v>11715</v>
      </c>
      <c r="M41" s="508">
        <v>1</v>
      </c>
      <c r="N41" s="508">
        <v>1065</v>
      </c>
      <c r="O41" s="512">
        <v>9</v>
      </c>
      <c r="P41" s="512">
        <v>9603</v>
      </c>
      <c r="Q41" s="549">
        <v>0.81971830985915495</v>
      </c>
      <c r="R41" s="513">
        <v>1067</v>
      </c>
    </row>
    <row r="42" spans="1:18" ht="14.4" customHeight="1" x14ac:dyDescent="0.3">
      <c r="A42" s="507" t="s">
        <v>1017</v>
      </c>
      <c r="B42" s="508" t="s">
        <v>1018</v>
      </c>
      <c r="C42" s="508" t="s">
        <v>536</v>
      </c>
      <c r="D42" s="508" t="s">
        <v>1004</v>
      </c>
      <c r="E42" s="508" t="s">
        <v>1076</v>
      </c>
      <c r="F42" s="508" t="s">
        <v>1077</v>
      </c>
      <c r="G42" s="512">
        <v>4</v>
      </c>
      <c r="H42" s="512">
        <v>1204</v>
      </c>
      <c r="I42" s="508">
        <v>0.39867549668874175</v>
      </c>
      <c r="J42" s="508">
        <v>301</v>
      </c>
      <c r="K42" s="512">
        <v>10</v>
      </c>
      <c r="L42" s="512">
        <v>3020</v>
      </c>
      <c r="M42" s="508">
        <v>1</v>
      </c>
      <c r="N42" s="508">
        <v>302</v>
      </c>
      <c r="O42" s="512">
        <v>11</v>
      </c>
      <c r="P42" s="512">
        <v>3322</v>
      </c>
      <c r="Q42" s="549">
        <v>1.1000000000000001</v>
      </c>
      <c r="R42" s="513">
        <v>302</v>
      </c>
    </row>
    <row r="43" spans="1:18" ht="14.4" customHeight="1" x14ac:dyDescent="0.3">
      <c r="A43" s="507" t="s">
        <v>1017</v>
      </c>
      <c r="B43" s="508" t="s">
        <v>1018</v>
      </c>
      <c r="C43" s="508" t="s">
        <v>536</v>
      </c>
      <c r="D43" s="508" t="s">
        <v>1004</v>
      </c>
      <c r="E43" s="508" t="s">
        <v>1078</v>
      </c>
      <c r="F43" s="508" t="s">
        <v>1079</v>
      </c>
      <c r="G43" s="512">
        <v>1</v>
      </c>
      <c r="H43" s="512">
        <v>812</v>
      </c>
      <c r="I43" s="508"/>
      <c r="J43" s="508">
        <v>812</v>
      </c>
      <c r="K43" s="512"/>
      <c r="L43" s="512"/>
      <c r="M43" s="508"/>
      <c r="N43" s="508"/>
      <c r="O43" s="512"/>
      <c r="P43" s="512"/>
      <c r="Q43" s="549"/>
      <c r="R43" s="513"/>
    </row>
    <row r="44" spans="1:18" ht="14.4" customHeight="1" x14ac:dyDescent="0.3">
      <c r="A44" s="507" t="s">
        <v>1017</v>
      </c>
      <c r="B44" s="508" t="s">
        <v>1018</v>
      </c>
      <c r="C44" s="508" t="s">
        <v>536</v>
      </c>
      <c r="D44" s="508" t="s">
        <v>1004</v>
      </c>
      <c r="E44" s="508" t="s">
        <v>1080</v>
      </c>
      <c r="F44" s="508" t="s">
        <v>1081</v>
      </c>
      <c r="G44" s="512">
        <v>3</v>
      </c>
      <c r="H44" s="512">
        <v>2253</v>
      </c>
      <c r="I44" s="508"/>
      <c r="J44" s="508">
        <v>751</v>
      </c>
      <c r="K44" s="512"/>
      <c r="L44" s="512"/>
      <c r="M44" s="508"/>
      <c r="N44" s="508"/>
      <c r="O44" s="512">
        <v>1</v>
      </c>
      <c r="P44" s="512">
        <v>752</v>
      </c>
      <c r="Q44" s="549"/>
      <c r="R44" s="513">
        <v>752</v>
      </c>
    </row>
    <row r="45" spans="1:18" ht="14.4" customHeight="1" x14ac:dyDescent="0.3">
      <c r="A45" s="507" t="s">
        <v>1017</v>
      </c>
      <c r="B45" s="508" t="s">
        <v>1018</v>
      </c>
      <c r="C45" s="508" t="s">
        <v>541</v>
      </c>
      <c r="D45" s="508" t="s">
        <v>1019</v>
      </c>
      <c r="E45" s="508" t="s">
        <v>1020</v>
      </c>
      <c r="F45" s="508" t="s">
        <v>1021</v>
      </c>
      <c r="G45" s="512"/>
      <c r="H45" s="512"/>
      <c r="I45" s="508"/>
      <c r="J45" s="508"/>
      <c r="K45" s="512">
        <v>82</v>
      </c>
      <c r="L45" s="512">
        <v>85684.260000000009</v>
      </c>
      <c r="M45" s="508">
        <v>1</v>
      </c>
      <c r="N45" s="508">
        <v>1044.93</v>
      </c>
      <c r="O45" s="512"/>
      <c r="P45" s="512"/>
      <c r="Q45" s="549"/>
      <c r="R45" s="513"/>
    </row>
    <row r="46" spans="1:18" ht="14.4" customHeight="1" x14ac:dyDescent="0.3">
      <c r="A46" s="507" t="s">
        <v>1017</v>
      </c>
      <c r="B46" s="508" t="s">
        <v>1018</v>
      </c>
      <c r="C46" s="508" t="s">
        <v>541</v>
      </c>
      <c r="D46" s="508" t="s">
        <v>1004</v>
      </c>
      <c r="E46" s="508" t="s">
        <v>1040</v>
      </c>
      <c r="F46" s="508" t="s">
        <v>1041</v>
      </c>
      <c r="G46" s="512"/>
      <c r="H46" s="512"/>
      <c r="I46" s="508"/>
      <c r="J46" s="508"/>
      <c r="K46" s="512">
        <v>49</v>
      </c>
      <c r="L46" s="512">
        <v>17003</v>
      </c>
      <c r="M46" s="508">
        <v>1</v>
      </c>
      <c r="N46" s="508">
        <v>347</v>
      </c>
      <c r="O46" s="512">
        <v>41</v>
      </c>
      <c r="P46" s="512">
        <v>14227</v>
      </c>
      <c r="Q46" s="549">
        <v>0.83673469387755106</v>
      </c>
      <c r="R46" s="513">
        <v>347</v>
      </c>
    </row>
    <row r="47" spans="1:18" ht="14.4" customHeight="1" x14ac:dyDescent="0.3">
      <c r="A47" s="507" t="s">
        <v>1017</v>
      </c>
      <c r="B47" s="508" t="s">
        <v>1018</v>
      </c>
      <c r="C47" s="508" t="s">
        <v>541</v>
      </c>
      <c r="D47" s="508" t="s">
        <v>1004</v>
      </c>
      <c r="E47" s="508" t="s">
        <v>1042</v>
      </c>
      <c r="F47" s="508" t="s">
        <v>1043</v>
      </c>
      <c r="G47" s="512"/>
      <c r="H47" s="512"/>
      <c r="I47" s="508"/>
      <c r="J47" s="508"/>
      <c r="K47" s="512">
        <v>49</v>
      </c>
      <c r="L47" s="512">
        <v>833</v>
      </c>
      <c r="M47" s="508">
        <v>1</v>
      </c>
      <c r="N47" s="508">
        <v>17</v>
      </c>
      <c r="O47" s="512"/>
      <c r="P47" s="512"/>
      <c r="Q47" s="549"/>
      <c r="R47" s="513"/>
    </row>
    <row r="48" spans="1:18" ht="14.4" customHeight="1" x14ac:dyDescent="0.3">
      <c r="A48" s="507" t="s">
        <v>1017</v>
      </c>
      <c r="B48" s="508" t="s">
        <v>1018</v>
      </c>
      <c r="C48" s="508" t="s">
        <v>541</v>
      </c>
      <c r="D48" s="508" t="s">
        <v>1004</v>
      </c>
      <c r="E48" s="508" t="s">
        <v>1051</v>
      </c>
      <c r="F48" s="508" t="s">
        <v>1052</v>
      </c>
      <c r="G48" s="512"/>
      <c r="H48" s="512"/>
      <c r="I48" s="508"/>
      <c r="J48" s="508"/>
      <c r="K48" s="512">
        <v>49</v>
      </c>
      <c r="L48" s="512">
        <v>16072</v>
      </c>
      <c r="M48" s="508">
        <v>1</v>
      </c>
      <c r="N48" s="508">
        <v>328</v>
      </c>
      <c r="O48" s="512">
        <v>41</v>
      </c>
      <c r="P48" s="512">
        <v>13448</v>
      </c>
      <c r="Q48" s="549">
        <v>0.83673469387755106</v>
      </c>
      <c r="R48" s="513">
        <v>328</v>
      </c>
    </row>
    <row r="49" spans="1:18" ht="14.4" customHeight="1" x14ac:dyDescent="0.3">
      <c r="A49" s="507" t="s">
        <v>1017</v>
      </c>
      <c r="B49" s="508" t="s">
        <v>1018</v>
      </c>
      <c r="C49" s="508" t="s">
        <v>541</v>
      </c>
      <c r="D49" s="508" t="s">
        <v>1004</v>
      </c>
      <c r="E49" s="508" t="s">
        <v>1055</v>
      </c>
      <c r="F49" s="508" t="s">
        <v>1056</v>
      </c>
      <c r="G49" s="512"/>
      <c r="H49" s="512"/>
      <c r="I49" s="508"/>
      <c r="J49" s="508"/>
      <c r="K49" s="512">
        <v>49</v>
      </c>
      <c r="L49" s="512">
        <v>11025</v>
      </c>
      <c r="M49" s="508">
        <v>1</v>
      </c>
      <c r="N49" s="508">
        <v>225</v>
      </c>
      <c r="O49" s="512">
        <v>41</v>
      </c>
      <c r="P49" s="512">
        <v>9225</v>
      </c>
      <c r="Q49" s="549">
        <v>0.83673469387755106</v>
      </c>
      <c r="R49" s="513">
        <v>225</v>
      </c>
    </row>
    <row r="50" spans="1:18" ht="14.4" customHeight="1" x14ac:dyDescent="0.3">
      <c r="A50" s="507" t="s">
        <v>1017</v>
      </c>
      <c r="B50" s="508" t="s">
        <v>1018</v>
      </c>
      <c r="C50" s="508" t="s">
        <v>541</v>
      </c>
      <c r="D50" s="508" t="s">
        <v>1004</v>
      </c>
      <c r="E50" s="508" t="s">
        <v>1060</v>
      </c>
      <c r="F50" s="508" t="s">
        <v>1061</v>
      </c>
      <c r="G50" s="512"/>
      <c r="H50" s="512"/>
      <c r="I50" s="508"/>
      <c r="J50" s="508"/>
      <c r="K50" s="512">
        <v>49</v>
      </c>
      <c r="L50" s="512">
        <v>23520</v>
      </c>
      <c r="M50" s="508">
        <v>1</v>
      </c>
      <c r="N50" s="508">
        <v>480</v>
      </c>
      <c r="O50" s="512">
        <v>41</v>
      </c>
      <c r="P50" s="512">
        <v>19680</v>
      </c>
      <c r="Q50" s="549">
        <v>0.83673469387755106</v>
      </c>
      <c r="R50" s="513">
        <v>480</v>
      </c>
    </row>
    <row r="51" spans="1:18" ht="14.4" customHeight="1" thickBot="1" x14ac:dyDescent="0.35">
      <c r="A51" s="514" t="s">
        <v>1017</v>
      </c>
      <c r="B51" s="515" t="s">
        <v>1018</v>
      </c>
      <c r="C51" s="515" t="s">
        <v>541</v>
      </c>
      <c r="D51" s="515" t="s">
        <v>1004</v>
      </c>
      <c r="E51" s="515" t="s">
        <v>1070</v>
      </c>
      <c r="F51" s="515" t="s">
        <v>1071</v>
      </c>
      <c r="G51" s="519"/>
      <c r="H51" s="519"/>
      <c r="I51" s="515"/>
      <c r="J51" s="515"/>
      <c r="K51" s="519">
        <v>89</v>
      </c>
      <c r="L51" s="519">
        <v>5251</v>
      </c>
      <c r="M51" s="515">
        <v>1</v>
      </c>
      <c r="N51" s="515">
        <v>59</v>
      </c>
      <c r="O51" s="519">
        <v>78</v>
      </c>
      <c r="P51" s="519">
        <v>4602</v>
      </c>
      <c r="Q51" s="527">
        <v>0.8764044943820225</v>
      </c>
      <c r="R51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11149</v>
      </c>
      <c r="I3" s="103">
        <f t="shared" si="0"/>
        <v>2747514.66</v>
      </c>
      <c r="J3" s="74"/>
      <c r="K3" s="74"/>
      <c r="L3" s="103">
        <f t="shared" si="0"/>
        <v>8833</v>
      </c>
      <c r="M3" s="103">
        <f t="shared" si="0"/>
        <v>2490485.58</v>
      </c>
      <c r="N3" s="74"/>
      <c r="O3" s="74"/>
      <c r="P3" s="103">
        <f t="shared" si="0"/>
        <v>9869</v>
      </c>
      <c r="Q3" s="103">
        <f t="shared" si="0"/>
        <v>2557229.33</v>
      </c>
      <c r="R3" s="75">
        <f>IF(M3=0,0,Q3/M3)</f>
        <v>1.0267994926515496</v>
      </c>
      <c r="S3" s="104">
        <f>IF(P3=0,0,Q3/P3)</f>
        <v>259.11737055426084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1002</v>
      </c>
      <c r="B6" s="585" t="s">
        <v>1003</v>
      </c>
      <c r="C6" s="585" t="s">
        <v>993</v>
      </c>
      <c r="D6" s="585" t="s">
        <v>994</v>
      </c>
      <c r="E6" s="585" t="s">
        <v>1004</v>
      </c>
      <c r="F6" s="585" t="s">
        <v>1009</v>
      </c>
      <c r="G6" s="585" t="s">
        <v>1010</v>
      </c>
      <c r="H6" s="116">
        <v>22</v>
      </c>
      <c r="I6" s="116">
        <v>814</v>
      </c>
      <c r="J6" s="585">
        <v>0.88</v>
      </c>
      <c r="K6" s="585">
        <v>37</v>
      </c>
      <c r="L6" s="116">
        <v>25</v>
      </c>
      <c r="M6" s="116">
        <v>925</v>
      </c>
      <c r="N6" s="585">
        <v>1</v>
      </c>
      <c r="O6" s="585">
        <v>37</v>
      </c>
      <c r="P6" s="116">
        <v>12</v>
      </c>
      <c r="Q6" s="116">
        <v>444</v>
      </c>
      <c r="R6" s="590">
        <v>0.48</v>
      </c>
      <c r="S6" s="598">
        <v>37</v>
      </c>
    </row>
    <row r="7" spans="1:19" ht="14.4" customHeight="1" x14ac:dyDescent="0.3">
      <c r="A7" s="507" t="s">
        <v>1002</v>
      </c>
      <c r="B7" s="508" t="s">
        <v>1003</v>
      </c>
      <c r="C7" s="508" t="s">
        <v>993</v>
      </c>
      <c r="D7" s="508" t="s">
        <v>994</v>
      </c>
      <c r="E7" s="508" t="s">
        <v>1004</v>
      </c>
      <c r="F7" s="508" t="s">
        <v>1011</v>
      </c>
      <c r="G7" s="508" t="s">
        <v>1012</v>
      </c>
      <c r="H7" s="512">
        <v>36</v>
      </c>
      <c r="I7" s="512">
        <v>1620</v>
      </c>
      <c r="J7" s="508">
        <v>0.73469387755102045</v>
      </c>
      <c r="K7" s="508">
        <v>45</v>
      </c>
      <c r="L7" s="512">
        <v>49</v>
      </c>
      <c r="M7" s="512">
        <v>2205</v>
      </c>
      <c r="N7" s="508">
        <v>1</v>
      </c>
      <c r="O7" s="508">
        <v>45</v>
      </c>
      <c r="P7" s="512">
        <v>25</v>
      </c>
      <c r="Q7" s="512">
        <v>1125</v>
      </c>
      <c r="R7" s="549">
        <v>0.51020408163265307</v>
      </c>
      <c r="S7" s="513">
        <v>45</v>
      </c>
    </row>
    <row r="8" spans="1:19" ht="14.4" customHeight="1" x14ac:dyDescent="0.3">
      <c r="A8" s="507" t="s">
        <v>1002</v>
      </c>
      <c r="B8" s="508" t="s">
        <v>1003</v>
      </c>
      <c r="C8" s="508" t="s">
        <v>993</v>
      </c>
      <c r="D8" s="508" t="s">
        <v>998</v>
      </c>
      <c r="E8" s="508" t="s">
        <v>1004</v>
      </c>
      <c r="F8" s="508" t="s">
        <v>1005</v>
      </c>
      <c r="G8" s="508" t="s">
        <v>1006</v>
      </c>
      <c r="H8" s="512">
        <v>3</v>
      </c>
      <c r="I8" s="512">
        <v>111</v>
      </c>
      <c r="J8" s="508"/>
      <c r="K8" s="508">
        <v>37</v>
      </c>
      <c r="L8" s="512"/>
      <c r="M8" s="512"/>
      <c r="N8" s="508"/>
      <c r="O8" s="508"/>
      <c r="P8" s="512"/>
      <c r="Q8" s="512"/>
      <c r="R8" s="549"/>
      <c r="S8" s="513"/>
    </row>
    <row r="9" spans="1:19" ht="14.4" customHeight="1" x14ac:dyDescent="0.3">
      <c r="A9" s="507" t="s">
        <v>1002</v>
      </c>
      <c r="B9" s="508" t="s">
        <v>1003</v>
      </c>
      <c r="C9" s="508" t="s">
        <v>993</v>
      </c>
      <c r="D9" s="508" t="s">
        <v>998</v>
      </c>
      <c r="E9" s="508" t="s">
        <v>1004</v>
      </c>
      <c r="F9" s="508" t="s">
        <v>1007</v>
      </c>
      <c r="G9" s="508" t="s">
        <v>1008</v>
      </c>
      <c r="H9" s="512">
        <v>1</v>
      </c>
      <c r="I9" s="512">
        <v>33.33</v>
      </c>
      <c r="J9" s="508">
        <v>1</v>
      </c>
      <c r="K9" s="508">
        <v>33.33</v>
      </c>
      <c r="L9" s="512">
        <v>1</v>
      </c>
      <c r="M9" s="512">
        <v>33.33</v>
      </c>
      <c r="N9" s="508">
        <v>1</v>
      </c>
      <c r="O9" s="508">
        <v>33.33</v>
      </c>
      <c r="P9" s="512">
        <v>3</v>
      </c>
      <c r="Q9" s="512">
        <v>100</v>
      </c>
      <c r="R9" s="549">
        <v>3.0003000300030003</v>
      </c>
      <c r="S9" s="513">
        <v>33.333333333333336</v>
      </c>
    </row>
    <row r="10" spans="1:19" ht="14.4" customHeight="1" x14ac:dyDescent="0.3">
      <c r="A10" s="507" t="s">
        <v>1002</v>
      </c>
      <c r="B10" s="508" t="s">
        <v>1003</v>
      </c>
      <c r="C10" s="508" t="s">
        <v>993</v>
      </c>
      <c r="D10" s="508" t="s">
        <v>998</v>
      </c>
      <c r="E10" s="508" t="s">
        <v>1004</v>
      </c>
      <c r="F10" s="508" t="s">
        <v>1013</v>
      </c>
      <c r="G10" s="508" t="s">
        <v>1014</v>
      </c>
      <c r="H10" s="512">
        <v>4</v>
      </c>
      <c r="I10" s="512">
        <v>36352</v>
      </c>
      <c r="J10" s="508">
        <v>0.44429777924442976</v>
      </c>
      <c r="K10" s="508">
        <v>9088</v>
      </c>
      <c r="L10" s="512">
        <v>9</v>
      </c>
      <c r="M10" s="512">
        <v>81819</v>
      </c>
      <c r="N10" s="508">
        <v>1</v>
      </c>
      <c r="O10" s="508">
        <v>9091</v>
      </c>
      <c r="P10" s="512">
        <v>5</v>
      </c>
      <c r="Q10" s="512">
        <v>45480</v>
      </c>
      <c r="R10" s="549">
        <v>0.55586110805558608</v>
      </c>
      <c r="S10" s="513">
        <v>9096</v>
      </c>
    </row>
    <row r="11" spans="1:19" ht="14.4" customHeight="1" x14ac:dyDescent="0.3">
      <c r="A11" s="507" t="s">
        <v>1002</v>
      </c>
      <c r="B11" s="508" t="s">
        <v>1003</v>
      </c>
      <c r="C11" s="508" t="s">
        <v>993</v>
      </c>
      <c r="D11" s="508" t="s">
        <v>998</v>
      </c>
      <c r="E11" s="508" t="s">
        <v>1004</v>
      </c>
      <c r="F11" s="508" t="s">
        <v>1015</v>
      </c>
      <c r="G11" s="508" t="s">
        <v>1016</v>
      </c>
      <c r="H11" s="512">
        <v>1</v>
      </c>
      <c r="I11" s="512">
        <v>177</v>
      </c>
      <c r="J11" s="508">
        <v>1</v>
      </c>
      <c r="K11" s="508">
        <v>177</v>
      </c>
      <c r="L11" s="512">
        <v>1</v>
      </c>
      <c r="M11" s="512">
        <v>177</v>
      </c>
      <c r="N11" s="508">
        <v>1</v>
      </c>
      <c r="O11" s="508">
        <v>177</v>
      </c>
      <c r="P11" s="512">
        <v>3</v>
      </c>
      <c r="Q11" s="512">
        <v>534</v>
      </c>
      <c r="R11" s="549">
        <v>3.0169491525423728</v>
      </c>
      <c r="S11" s="513">
        <v>178</v>
      </c>
    </row>
    <row r="12" spans="1:19" ht="14.4" customHeight="1" x14ac:dyDescent="0.3">
      <c r="A12" s="507" t="s">
        <v>1002</v>
      </c>
      <c r="B12" s="508" t="s">
        <v>1003</v>
      </c>
      <c r="C12" s="508" t="s">
        <v>993</v>
      </c>
      <c r="D12" s="508" t="s">
        <v>580</v>
      </c>
      <c r="E12" s="508" t="s">
        <v>1004</v>
      </c>
      <c r="F12" s="508" t="s">
        <v>1005</v>
      </c>
      <c r="G12" s="508" t="s">
        <v>1006</v>
      </c>
      <c r="H12" s="512">
        <v>3</v>
      </c>
      <c r="I12" s="512">
        <v>111</v>
      </c>
      <c r="J12" s="508">
        <v>0.6</v>
      </c>
      <c r="K12" s="508">
        <v>37</v>
      </c>
      <c r="L12" s="512">
        <v>5</v>
      </c>
      <c r="M12" s="512">
        <v>185</v>
      </c>
      <c r="N12" s="508">
        <v>1</v>
      </c>
      <c r="O12" s="508">
        <v>37</v>
      </c>
      <c r="P12" s="512"/>
      <c r="Q12" s="512"/>
      <c r="R12" s="549"/>
      <c r="S12" s="513"/>
    </row>
    <row r="13" spans="1:19" ht="14.4" customHeight="1" x14ac:dyDescent="0.3">
      <c r="A13" s="507" t="s">
        <v>1002</v>
      </c>
      <c r="B13" s="508" t="s">
        <v>1003</v>
      </c>
      <c r="C13" s="508" t="s">
        <v>993</v>
      </c>
      <c r="D13" s="508" t="s">
        <v>580</v>
      </c>
      <c r="E13" s="508" t="s">
        <v>1004</v>
      </c>
      <c r="F13" s="508" t="s">
        <v>1013</v>
      </c>
      <c r="G13" s="508" t="s">
        <v>1014</v>
      </c>
      <c r="H13" s="512"/>
      <c r="I13" s="512"/>
      <c r="J13" s="508"/>
      <c r="K13" s="508"/>
      <c r="L13" s="512"/>
      <c r="M13" s="512"/>
      <c r="N13" s="508"/>
      <c r="O13" s="508"/>
      <c r="P13" s="512">
        <v>1</v>
      </c>
      <c r="Q13" s="512">
        <v>9096</v>
      </c>
      <c r="R13" s="549"/>
      <c r="S13" s="513">
        <v>9096</v>
      </c>
    </row>
    <row r="14" spans="1:19" ht="14.4" customHeight="1" x14ac:dyDescent="0.3">
      <c r="A14" s="507" t="s">
        <v>1002</v>
      </c>
      <c r="B14" s="508" t="s">
        <v>1003</v>
      </c>
      <c r="C14" s="508" t="s">
        <v>993</v>
      </c>
      <c r="D14" s="508" t="s">
        <v>581</v>
      </c>
      <c r="E14" s="508" t="s">
        <v>1004</v>
      </c>
      <c r="F14" s="508" t="s">
        <v>1005</v>
      </c>
      <c r="G14" s="508" t="s">
        <v>1006</v>
      </c>
      <c r="H14" s="512"/>
      <c r="I14" s="512"/>
      <c r="J14" s="508"/>
      <c r="K14" s="508"/>
      <c r="L14" s="512">
        <v>1</v>
      </c>
      <c r="M14" s="512">
        <v>37</v>
      </c>
      <c r="N14" s="508">
        <v>1</v>
      </c>
      <c r="O14" s="508">
        <v>37</v>
      </c>
      <c r="P14" s="512">
        <v>2</v>
      </c>
      <c r="Q14" s="512">
        <v>74</v>
      </c>
      <c r="R14" s="549">
        <v>2</v>
      </c>
      <c r="S14" s="513">
        <v>37</v>
      </c>
    </row>
    <row r="15" spans="1:19" ht="14.4" customHeight="1" x14ac:dyDescent="0.3">
      <c r="A15" s="507" t="s">
        <v>1002</v>
      </c>
      <c r="B15" s="508" t="s">
        <v>1003</v>
      </c>
      <c r="C15" s="508" t="s">
        <v>993</v>
      </c>
      <c r="D15" s="508" t="s">
        <v>582</v>
      </c>
      <c r="E15" s="508" t="s">
        <v>1004</v>
      </c>
      <c r="F15" s="508" t="s">
        <v>1005</v>
      </c>
      <c r="G15" s="508" t="s">
        <v>1006</v>
      </c>
      <c r="H15" s="512">
        <v>5</v>
      </c>
      <c r="I15" s="512">
        <v>185</v>
      </c>
      <c r="J15" s="508">
        <v>0.625</v>
      </c>
      <c r="K15" s="508">
        <v>37</v>
      </c>
      <c r="L15" s="512">
        <v>8</v>
      </c>
      <c r="M15" s="512">
        <v>296</v>
      </c>
      <c r="N15" s="508">
        <v>1</v>
      </c>
      <c r="O15" s="508">
        <v>37</v>
      </c>
      <c r="P15" s="512">
        <v>8</v>
      </c>
      <c r="Q15" s="512">
        <v>296</v>
      </c>
      <c r="R15" s="549">
        <v>1</v>
      </c>
      <c r="S15" s="513">
        <v>37</v>
      </c>
    </row>
    <row r="16" spans="1:19" ht="14.4" customHeight="1" x14ac:dyDescent="0.3">
      <c r="A16" s="507" t="s">
        <v>1002</v>
      </c>
      <c r="B16" s="508" t="s">
        <v>1003</v>
      </c>
      <c r="C16" s="508" t="s">
        <v>993</v>
      </c>
      <c r="D16" s="508" t="s">
        <v>999</v>
      </c>
      <c r="E16" s="508" t="s">
        <v>1004</v>
      </c>
      <c r="F16" s="508" t="s">
        <v>1005</v>
      </c>
      <c r="G16" s="508" t="s">
        <v>1006</v>
      </c>
      <c r="H16" s="512">
        <v>1</v>
      </c>
      <c r="I16" s="512">
        <v>37</v>
      </c>
      <c r="J16" s="508"/>
      <c r="K16" s="508">
        <v>37</v>
      </c>
      <c r="L16" s="512"/>
      <c r="M16" s="512"/>
      <c r="N16" s="508"/>
      <c r="O16" s="508"/>
      <c r="P16" s="512"/>
      <c r="Q16" s="512"/>
      <c r="R16" s="549"/>
      <c r="S16" s="513"/>
    </row>
    <row r="17" spans="1:19" ht="14.4" customHeight="1" x14ac:dyDescent="0.3">
      <c r="A17" s="507" t="s">
        <v>1002</v>
      </c>
      <c r="B17" s="508" t="s">
        <v>1003</v>
      </c>
      <c r="C17" s="508" t="s">
        <v>993</v>
      </c>
      <c r="D17" s="508" t="s">
        <v>583</v>
      </c>
      <c r="E17" s="508" t="s">
        <v>1004</v>
      </c>
      <c r="F17" s="508" t="s">
        <v>1005</v>
      </c>
      <c r="G17" s="508" t="s">
        <v>1006</v>
      </c>
      <c r="H17" s="512">
        <v>10</v>
      </c>
      <c r="I17" s="512">
        <v>370</v>
      </c>
      <c r="J17" s="508">
        <v>1.25</v>
      </c>
      <c r="K17" s="508">
        <v>37</v>
      </c>
      <c r="L17" s="512">
        <v>8</v>
      </c>
      <c r="M17" s="512">
        <v>296</v>
      </c>
      <c r="N17" s="508">
        <v>1</v>
      </c>
      <c r="O17" s="508">
        <v>37</v>
      </c>
      <c r="P17" s="512">
        <v>4</v>
      </c>
      <c r="Q17" s="512">
        <v>148</v>
      </c>
      <c r="R17" s="549">
        <v>0.5</v>
      </c>
      <c r="S17" s="513">
        <v>37</v>
      </c>
    </row>
    <row r="18" spans="1:19" ht="14.4" customHeight="1" x14ac:dyDescent="0.3">
      <c r="A18" s="507" t="s">
        <v>1002</v>
      </c>
      <c r="B18" s="508" t="s">
        <v>1003</v>
      </c>
      <c r="C18" s="508" t="s">
        <v>993</v>
      </c>
      <c r="D18" s="508" t="s">
        <v>583</v>
      </c>
      <c r="E18" s="508" t="s">
        <v>1004</v>
      </c>
      <c r="F18" s="508" t="s">
        <v>1007</v>
      </c>
      <c r="G18" s="508" t="s">
        <v>1008</v>
      </c>
      <c r="H18" s="512">
        <v>4</v>
      </c>
      <c r="I18" s="512">
        <v>133.32999999999998</v>
      </c>
      <c r="J18" s="508">
        <v>0.57142244889212701</v>
      </c>
      <c r="K18" s="508">
        <v>33.332499999999996</v>
      </c>
      <c r="L18" s="512">
        <v>7</v>
      </c>
      <c r="M18" s="512">
        <v>233.32999999999998</v>
      </c>
      <c r="N18" s="508">
        <v>1</v>
      </c>
      <c r="O18" s="508">
        <v>33.332857142857144</v>
      </c>
      <c r="P18" s="512">
        <v>1</v>
      </c>
      <c r="Q18" s="512">
        <v>33.33</v>
      </c>
      <c r="R18" s="549">
        <v>0.14284489778425408</v>
      </c>
      <c r="S18" s="513">
        <v>33.33</v>
      </c>
    </row>
    <row r="19" spans="1:19" ht="14.4" customHeight="1" x14ac:dyDescent="0.3">
      <c r="A19" s="507" t="s">
        <v>1002</v>
      </c>
      <c r="B19" s="508" t="s">
        <v>1003</v>
      </c>
      <c r="C19" s="508" t="s">
        <v>993</v>
      </c>
      <c r="D19" s="508" t="s">
        <v>583</v>
      </c>
      <c r="E19" s="508" t="s">
        <v>1004</v>
      </c>
      <c r="F19" s="508" t="s">
        <v>1013</v>
      </c>
      <c r="G19" s="508" t="s">
        <v>1014</v>
      </c>
      <c r="H19" s="512">
        <v>12</v>
      </c>
      <c r="I19" s="512">
        <v>109056</v>
      </c>
      <c r="J19" s="508">
        <v>0.70564941409409432</v>
      </c>
      <c r="K19" s="508">
        <v>9088</v>
      </c>
      <c r="L19" s="512">
        <v>17</v>
      </c>
      <c r="M19" s="512">
        <v>154547</v>
      </c>
      <c r="N19" s="508">
        <v>1</v>
      </c>
      <c r="O19" s="508">
        <v>9091</v>
      </c>
      <c r="P19" s="512">
        <v>6</v>
      </c>
      <c r="Q19" s="512">
        <v>54576</v>
      </c>
      <c r="R19" s="549">
        <v>0.35313529217648998</v>
      </c>
      <c r="S19" s="513">
        <v>9096</v>
      </c>
    </row>
    <row r="20" spans="1:19" ht="14.4" customHeight="1" x14ac:dyDescent="0.3">
      <c r="A20" s="507" t="s">
        <v>1002</v>
      </c>
      <c r="B20" s="508" t="s">
        <v>1003</v>
      </c>
      <c r="C20" s="508" t="s">
        <v>993</v>
      </c>
      <c r="D20" s="508" t="s">
        <v>583</v>
      </c>
      <c r="E20" s="508" t="s">
        <v>1004</v>
      </c>
      <c r="F20" s="508" t="s">
        <v>1015</v>
      </c>
      <c r="G20" s="508" t="s">
        <v>1016</v>
      </c>
      <c r="H20" s="512">
        <v>4</v>
      </c>
      <c r="I20" s="512">
        <v>708</v>
      </c>
      <c r="J20" s="508">
        <v>0.5714285714285714</v>
      </c>
      <c r="K20" s="508">
        <v>177</v>
      </c>
      <c r="L20" s="512">
        <v>7</v>
      </c>
      <c r="M20" s="512">
        <v>1239</v>
      </c>
      <c r="N20" s="508">
        <v>1</v>
      </c>
      <c r="O20" s="508">
        <v>177</v>
      </c>
      <c r="P20" s="512">
        <v>1</v>
      </c>
      <c r="Q20" s="512">
        <v>178</v>
      </c>
      <c r="R20" s="549">
        <v>0.14366424535916061</v>
      </c>
      <c r="S20" s="513">
        <v>178</v>
      </c>
    </row>
    <row r="21" spans="1:19" ht="14.4" customHeight="1" x14ac:dyDescent="0.3">
      <c r="A21" s="507" t="s">
        <v>1002</v>
      </c>
      <c r="B21" s="508" t="s">
        <v>1003</v>
      </c>
      <c r="C21" s="508" t="s">
        <v>993</v>
      </c>
      <c r="D21" s="508" t="s">
        <v>1000</v>
      </c>
      <c r="E21" s="508" t="s">
        <v>1004</v>
      </c>
      <c r="F21" s="508" t="s">
        <v>1007</v>
      </c>
      <c r="G21" s="508" t="s">
        <v>1008</v>
      </c>
      <c r="H21" s="512"/>
      <c r="I21" s="512"/>
      <c r="J21" s="508"/>
      <c r="K21" s="508"/>
      <c r="L21" s="512">
        <v>2</v>
      </c>
      <c r="M21" s="512">
        <v>66.66</v>
      </c>
      <c r="N21" s="508">
        <v>1</v>
      </c>
      <c r="O21" s="508">
        <v>33.33</v>
      </c>
      <c r="P21" s="512"/>
      <c r="Q21" s="512"/>
      <c r="R21" s="549"/>
      <c r="S21" s="513"/>
    </row>
    <row r="22" spans="1:19" ht="14.4" customHeight="1" x14ac:dyDescent="0.3">
      <c r="A22" s="507" t="s">
        <v>1002</v>
      </c>
      <c r="B22" s="508" t="s">
        <v>1003</v>
      </c>
      <c r="C22" s="508" t="s">
        <v>993</v>
      </c>
      <c r="D22" s="508" t="s">
        <v>1000</v>
      </c>
      <c r="E22" s="508" t="s">
        <v>1004</v>
      </c>
      <c r="F22" s="508" t="s">
        <v>1013</v>
      </c>
      <c r="G22" s="508" t="s">
        <v>1014</v>
      </c>
      <c r="H22" s="512"/>
      <c r="I22" s="512"/>
      <c r="J22" s="508"/>
      <c r="K22" s="508"/>
      <c r="L22" s="512">
        <v>2</v>
      </c>
      <c r="M22" s="512">
        <v>18182</v>
      </c>
      <c r="N22" s="508">
        <v>1</v>
      </c>
      <c r="O22" s="508">
        <v>9091</v>
      </c>
      <c r="P22" s="512">
        <v>2</v>
      </c>
      <c r="Q22" s="512">
        <v>18192</v>
      </c>
      <c r="R22" s="549">
        <v>1.0005499945000551</v>
      </c>
      <c r="S22" s="513">
        <v>9096</v>
      </c>
    </row>
    <row r="23" spans="1:19" ht="14.4" customHeight="1" x14ac:dyDescent="0.3">
      <c r="A23" s="507" t="s">
        <v>1002</v>
      </c>
      <c r="B23" s="508" t="s">
        <v>1003</v>
      </c>
      <c r="C23" s="508" t="s">
        <v>993</v>
      </c>
      <c r="D23" s="508" t="s">
        <v>1000</v>
      </c>
      <c r="E23" s="508" t="s">
        <v>1004</v>
      </c>
      <c r="F23" s="508" t="s">
        <v>1015</v>
      </c>
      <c r="G23" s="508" t="s">
        <v>1016</v>
      </c>
      <c r="H23" s="512"/>
      <c r="I23" s="512"/>
      <c r="J23" s="508"/>
      <c r="K23" s="508"/>
      <c r="L23" s="512">
        <v>2</v>
      </c>
      <c r="M23" s="512">
        <v>354</v>
      </c>
      <c r="N23" s="508">
        <v>1</v>
      </c>
      <c r="O23" s="508">
        <v>177</v>
      </c>
      <c r="P23" s="512"/>
      <c r="Q23" s="512"/>
      <c r="R23" s="549"/>
      <c r="S23" s="513"/>
    </row>
    <row r="24" spans="1:19" ht="14.4" customHeight="1" x14ac:dyDescent="0.3">
      <c r="A24" s="507" t="s">
        <v>1017</v>
      </c>
      <c r="B24" s="508" t="s">
        <v>1018</v>
      </c>
      <c r="C24" s="508" t="s">
        <v>536</v>
      </c>
      <c r="D24" s="508" t="s">
        <v>994</v>
      </c>
      <c r="E24" s="508" t="s">
        <v>1019</v>
      </c>
      <c r="F24" s="508" t="s">
        <v>1020</v>
      </c>
      <c r="G24" s="508" t="s">
        <v>1021</v>
      </c>
      <c r="H24" s="512">
        <v>82</v>
      </c>
      <c r="I24" s="512">
        <v>61828</v>
      </c>
      <c r="J24" s="508"/>
      <c r="K24" s="508">
        <v>754</v>
      </c>
      <c r="L24" s="512"/>
      <c r="M24" s="512"/>
      <c r="N24" s="508"/>
      <c r="O24" s="508"/>
      <c r="P24" s="512"/>
      <c r="Q24" s="512"/>
      <c r="R24" s="549"/>
      <c r="S24" s="513"/>
    </row>
    <row r="25" spans="1:19" ht="14.4" customHeight="1" x14ac:dyDescent="0.3">
      <c r="A25" s="507" t="s">
        <v>1017</v>
      </c>
      <c r="B25" s="508" t="s">
        <v>1018</v>
      </c>
      <c r="C25" s="508" t="s">
        <v>536</v>
      </c>
      <c r="D25" s="508" t="s">
        <v>994</v>
      </c>
      <c r="E25" s="508" t="s">
        <v>1004</v>
      </c>
      <c r="F25" s="508" t="s">
        <v>1022</v>
      </c>
      <c r="G25" s="508" t="s">
        <v>1023</v>
      </c>
      <c r="H25" s="512">
        <v>587</v>
      </c>
      <c r="I25" s="512">
        <v>123857</v>
      </c>
      <c r="J25" s="508">
        <v>1.5951086956521738</v>
      </c>
      <c r="K25" s="508">
        <v>211</v>
      </c>
      <c r="L25" s="512">
        <v>368</v>
      </c>
      <c r="M25" s="512">
        <v>77648</v>
      </c>
      <c r="N25" s="508">
        <v>1</v>
      </c>
      <c r="O25" s="508">
        <v>211</v>
      </c>
      <c r="P25" s="512">
        <v>399</v>
      </c>
      <c r="Q25" s="512">
        <v>84588</v>
      </c>
      <c r="R25" s="549">
        <v>1.0893777045126727</v>
      </c>
      <c r="S25" s="513">
        <v>212</v>
      </c>
    </row>
    <row r="26" spans="1:19" ht="14.4" customHeight="1" x14ac:dyDescent="0.3">
      <c r="A26" s="507" t="s">
        <v>1017</v>
      </c>
      <c r="B26" s="508" t="s">
        <v>1018</v>
      </c>
      <c r="C26" s="508" t="s">
        <v>536</v>
      </c>
      <c r="D26" s="508" t="s">
        <v>994</v>
      </c>
      <c r="E26" s="508" t="s">
        <v>1004</v>
      </c>
      <c r="F26" s="508" t="s">
        <v>1024</v>
      </c>
      <c r="G26" s="508" t="s">
        <v>1023</v>
      </c>
      <c r="H26" s="512">
        <v>44</v>
      </c>
      <c r="I26" s="512">
        <v>3828</v>
      </c>
      <c r="J26" s="508">
        <v>0.97777777777777775</v>
      </c>
      <c r="K26" s="508">
        <v>87</v>
      </c>
      <c r="L26" s="512">
        <v>45</v>
      </c>
      <c r="M26" s="512">
        <v>3915</v>
      </c>
      <c r="N26" s="508">
        <v>1</v>
      </c>
      <c r="O26" s="508">
        <v>87</v>
      </c>
      <c r="P26" s="512">
        <v>57</v>
      </c>
      <c r="Q26" s="512">
        <v>4959</v>
      </c>
      <c r="R26" s="549">
        <v>1.2666666666666666</v>
      </c>
      <c r="S26" s="513">
        <v>87</v>
      </c>
    </row>
    <row r="27" spans="1:19" ht="14.4" customHeight="1" x14ac:dyDescent="0.3">
      <c r="A27" s="507" t="s">
        <v>1017</v>
      </c>
      <c r="B27" s="508" t="s">
        <v>1018</v>
      </c>
      <c r="C27" s="508" t="s">
        <v>536</v>
      </c>
      <c r="D27" s="508" t="s">
        <v>994</v>
      </c>
      <c r="E27" s="508" t="s">
        <v>1004</v>
      </c>
      <c r="F27" s="508" t="s">
        <v>1025</v>
      </c>
      <c r="G27" s="508" t="s">
        <v>1026</v>
      </c>
      <c r="H27" s="512">
        <v>2493</v>
      </c>
      <c r="I27" s="512">
        <v>750393</v>
      </c>
      <c r="J27" s="508">
        <v>1.1084926634059582</v>
      </c>
      <c r="K27" s="508">
        <v>301</v>
      </c>
      <c r="L27" s="512">
        <v>2249</v>
      </c>
      <c r="M27" s="512">
        <v>676949</v>
      </c>
      <c r="N27" s="508">
        <v>1</v>
      </c>
      <c r="O27" s="508">
        <v>301</v>
      </c>
      <c r="P27" s="512">
        <v>2893</v>
      </c>
      <c r="Q27" s="512">
        <v>873686</v>
      </c>
      <c r="R27" s="549">
        <v>1.2906230750026959</v>
      </c>
      <c r="S27" s="513">
        <v>302</v>
      </c>
    </row>
    <row r="28" spans="1:19" ht="14.4" customHeight="1" x14ac:dyDescent="0.3">
      <c r="A28" s="507" t="s">
        <v>1017</v>
      </c>
      <c r="B28" s="508" t="s">
        <v>1018</v>
      </c>
      <c r="C28" s="508" t="s">
        <v>536</v>
      </c>
      <c r="D28" s="508" t="s">
        <v>994</v>
      </c>
      <c r="E28" s="508" t="s">
        <v>1004</v>
      </c>
      <c r="F28" s="508" t="s">
        <v>1027</v>
      </c>
      <c r="G28" s="508" t="s">
        <v>1028</v>
      </c>
      <c r="H28" s="512">
        <v>53</v>
      </c>
      <c r="I28" s="512">
        <v>5247</v>
      </c>
      <c r="J28" s="508">
        <v>0.58888888888888891</v>
      </c>
      <c r="K28" s="508">
        <v>99</v>
      </c>
      <c r="L28" s="512">
        <v>90</v>
      </c>
      <c r="M28" s="512">
        <v>8910</v>
      </c>
      <c r="N28" s="508">
        <v>1</v>
      </c>
      <c r="O28" s="508">
        <v>99</v>
      </c>
      <c r="P28" s="512">
        <v>135</v>
      </c>
      <c r="Q28" s="512">
        <v>13500</v>
      </c>
      <c r="R28" s="549">
        <v>1.5151515151515151</v>
      </c>
      <c r="S28" s="513">
        <v>100</v>
      </c>
    </row>
    <row r="29" spans="1:19" ht="14.4" customHeight="1" x14ac:dyDescent="0.3">
      <c r="A29" s="507" t="s">
        <v>1017</v>
      </c>
      <c r="B29" s="508" t="s">
        <v>1018</v>
      </c>
      <c r="C29" s="508" t="s">
        <v>536</v>
      </c>
      <c r="D29" s="508" t="s">
        <v>994</v>
      </c>
      <c r="E29" s="508" t="s">
        <v>1004</v>
      </c>
      <c r="F29" s="508" t="s">
        <v>1029</v>
      </c>
      <c r="G29" s="508" t="s">
        <v>1030</v>
      </c>
      <c r="H29" s="512">
        <v>2</v>
      </c>
      <c r="I29" s="512">
        <v>462</v>
      </c>
      <c r="J29" s="508">
        <v>0.33189655172413796</v>
      </c>
      <c r="K29" s="508">
        <v>231</v>
      </c>
      <c r="L29" s="512">
        <v>6</v>
      </c>
      <c r="M29" s="512">
        <v>1392</v>
      </c>
      <c r="N29" s="508">
        <v>1</v>
      </c>
      <c r="O29" s="508">
        <v>232</v>
      </c>
      <c r="P29" s="512">
        <v>7</v>
      </c>
      <c r="Q29" s="512">
        <v>1624</v>
      </c>
      <c r="R29" s="549">
        <v>1.1666666666666667</v>
      </c>
      <c r="S29" s="513">
        <v>232</v>
      </c>
    </row>
    <row r="30" spans="1:19" ht="14.4" customHeight="1" x14ac:dyDescent="0.3">
      <c r="A30" s="507" t="s">
        <v>1017</v>
      </c>
      <c r="B30" s="508" t="s">
        <v>1018</v>
      </c>
      <c r="C30" s="508" t="s">
        <v>536</v>
      </c>
      <c r="D30" s="508" t="s">
        <v>994</v>
      </c>
      <c r="E30" s="508" t="s">
        <v>1004</v>
      </c>
      <c r="F30" s="508" t="s">
        <v>1031</v>
      </c>
      <c r="G30" s="508" t="s">
        <v>1032</v>
      </c>
      <c r="H30" s="512">
        <v>524</v>
      </c>
      <c r="I30" s="512">
        <v>71788</v>
      </c>
      <c r="J30" s="508">
        <v>1.2242990654205608</v>
      </c>
      <c r="K30" s="508">
        <v>137</v>
      </c>
      <c r="L30" s="512">
        <v>428</v>
      </c>
      <c r="M30" s="512">
        <v>58636</v>
      </c>
      <c r="N30" s="508">
        <v>1</v>
      </c>
      <c r="O30" s="508">
        <v>137</v>
      </c>
      <c r="P30" s="512">
        <v>465</v>
      </c>
      <c r="Q30" s="512">
        <v>63705</v>
      </c>
      <c r="R30" s="549">
        <v>1.0864485981308412</v>
      </c>
      <c r="S30" s="513">
        <v>137</v>
      </c>
    </row>
    <row r="31" spans="1:19" ht="14.4" customHeight="1" x14ac:dyDescent="0.3">
      <c r="A31" s="507" t="s">
        <v>1017</v>
      </c>
      <c r="B31" s="508" t="s">
        <v>1018</v>
      </c>
      <c r="C31" s="508" t="s">
        <v>536</v>
      </c>
      <c r="D31" s="508" t="s">
        <v>994</v>
      </c>
      <c r="E31" s="508" t="s">
        <v>1004</v>
      </c>
      <c r="F31" s="508" t="s">
        <v>1033</v>
      </c>
      <c r="G31" s="508" t="s">
        <v>1032</v>
      </c>
      <c r="H31" s="512">
        <v>41</v>
      </c>
      <c r="I31" s="512">
        <v>7503</v>
      </c>
      <c r="J31" s="508">
        <v>0.93181818181818177</v>
      </c>
      <c r="K31" s="508">
        <v>183</v>
      </c>
      <c r="L31" s="512">
        <v>44</v>
      </c>
      <c r="M31" s="512">
        <v>8052</v>
      </c>
      <c r="N31" s="508">
        <v>1</v>
      </c>
      <c r="O31" s="508">
        <v>183</v>
      </c>
      <c r="P31" s="512">
        <v>53</v>
      </c>
      <c r="Q31" s="512">
        <v>9752</v>
      </c>
      <c r="R31" s="549">
        <v>1.2111276701440636</v>
      </c>
      <c r="S31" s="513">
        <v>184</v>
      </c>
    </row>
    <row r="32" spans="1:19" ht="14.4" customHeight="1" x14ac:dyDescent="0.3">
      <c r="A32" s="507" t="s">
        <v>1017</v>
      </c>
      <c r="B32" s="508" t="s">
        <v>1018</v>
      </c>
      <c r="C32" s="508" t="s">
        <v>536</v>
      </c>
      <c r="D32" s="508" t="s">
        <v>994</v>
      </c>
      <c r="E32" s="508" t="s">
        <v>1004</v>
      </c>
      <c r="F32" s="508" t="s">
        <v>1034</v>
      </c>
      <c r="G32" s="508" t="s">
        <v>1035</v>
      </c>
      <c r="H32" s="512">
        <v>19</v>
      </c>
      <c r="I32" s="512">
        <v>12141</v>
      </c>
      <c r="J32" s="508">
        <v>1.1176470588235294</v>
      </c>
      <c r="K32" s="508">
        <v>639</v>
      </c>
      <c r="L32" s="512">
        <v>17</v>
      </c>
      <c r="M32" s="512">
        <v>10863</v>
      </c>
      <c r="N32" s="508">
        <v>1</v>
      </c>
      <c r="O32" s="508">
        <v>639</v>
      </c>
      <c r="P32" s="512">
        <v>24</v>
      </c>
      <c r="Q32" s="512">
        <v>15360</v>
      </c>
      <c r="R32" s="549">
        <v>1.4139740403203536</v>
      </c>
      <c r="S32" s="513">
        <v>640</v>
      </c>
    </row>
    <row r="33" spans="1:19" ht="14.4" customHeight="1" x14ac:dyDescent="0.3">
      <c r="A33" s="507" t="s">
        <v>1017</v>
      </c>
      <c r="B33" s="508" t="s">
        <v>1018</v>
      </c>
      <c r="C33" s="508" t="s">
        <v>536</v>
      </c>
      <c r="D33" s="508" t="s">
        <v>994</v>
      </c>
      <c r="E33" s="508" t="s">
        <v>1004</v>
      </c>
      <c r="F33" s="508" t="s">
        <v>1036</v>
      </c>
      <c r="G33" s="508" t="s">
        <v>1037</v>
      </c>
      <c r="H33" s="512">
        <v>24</v>
      </c>
      <c r="I33" s="512">
        <v>14592</v>
      </c>
      <c r="J33" s="508">
        <v>1.0909090909090908</v>
      </c>
      <c r="K33" s="508">
        <v>608</v>
      </c>
      <c r="L33" s="512">
        <v>22</v>
      </c>
      <c r="M33" s="512">
        <v>13376</v>
      </c>
      <c r="N33" s="508">
        <v>1</v>
      </c>
      <c r="O33" s="508">
        <v>608</v>
      </c>
      <c r="P33" s="512">
        <v>20</v>
      </c>
      <c r="Q33" s="512">
        <v>12180</v>
      </c>
      <c r="R33" s="549">
        <v>0.91058612440191389</v>
      </c>
      <c r="S33" s="513">
        <v>609</v>
      </c>
    </row>
    <row r="34" spans="1:19" ht="14.4" customHeight="1" x14ac:dyDescent="0.3">
      <c r="A34" s="507" t="s">
        <v>1017</v>
      </c>
      <c r="B34" s="508" t="s">
        <v>1018</v>
      </c>
      <c r="C34" s="508" t="s">
        <v>536</v>
      </c>
      <c r="D34" s="508" t="s">
        <v>994</v>
      </c>
      <c r="E34" s="508" t="s">
        <v>1004</v>
      </c>
      <c r="F34" s="508" t="s">
        <v>1038</v>
      </c>
      <c r="G34" s="508" t="s">
        <v>1039</v>
      </c>
      <c r="H34" s="512">
        <v>235</v>
      </c>
      <c r="I34" s="512">
        <v>40655</v>
      </c>
      <c r="J34" s="508">
        <v>1.0981308411214954</v>
      </c>
      <c r="K34" s="508">
        <v>173</v>
      </c>
      <c r="L34" s="512">
        <v>214</v>
      </c>
      <c r="M34" s="512">
        <v>37022</v>
      </c>
      <c r="N34" s="508">
        <v>1</v>
      </c>
      <c r="O34" s="508">
        <v>173</v>
      </c>
      <c r="P34" s="512">
        <v>261</v>
      </c>
      <c r="Q34" s="512">
        <v>45414</v>
      </c>
      <c r="R34" s="549">
        <v>1.2266760304683701</v>
      </c>
      <c r="S34" s="513">
        <v>174</v>
      </c>
    </row>
    <row r="35" spans="1:19" ht="14.4" customHeight="1" x14ac:dyDescent="0.3">
      <c r="A35" s="507" t="s">
        <v>1017</v>
      </c>
      <c r="B35" s="508" t="s">
        <v>1018</v>
      </c>
      <c r="C35" s="508" t="s">
        <v>536</v>
      </c>
      <c r="D35" s="508" t="s">
        <v>994</v>
      </c>
      <c r="E35" s="508" t="s">
        <v>1004</v>
      </c>
      <c r="F35" s="508" t="s">
        <v>1040</v>
      </c>
      <c r="G35" s="508" t="s">
        <v>1041</v>
      </c>
      <c r="H35" s="512">
        <v>464</v>
      </c>
      <c r="I35" s="512">
        <v>178176</v>
      </c>
      <c r="J35" s="508">
        <v>1.7645206334115691</v>
      </c>
      <c r="K35" s="508">
        <v>384</v>
      </c>
      <c r="L35" s="512">
        <v>291</v>
      </c>
      <c r="M35" s="512">
        <v>100977</v>
      </c>
      <c r="N35" s="508">
        <v>1</v>
      </c>
      <c r="O35" s="508">
        <v>347</v>
      </c>
      <c r="P35" s="512">
        <v>249</v>
      </c>
      <c r="Q35" s="512">
        <v>86403</v>
      </c>
      <c r="R35" s="549">
        <v>0.85567010309278346</v>
      </c>
      <c r="S35" s="513">
        <v>347</v>
      </c>
    </row>
    <row r="36" spans="1:19" ht="14.4" customHeight="1" x14ac:dyDescent="0.3">
      <c r="A36" s="507" t="s">
        <v>1017</v>
      </c>
      <c r="B36" s="508" t="s">
        <v>1018</v>
      </c>
      <c r="C36" s="508" t="s">
        <v>536</v>
      </c>
      <c r="D36" s="508" t="s">
        <v>994</v>
      </c>
      <c r="E36" s="508" t="s">
        <v>1004</v>
      </c>
      <c r="F36" s="508" t="s">
        <v>1042</v>
      </c>
      <c r="G36" s="508" t="s">
        <v>1043</v>
      </c>
      <c r="H36" s="512">
        <v>1456</v>
      </c>
      <c r="I36" s="512">
        <v>24752</v>
      </c>
      <c r="J36" s="508">
        <v>2.1634472511144129</v>
      </c>
      <c r="K36" s="508">
        <v>17</v>
      </c>
      <c r="L36" s="512">
        <v>673</v>
      </c>
      <c r="M36" s="512">
        <v>11441</v>
      </c>
      <c r="N36" s="508">
        <v>1</v>
      </c>
      <c r="O36" s="508">
        <v>17</v>
      </c>
      <c r="P36" s="512">
        <v>1090</v>
      </c>
      <c r="Q36" s="512">
        <v>18530</v>
      </c>
      <c r="R36" s="549">
        <v>1.6196136701337296</v>
      </c>
      <c r="S36" s="513">
        <v>17</v>
      </c>
    </row>
    <row r="37" spans="1:19" ht="14.4" customHeight="1" x14ac:dyDescent="0.3">
      <c r="A37" s="507" t="s">
        <v>1017</v>
      </c>
      <c r="B37" s="508" t="s">
        <v>1018</v>
      </c>
      <c r="C37" s="508" t="s">
        <v>536</v>
      </c>
      <c r="D37" s="508" t="s">
        <v>994</v>
      </c>
      <c r="E37" s="508" t="s">
        <v>1004</v>
      </c>
      <c r="F37" s="508" t="s">
        <v>1044</v>
      </c>
      <c r="G37" s="508" t="s">
        <v>1045</v>
      </c>
      <c r="H37" s="512">
        <v>277</v>
      </c>
      <c r="I37" s="512">
        <v>75621</v>
      </c>
      <c r="J37" s="508">
        <v>137.99452554744525</v>
      </c>
      <c r="K37" s="508">
        <v>273</v>
      </c>
      <c r="L37" s="512">
        <v>2</v>
      </c>
      <c r="M37" s="512">
        <v>548</v>
      </c>
      <c r="N37" s="508">
        <v>1</v>
      </c>
      <c r="O37" s="508">
        <v>274</v>
      </c>
      <c r="P37" s="512">
        <v>203</v>
      </c>
      <c r="Q37" s="512">
        <v>55622</v>
      </c>
      <c r="R37" s="549">
        <v>101.5</v>
      </c>
      <c r="S37" s="513">
        <v>274</v>
      </c>
    </row>
    <row r="38" spans="1:19" ht="14.4" customHeight="1" x14ac:dyDescent="0.3">
      <c r="A38" s="507" t="s">
        <v>1017</v>
      </c>
      <c r="B38" s="508" t="s">
        <v>1018</v>
      </c>
      <c r="C38" s="508" t="s">
        <v>536</v>
      </c>
      <c r="D38" s="508" t="s">
        <v>994</v>
      </c>
      <c r="E38" s="508" t="s">
        <v>1004</v>
      </c>
      <c r="F38" s="508" t="s">
        <v>1046</v>
      </c>
      <c r="G38" s="508" t="s">
        <v>1047</v>
      </c>
      <c r="H38" s="512">
        <v>288</v>
      </c>
      <c r="I38" s="512">
        <v>40896</v>
      </c>
      <c r="J38" s="508">
        <v>1.3211009174311927</v>
      </c>
      <c r="K38" s="508">
        <v>142</v>
      </c>
      <c r="L38" s="512">
        <v>218</v>
      </c>
      <c r="M38" s="512">
        <v>30956</v>
      </c>
      <c r="N38" s="508">
        <v>1</v>
      </c>
      <c r="O38" s="508">
        <v>142</v>
      </c>
      <c r="P38" s="512">
        <v>233</v>
      </c>
      <c r="Q38" s="512">
        <v>33086</v>
      </c>
      <c r="R38" s="549">
        <v>1.0688073394495412</v>
      </c>
      <c r="S38" s="513">
        <v>142</v>
      </c>
    </row>
    <row r="39" spans="1:19" ht="14.4" customHeight="1" x14ac:dyDescent="0.3">
      <c r="A39" s="507" t="s">
        <v>1017</v>
      </c>
      <c r="B39" s="508" t="s">
        <v>1018</v>
      </c>
      <c r="C39" s="508" t="s">
        <v>536</v>
      </c>
      <c r="D39" s="508" t="s">
        <v>994</v>
      </c>
      <c r="E39" s="508" t="s">
        <v>1004</v>
      </c>
      <c r="F39" s="508" t="s">
        <v>1048</v>
      </c>
      <c r="G39" s="508" t="s">
        <v>1047</v>
      </c>
      <c r="H39" s="512">
        <v>521</v>
      </c>
      <c r="I39" s="512">
        <v>40638</v>
      </c>
      <c r="J39" s="508">
        <v>1.2201405152224825</v>
      </c>
      <c r="K39" s="508">
        <v>78</v>
      </c>
      <c r="L39" s="512">
        <v>427</v>
      </c>
      <c r="M39" s="512">
        <v>33306</v>
      </c>
      <c r="N39" s="508">
        <v>1</v>
      </c>
      <c r="O39" s="508">
        <v>78</v>
      </c>
      <c r="P39" s="512">
        <v>460</v>
      </c>
      <c r="Q39" s="512">
        <v>35880</v>
      </c>
      <c r="R39" s="549">
        <v>1.0772833723653397</v>
      </c>
      <c r="S39" s="513">
        <v>78</v>
      </c>
    </row>
    <row r="40" spans="1:19" ht="14.4" customHeight="1" x14ac:dyDescent="0.3">
      <c r="A40" s="507" t="s">
        <v>1017</v>
      </c>
      <c r="B40" s="508" t="s">
        <v>1018</v>
      </c>
      <c r="C40" s="508" t="s">
        <v>536</v>
      </c>
      <c r="D40" s="508" t="s">
        <v>994</v>
      </c>
      <c r="E40" s="508" t="s">
        <v>1004</v>
      </c>
      <c r="F40" s="508" t="s">
        <v>1049</v>
      </c>
      <c r="G40" s="508" t="s">
        <v>1050</v>
      </c>
      <c r="H40" s="512">
        <v>288</v>
      </c>
      <c r="I40" s="512">
        <v>90144</v>
      </c>
      <c r="J40" s="508">
        <v>1.3415084231204237</v>
      </c>
      <c r="K40" s="508">
        <v>313</v>
      </c>
      <c r="L40" s="512">
        <v>214</v>
      </c>
      <c r="M40" s="512">
        <v>67196</v>
      </c>
      <c r="N40" s="508">
        <v>1</v>
      </c>
      <c r="O40" s="508">
        <v>314</v>
      </c>
      <c r="P40" s="512">
        <v>233</v>
      </c>
      <c r="Q40" s="512">
        <v>73162</v>
      </c>
      <c r="R40" s="549">
        <v>1.0887850467289719</v>
      </c>
      <c r="S40" s="513">
        <v>314</v>
      </c>
    </row>
    <row r="41" spans="1:19" ht="14.4" customHeight="1" x14ac:dyDescent="0.3">
      <c r="A41" s="507" t="s">
        <v>1017</v>
      </c>
      <c r="B41" s="508" t="s">
        <v>1018</v>
      </c>
      <c r="C41" s="508" t="s">
        <v>536</v>
      </c>
      <c r="D41" s="508" t="s">
        <v>994</v>
      </c>
      <c r="E41" s="508" t="s">
        <v>1004</v>
      </c>
      <c r="F41" s="508" t="s">
        <v>1051</v>
      </c>
      <c r="G41" s="508" t="s">
        <v>1052</v>
      </c>
      <c r="H41" s="512">
        <v>547</v>
      </c>
      <c r="I41" s="512">
        <v>266936</v>
      </c>
      <c r="J41" s="508">
        <v>2.2114925768822906</v>
      </c>
      <c r="K41" s="508">
        <v>488</v>
      </c>
      <c r="L41" s="512">
        <v>368</v>
      </c>
      <c r="M41" s="512">
        <v>120704</v>
      </c>
      <c r="N41" s="508">
        <v>1</v>
      </c>
      <c r="O41" s="508">
        <v>328</v>
      </c>
      <c r="P41" s="512">
        <v>302</v>
      </c>
      <c r="Q41" s="512">
        <v>99056</v>
      </c>
      <c r="R41" s="549">
        <v>0.82065217391304346</v>
      </c>
      <c r="S41" s="513">
        <v>328</v>
      </c>
    </row>
    <row r="42" spans="1:19" ht="14.4" customHeight="1" x14ac:dyDescent="0.3">
      <c r="A42" s="507" t="s">
        <v>1017</v>
      </c>
      <c r="B42" s="508" t="s">
        <v>1018</v>
      </c>
      <c r="C42" s="508" t="s">
        <v>536</v>
      </c>
      <c r="D42" s="508" t="s">
        <v>994</v>
      </c>
      <c r="E42" s="508" t="s">
        <v>1004</v>
      </c>
      <c r="F42" s="508" t="s">
        <v>1053</v>
      </c>
      <c r="G42" s="508" t="s">
        <v>1054</v>
      </c>
      <c r="H42" s="512">
        <v>458</v>
      </c>
      <c r="I42" s="512">
        <v>74654</v>
      </c>
      <c r="J42" s="508">
        <v>0.73280000000000001</v>
      </c>
      <c r="K42" s="508">
        <v>163</v>
      </c>
      <c r="L42" s="512">
        <v>625</v>
      </c>
      <c r="M42" s="512">
        <v>101875</v>
      </c>
      <c r="N42" s="508">
        <v>1</v>
      </c>
      <c r="O42" s="508">
        <v>163</v>
      </c>
      <c r="P42" s="512">
        <v>397</v>
      </c>
      <c r="Q42" s="512">
        <v>64711</v>
      </c>
      <c r="R42" s="549">
        <v>0.63519999999999999</v>
      </c>
      <c r="S42" s="513">
        <v>163</v>
      </c>
    </row>
    <row r="43" spans="1:19" ht="14.4" customHeight="1" x14ac:dyDescent="0.3">
      <c r="A43" s="507" t="s">
        <v>1017</v>
      </c>
      <c r="B43" s="508" t="s">
        <v>1018</v>
      </c>
      <c r="C43" s="508" t="s">
        <v>536</v>
      </c>
      <c r="D43" s="508" t="s">
        <v>994</v>
      </c>
      <c r="E43" s="508" t="s">
        <v>1004</v>
      </c>
      <c r="F43" s="508" t="s">
        <v>1055</v>
      </c>
      <c r="G43" s="508" t="s">
        <v>1056</v>
      </c>
      <c r="H43" s="512">
        <v>536</v>
      </c>
      <c r="I43" s="512">
        <v>126496</v>
      </c>
      <c r="J43" s="508">
        <v>1.6109009869468323</v>
      </c>
      <c r="K43" s="508">
        <v>236</v>
      </c>
      <c r="L43" s="512">
        <v>349</v>
      </c>
      <c r="M43" s="512">
        <v>78525</v>
      </c>
      <c r="N43" s="508">
        <v>1</v>
      </c>
      <c r="O43" s="508">
        <v>225</v>
      </c>
      <c r="P43" s="512">
        <v>291</v>
      </c>
      <c r="Q43" s="512">
        <v>65475</v>
      </c>
      <c r="R43" s="549">
        <v>0.833810888252149</v>
      </c>
      <c r="S43" s="513">
        <v>225</v>
      </c>
    </row>
    <row r="44" spans="1:19" ht="14.4" customHeight="1" x14ac:dyDescent="0.3">
      <c r="A44" s="507" t="s">
        <v>1017</v>
      </c>
      <c r="B44" s="508" t="s">
        <v>1018</v>
      </c>
      <c r="C44" s="508" t="s">
        <v>536</v>
      </c>
      <c r="D44" s="508" t="s">
        <v>994</v>
      </c>
      <c r="E44" s="508" t="s">
        <v>1004</v>
      </c>
      <c r="F44" s="508" t="s">
        <v>1057</v>
      </c>
      <c r="G44" s="508" t="s">
        <v>1023</v>
      </c>
      <c r="H44" s="512">
        <v>606</v>
      </c>
      <c r="I44" s="512">
        <v>43632</v>
      </c>
      <c r="J44" s="508">
        <v>1.1976284584980237</v>
      </c>
      <c r="K44" s="508">
        <v>72</v>
      </c>
      <c r="L44" s="512">
        <v>506</v>
      </c>
      <c r="M44" s="512">
        <v>36432</v>
      </c>
      <c r="N44" s="508">
        <v>1</v>
      </c>
      <c r="O44" s="508">
        <v>72</v>
      </c>
      <c r="P44" s="512">
        <v>623</v>
      </c>
      <c r="Q44" s="512">
        <v>44856</v>
      </c>
      <c r="R44" s="549">
        <v>1.2312252964426877</v>
      </c>
      <c r="S44" s="513">
        <v>72</v>
      </c>
    </row>
    <row r="45" spans="1:19" ht="14.4" customHeight="1" x14ac:dyDescent="0.3">
      <c r="A45" s="507" t="s">
        <v>1017</v>
      </c>
      <c r="B45" s="508" t="s">
        <v>1018</v>
      </c>
      <c r="C45" s="508" t="s">
        <v>536</v>
      </c>
      <c r="D45" s="508" t="s">
        <v>994</v>
      </c>
      <c r="E45" s="508" t="s">
        <v>1004</v>
      </c>
      <c r="F45" s="508" t="s">
        <v>1058</v>
      </c>
      <c r="G45" s="508" t="s">
        <v>1059</v>
      </c>
      <c r="H45" s="512">
        <v>120</v>
      </c>
      <c r="I45" s="512">
        <v>8880</v>
      </c>
      <c r="J45" s="508">
        <v>1.8561872909698998</v>
      </c>
      <c r="K45" s="508">
        <v>74</v>
      </c>
      <c r="L45" s="512">
        <v>92</v>
      </c>
      <c r="M45" s="512">
        <v>4784</v>
      </c>
      <c r="N45" s="508">
        <v>1</v>
      </c>
      <c r="O45" s="508">
        <v>52</v>
      </c>
      <c r="P45" s="512">
        <v>85</v>
      </c>
      <c r="Q45" s="512">
        <v>4420</v>
      </c>
      <c r="R45" s="549">
        <v>0.92391304347826086</v>
      </c>
      <c r="S45" s="513">
        <v>52</v>
      </c>
    </row>
    <row r="46" spans="1:19" ht="14.4" customHeight="1" x14ac:dyDescent="0.3">
      <c r="A46" s="507" t="s">
        <v>1017</v>
      </c>
      <c r="B46" s="508" t="s">
        <v>1018</v>
      </c>
      <c r="C46" s="508" t="s">
        <v>536</v>
      </c>
      <c r="D46" s="508" t="s">
        <v>994</v>
      </c>
      <c r="E46" s="508" t="s">
        <v>1004</v>
      </c>
      <c r="F46" s="508" t="s">
        <v>1060</v>
      </c>
      <c r="G46" s="508" t="s">
        <v>1061</v>
      </c>
      <c r="H46" s="512">
        <v>819</v>
      </c>
      <c r="I46" s="512">
        <v>233415</v>
      </c>
      <c r="J46" s="508">
        <v>0.80912021630615638</v>
      </c>
      <c r="K46" s="508">
        <v>285</v>
      </c>
      <c r="L46" s="512">
        <v>601</v>
      </c>
      <c r="M46" s="512">
        <v>288480</v>
      </c>
      <c r="N46" s="508">
        <v>1</v>
      </c>
      <c r="O46" s="508">
        <v>480</v>
      </c>
      <c r="P46" s="512">
        <v>493</v>
      </c>
      <c r="Q46" s="512">
        <v>236640</v>
      </c>
      <c r="R46" s="549">
        <v>0.8202995008319468</v>
      </c>
      <c r="S46" s="513">
        <v>480</v>
      </c>
    </row>
    <row r="47" spans="1:19" ht="14.4" customHeight="1" x14ac:dyDescent="0.3">
      <c r="A47" s="507" t="s">
        <v>1017</v>
      </c>
      <c r="B47" s="508" t="s">
        <v>1018</v>
      </c>
      <c r="C47" s="508" t="s">
        <v>536</v>
      </c>
      <c r="D47" s="508" t="s">
        <v>994</v>
      </c>
      <c r="E47" s="508" t="s">
        <v>1004</v>
      </c>
      <c r="F47" s="508" t="s">
        <v>1062</v>
      </c>
      <c r="G47" s="508" t="s">
        <v>1063</v>
      </c>
      <c r="H47" s="512">
        <v>46</v>
      </c>
      <c r="I47" s="512">
        <v>10534</v>
      </c>
      <c r="J47" s="508">
        <v>15.266666666666667</v>
      </c>
      <c r="K47" s="508">
        <v>229</v>
      </c>
      <c r="L47" s="512">
        <v>3</v>
      </c>
      <c r="M47" s="512">
        <v>690</v>
      </c>
      <c r="N47" s="508">
        <v>1</v>
      </c>
      <c r="O47" s="508">
        <v>230</v>
      </c>
      <c r="P47" s="512">
        <v>8</v>
      </c>
      <c r="Q47" s="512">
        <v>1840</v>
      </c>
      <c r="R47" s="549">
        <v>2.6666666666666665</v>
      </c>
      <c r="S47" s="513">
        <v>230</v>
      </c>
    </row>
    <row r="48" spans="1:19" ht="14.4" customHeight="1" x14ac:dyDescent="0.3">
      <c r="A48" s="507" t="s">
        <v>1017</v>
      </c>
      <c r="B48" s="508" t="s">
        <v>1018</v>
      </c>
      <c r="C48" s="508" t="s">
        <v>536</v>
      </c>
      <c r="D48" s="508" t="s">
        <v>994</v>
      </c>
      <c r="E48" s="508" t="s">
        <v>1004</v>
      </c>
      <c r="F48" s="508" t="s">
        <v>1064</v>
      </c>
      <c r="G48" s="508" t="s">
        <v>1065</v>
      </c>
      <c r="H48" s="512">
        <v>200</v>
      </c>
      <c r="I48" s="512">
        <v>242200</v>
      </c>
      <c r="J48" s="508">
        <v>0.92592592592592593</v>
      </c>
      <c r="K48" s="508">
        <v>1211</v>
      </c>
      <c r="L48" s="512">
        <v>216</v>
      </c>
      <c r="M48" s="512">
        <v>261576</v>
      </c>
      <c r="N48" s="508">
        <v>1</v>
      </c>
      <c r="O48" s="508">
        <v>1211</v>
      </c>
      <c r="P48" s="512">
        <v>313</v>
      </c>
      <c r="Q48" s="512">
        <v>379356</v>
      </c>
      <c r="R48" s="549">
        <v>1.4502706670336729</v>
      </c>
      <c r="S48" s="513">
        <v>1212</v>
      </c>
    </row>
    <row r="49" spans="1:19" ht="14.4" customHeight="1" x14ac:dyDescent="0.3">
      <c r="A49" s="507" t="s">
        <v>1017</v>
      </c>
      <c r="B49" s="508" t="s">
        <v>1018</v>
      </c>
      <c r="C49" s="508" t="s">
        <v>536</v>
      </c>
      <c r="D49" s="508" t="s">
        <v>994</v>
      </c>
      <c r="E49" s="508" t="s">
        <v>1004</v>
      </c>
      <c r="F49" s="508" t="s">
        <v>1066</v>
      </c>
      <c r="G49" s="508" t="s">
        <v>1067</v>
      </c>
      <c r="H49" s="512">
        <v>202</v>
      </c>
      <c r="I49" s="512">
        <v>23028</v>
      </c>
      <c r="J49" s="508">
        <v>1.1222222222222222</v>
      </c>
      <c r="K49" s="508">
        <v>114</v>
      </c>
      <c r="L49" s="512">
        <v>180</v>
      </c>
      <c r="M49" s="512">
        <v>20520</v>
      </c>
      <c r="N49" s="508">
        <v>1</v>
      </c>
      <c r="O49" s="508">
        <v>114</v>
      </c>
      <c r="P49" s="512">
        <v>233</v>
      </c>
      <c r="Q49" s="512">
        <v>26795</v>
      </c>
      <c r="R49" s="549">
        <v>1.3057992202729045</v>
      </c>
      <c r="S49" s="513">
        <v>115</v>
      </c>
    </row>
    <row r="50" spans="1:19" ht="14.4" customHeight="1" x14ac:dyDescent="0.3">
      <c r="A50" s="507" t="s">
        <v>1017</v>
      </c>
      <c r="B50" s="508" t="s">
        <v>1018</v>
      </c>
      <c r="C50" s="508" t="s">
        <v>536</v>
      </c>
      <c r="D50" s="508" t="s">
        <v>994</v>
      </c>
      <c r="E50" s="508" t="s">
        <v>1004</v>
      </c>
      <c r="F50" s="508" t="s">
        <v>1068</v>
      </c>
      <c r="G50" s="508" t="s">
        <v>1069</v>
      </c>
      <c r="H50" s="512">
        <v>7</v>
      </c>
      <c r="I50" s="512">
        <v>2422</v>
      </c>
      <c r="J50" s="508">
        <v>3.4899135446685881</v>
      </c>
      <c r="K50" s="508">
        <v>346</v>
      </c>
      <c r="L50" s="512">
        <v>2</v>
      </c>
      <c r="M50" s="512">
        <v>694</v>
      </c>
      <c r="N50" s="508">
        <v>1</v>
      </c>
      <c r="O50" s="508">
        <v>347</v>
      </c>
      <c r="P50" s="512">
        <v>3</v>
      </c>
      <c r="Q50" s="512">
        <v>1041</v>
      </c>
      <c r="R50" s="549">
        <v>1.5</v>
      </c>
      <c r="S50" s="513">
        <v>347</v>
      </c>
    </row>
    <row r="51" spans="1:19" ht="14.4" customHeight="1" x14ac:dyDescent="0.3">
      <c r="A51" s="507" t="s">
        <v>1017</v>
      </c>
      <c r="B51" s="508" t="s">
        <v>1018</v>
      </c>
      <c r="C51" s="508" t="s">
        <v>536</v>
      </c>
      <c r="D51" s="508" t="s">
        <v>994</v>
      </c>
      <c r="E51" s="508" t="s">
        <v>1004</v>
      </c>
      <c r="F51" s="508" t="s">
        <v>1070</v>
      </c>
      <c r="G51" s="508" t="s">
        <v>1071</v>
      </c>
      <c r="H51" s="512">
        <v>82</v>
      </c>
      <c r="I51" s="512">
        <v>4838</v>
      </c>
      <c r="J51" s="508"/>
      <c r="K51" s="508">
        <v>59</v>
      </c>
      <c r="L51" s="512"/>
      <c r="M51" s="512"/>
      <c r="N51" s="508"/>
      <c r="O51" s="508"/>
      <c r="P51" s="512"/>
      <c r="Q51" s="512"/>
      <c r="R51" s="549"/>
      <c r="S51" s="513"/>
    </row>
    <row r="52" spans="1:19" ht="14.4" customHeight="1" x14ac:dyDescent="0.3">
      <c r="A52" s="507" t="s">
        <v>1017</v>
      </c>
      <c r="B52" s="508" t="s">
        <v>1018</v>
      </c>
      <c r="C52" s="508" t="s">
        <v>536</v>
      </c>
      <c r="D52" s="508" t="s">
        <v>994</v>
      </c>
      <c r="E52" s="508" t="s">
        <v>1004</v>
      </c>
      <c r="F52" s="508" t="s">
        <v>1072</v>
      </c>
      <c r="G52" s="508" t="s">
        <v>1073</v>
      </c>
      <c r="H52" s="512">
        <v>1</v>
      </c>
      <c r="I52" s="512">
        <v>150</v>
      </c>
      <c r="J52" s="508">
        <v>0.5</v>
      </c>
      <c r="K52" s="508">
        <v>150</v>
      </c>
      <c r="L52" s="512">
        <v>2</v>
      </c>
      <c r="M52" s="512">
        <v>300</v>
      </c>
      <c r="N52" s="508">
        <v>1</v>
      </c>
      <c r="O52" s="508">
        <v>150</v>
      </c>
      <c r="P52" s="512">
        <v>3</v>
      </c>
      <c r="Q52" s="512">
        <v>453</v>
      </c>
      <c r="R52" s="549">
        <v>1.51</v>
      </c>
      <c r="S52" s="513">
        <v>151</v>
      </c>
    </row>
    <row r="53" spans="1:19" ht="14.4" customHeight="1" x14ac:dyDescent="0.3">
      <c r="A53" s="507" t="s">
        <v>1017</v>
      </c>
      <c r="B53" s="508" t="s">
        <v>1018</v>
      </c>
      <c r="C53" s="508" t="s">
        <v>536</v>
      </c>
      <c r="D53" s="508" t="s">
        <v>994</v>
      </c>
      <c r="E53" s="508" t="s">
        <v>1004</v>
      </c>
      <c r="F53" s="508" t="s">
        <v>1074</v>
      </c>
      <c r="G53" s="508" t="s">
        <v>1075</v>
      </c>
      <c r="H53" s="512">
        <v>13</v>
      </c>
      <c r="I53" s="512">
        <v>13832</v>
      </c>
      <c r="J53" s="508">
        <v>1.1807084933845498</v>
      </c>
      <c r="K53" s="508">
        <v>1064</v>
      </c>
      <c r="L53" s="512">
        <v>11</v>
      </c>
      <c r="M53" s="512">
        <v>11715</v>
      </c>
      <c r="N53" s="508">
        <v>1</v>
      </c>
      <c r="O53" s="508">
        <v>1065</v>
      </c>
      <c r="P53" s="512">
        <v>9</v>
      </c>
      <c r="Q53" s="512">
        <v>9603</v>
      </c>
      <c r="R53" s="549">
        <v>0.81971830985915495</v>
      </c>
      <c r="S53" s="513">
        <v>1067</v>
      </c>
    </row>
    <row r="54" spans="1:19" ht="14.4" customHeight="1" x14ac:dyDescent="0.3">
      <c r="A54" s="507" t="s">
        <v>1017</v>
      </c>
      <c r="B54" s="508" t="s">
        <v>1018</v>
      </c>
      <c r="C54" s="508" t="s">
        <v>536</v>
      </c>
      <c r="D54" s="508" t="s">
        <v>994</v>
      </c>
      <c r="E54" s="508" t="s">
        <v>1004</v>
      </c>
      <c r="F54" s="508" t="s">
        <v>1076</v>
      </c>
      <c r="G54" s="508" t="s">
        <v>1077</v>
      </c>
      <c r="H54" s="512">
        <v>4</v>
      </c>
      <c r="I54" s="512">
        <v>1204</v>
      </c>
      <c r="J54" s="508">
        <v>0.39867549668874175</v>
      </c>
      <c r="K54" s="508">
        <v>301</v>
      </c>
      <c r="L54" s="512">
        <v>10</v>
      </c>
      <c r="M54" s="512">
        <v>3020</v>
      </c>
      <c r="N54" s="508">
        <v>1</v>
      </c>
      <c r="O54" s="508">
        <v>302</v>
      </c>
      <c r="P54" s="512">
        <v>11</v>
      </c>
      <c r="Q54" s="512">
        <v>3322</v>
      </c>
      <c r="R54" s="549">
        <v>1.1000000000000001</v>
      </c>
      <c r="S54" s="513">
        <v>302</v>
      </c>
    </row>
    <row r="55" spans="1:19" ht="14.4" customHeight="1" x14ac:dyDescent="0.3">
      <c r="A55" s="507" t="s">
        <v>1017</v>
      </c>
      <c r="B55" s="508" t="s">
        <v>1018</v>
      </c>
      <c r="C55" s="508" t="s">
        <v>536</v>
      </c>
      <c r="D55" s="508" t="s">
        <v>994</v>
      </c>
      <c r="E55" s="508" t="s">
        <v>1004</v>
      </c>
      <c r="F55" s="508" t="s">
        <v>1078</v>
      </c>
      <c r="G55" s="508" t="s">
        <v>1079</v>
      </c>
      <c r="H55" s="512">
        <v>1</v>
      </c>
      <c r="I55" s="512">
        <v>812</v>
      </c>
      <c r="J55" s="508"/>
      <c r="K55" s="508">
        <v>812</v>
      </c>
      <c r="L55" s="512"/>
      <c r="M55" s="512"/>
      <c r="N55" s="508"/>
      <c r="O55" s="508"/>
      <c r="P55" s="512"/>
      <c r="Q55" s="512"/>
      <c r="R55" s="549"/>
      <c r="S55" s="513"/>
    </row>
    <row r="56" spans="1:19" ht="14.4" customHeight="1" x14ac:dyDescent="0.3">
      <c r="A56" s="507" t="s">
        <v>1017</v>
      </c>
      <c r="B56" s="508" t="s">
        <v>1018</v>
      </c>
      <c r="C56" s="508" t="s">
        <v>536</v>
      </c>
      <c r="D56" s="508" t="s">
        <v>994</v>
      </c>
      <c r="E56" s="508" t="s">
        <v>1004</v>
      </c>
      <c r="F56" s="508" t="s">
        <v>1080</v>
      </c>
      <c r="G56" s="508" t="s">
        <v>1081</v>
      </c>
      <c r="H56" s="512">
        <v>3</v>
      </c>
      <c r="I56" s="512">
        <v>2253</v>
      </c>
      <c r="J56" s="508"/>
      <c r="K56" s="508">
        <v>751</v>
      </c>
      <c r="L56" s="512"/>
      <c r="M56" s="512"/>
      <c r="N56" s="508"/>
      <c r="O56" s="508"/>
      <c r="P56" s="512">
        <v>1</v>
      </c>
      <c r="Q56" s="512">
        <v>752</v>
      </c>
      <c r="R56" s="549"/>
      <c r="S56" s="513">
        <v>752</v>
      </c>
    </row>
    <row r="57" spans="1:19" ht="14.4" customHeight="1" x14ac:dyDescent="0.3">
      <c r="A57" s="507" t="s">
        <v>1017</v>
      </c>
      <c r="B57" s="508" t="s">
        <v>1018</v>
      </c>
      <c r="C57" s="508" t="s">
        <v>541</v>
      </c>
      <c r="D57" s="508" t="s">
        <v>994</v>
      </c>
      <c r="E57" s="508" t="s">
        <v>1019</v>
      </c>
      <c r="F57" s="508" t="s">
        <v>1020</v>
      </c>
      <c r="G57" s="508" t="s">
        <v>1021</v>
      </c>
      <c r="H57" s="512"/>
      <c r="I57" s="512"/>
      <c r="J57" s="508"/>
      <c r="K57" s="508"/>
      <c r="L57" s="512">
        <v>82</v>
      </c>
      <c r="M57" s="512">
        <v>85684.260000000009</v>
      </c>
      <c r="N57" s="508">
        <v>1</v>
      </c>
      <c r="O57" s="508">
        <v>1044.93</v>
      </c>
      <c r="P57" s="512"/>
      <c r="Q57" s="512"/>
      <c r="R57" s="549"/>
      <c r="S57" s="513"/>
    </row>
    <row r="58" spans="1:19" ht="14.4" customHeight="1" x14ac:dyDescent="0.3">
      <c r="A58" s="507" t="s">
        <v>1017</v>
      </c>
      <c r="B58" s="508" t="s">
        <v>1018</v>
      </c>
      <c r="C58" s="508" t="s">
        <v>541</v>
      </c>
      <c r="D58" s="508" t="s">
        <v>994</v>
      </c>
      <c r="E58" s="508" t="s">
        <v>1004</v>
      </c>
      <c r="F58" s="508" t="s">
        <v>1040</v>
      </c>
      <c r="G58" s="508" t="s">
        <v>1041</v>
      </c>
      <c r="H58" s="512"/>
      <c r="I58" s="512"/>
      <c r="J58" s="508"/>
      <c r="K58" s="508"/>
      <c r="L58" s="512">
        <v>49</v>
      </c>
      <c r="M58" s="512">
        <v>17003</v>
      </c>
      <c r="N58" s="508">
        <v>1</v>
      </c>
      <c r="O58" s="508">
        <v>347</v>
      </c>
      <c r="P58" s="512">
        <v>41</v>
      </c>
      <c r="Q58" s="512">
        <v>14227</v>
      </c>
      <c r="R58" s="549">
        <v>0.83673469387755106</v>
      </c>
      <c r="S58" s="513">
        <v>347</v>
      </c>
    </row>
    <row r="59" spans="1:19" ht="14.4" customHeight="1" x14ac:dyDescent="0.3">
      <c r="A59" s="507" t="s">
        <v>1017</v>
      </c>
      <c r="B59" s="508" t="s">
        <v>1018</v>
      </c>
      <c r="C59" s="508" t="s">
        <v>541</v>
      </c>
      <c r="D59" s="508" t="s">
        <v>994</v>
      </c>
      <c r="E59" s="508" t="s">
        <v>1004</v>
      </c>
      <c r="F59" s="508" t="s">
        <v>1042</v>
      </c>
      <c r="G59" s="508" t="s">
        <v>1043</v>
      </c>
      <c r="H59" s="512"/>
      <c r="I59" s="512"/>
      <c r="J59" s="508"/>
      <c r="K59" s="508"/>
      <c r="L59" s="512">
        <v>49</v>
      </c>
      <c r="M59" s="512">
        <v>833</v>
      </c>
      <c r="N59" s="508">
        <v>1</v>
      </c>
      <c r="O59" s="508">
        <v>17</v>
      </c>
      <c r="P59" s="512"/>
      <c r="Q59" s="512"/>
      <c r="R59" s="549"/>
      <c r="S59" s="513"/>
    </row>
    <row r="60" spans="1:19" ht="14.4" customHeight="1" x14ac:dyDescent="0.3">
      <c r="A60" s="507" t="s">
        <v>1017</v>
      </c>
      <c r="B60" s="508" t="s">
        <v>1018</v>
      </c>
      <c r="C60" s="508" t="s">
        <v>541</v>
      </c>
      <c r="D60" s="508" t="s">
        <v>994</v>
      </c>
      <c r="E60" s="508" t="s">
        <v>1004</v>
      </c>
      <c r="F60" s="508" t="s">
        <v>1051</v>
      </c>
      <c r="G60" s="508" t="s">
        <v>1052</v>
      </c>
      <c r="H60" s="512"/>
      <c r="I60" s="512"/>
      <c r="J60" s="508"/>
      <c r="K60" s="508"/>
      <c r="L60" s="512">
        <v>49</v>
      </c>
      <c r="M60" s="512">
        <v>16072</v>
      </c>
      <c r="N60" s="508">
        <v>1</v>
      </c>
      <c r="O60" s="508">
        <v>328</v>
      </c>
      <c r="P60" s="512">
        <v>41</v>
      </c>
      <c r="Q60" s="512">
        <v>13448</v>
      </c>
      <c r="R60" s="549">
        <v>0.83673469387755106</v>
      </c>
      <c r="S60" s="513">
        <v>328</v>
      </c>
    </row>
    <row r="61" spans="1:19" ht="14.4" customHeight="1" x14ac:dyDescent="0.3">
      <c r="A61" s="507" t="s">
        <v>1017</v>
      </c>
      <c r="B61" s="508" t="s">
        <v>1018</v>
      </c>
      <c r="C61" s="508" t="s">
        <v>541</v>
      </c>
      <c r="D61" s="508" t="s">
        <v>994</v>
      </c>
      <c r="E61" s="508" t="s">
        <v>1004</v>
      </c>
      <c r="F61" s="508" t="s">
        <v>1055</v>
      </c>
      <c r="G61" s="508" t="s">
        <v>1056</v>
      </c>
      <c r="H61" s="512"/>
      <c r="I61" s="512"/>
      <c r="J61" s="508"/>
      <c r="K61" s="508"/>
      <c r="L61" s="512">
        <v>49</v>
      </c>
      <c r="M61" s="512">
        <v>11025</v>
      </c>
      <c r="N61" s="508">
        <v>1</v>
      </c>
      <c r="O61" s="508">
        <v>225</v>
      </c>
      <c r="P61" s="512">
        <v>41</v>
      </c>
      <c r="Q61" s="512">
        <v>9225</v>
      </c>
      <c r="R61" s="549">
        <v>0.83673469387755106</v>
      </c>
      <c r="S61" s="513">
        <v>225</v>
      </c>
    </row>
    <row r="62" spans="1:19" ht="14.4" customHeight="1" x14ac:dyDescent="0.3">
      <c r="A62" s="507" t="s">
        <v>1017</v>
      </c>
      <c r="B62" s="508" t="s">
        <v>1018</v>
      </c>
      <c r="C62" s="508" t="s">
        <v>541</v>
      </c>
      <c r="D62" s="508" t="s">
        <v>994</v>
      </c>
      <c r="E62" s="508" t="s">
        <v>1004</v>
      </c>
      <c r="F62" s="508" t="s">
        <v>1060</v>
      </c>
      <c r="G62" s="508" t="s">
        <v>1061</v>
      </c>
      <c r="H62" s="512"/>
      <c r="I62" s="512"/>
      <c r="J62" s="508"/>
      <c r="K62" s="508"/>
      <c r="L62" s="512">
        <v>49</v>
      </c>
      <c r="M62" s="512">
        <v>23520</v>
      </c>
      <c r="N62" s="508">
        <v>1</v>
      </c>
      <c r="O62" s="508">
        <v>480</v>
      </c>
      <c r="P62" s="512">
        <v>41</v>
      </c>
      <c r="Q62" s="512">
        <v>19680</v>
      </c>
      <c r="R62" s="549">
        <v>0.83673469387755106</v>
      </c>
      <c r="S62" s="513">
        <v>480</v>
      </c>
    </row>
    <row r="63" spans="1:19" ht="14.4" customHeight="1" thickBot="1" x14ac:dyDescent="0.35">
      <c r="A63" s="514" t="s">
        <v>1017</v>
      </c>
      <c r="B63" s="515" t="s">
        <v>1018</v>
      </c>
      <c r="C63" s="515" t="s">
        <v>541</v>
      </c>
      <c r="D63" s="515" t="s">
        <v>994</v>
      </c>
      <c r="E63" s="515" t="s">
        <v>1004</v>
      </c>
      <c r="F63" s="515" t="s">
        <v>1070</v>
      </c>
      <c r="G63" s="515" t="s">
        <v>1071</v>
      </c>
      <c r="H63" s="519"/>
      <c r="I63" s="519"/>
      <c r="J63" s="515"/>
      <c r="K63" s="515"/>
      <c r="L63" s="519">
        <v>89</v>
      </c>
      <c r="M63" s="519">
        <v>5251</v>
      </c>
      <c r="N63" s="515">
        <v>1</v>
      </c>
      <c r="O63" s="515">
        <v>59</v>
      </c>
      <c r="P63" s="519">
        <v>78</v>
      </c>
      <c r="Q63" s="519">
        <v>4602</v>
      </c>
      <c r="R63" s="527">
        <v>0.8764044943820225</v>
      </c>
      <c r="S63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2424778</v>
      </c>
      <c r="C3" s="222">
        <f t="shared" ref="C3:R3" si="0">SUBTOTAL(9,C6:C1048576)</f>
        <v>26.821273596633706</v>
      </c>
      <c r="D3" s="222">
        <f t="shared" si="0"/>
        <v>2317444</v>
      </c>
      <c r="E3" s="222">
        <f t="shared" si="0"/>
        <v>23</v>
      </c>
      <c r="F3" s="222">
        <f t="shared" si="0"/>
        <v>2508974</v>
      </c>
      <c r="G3" s="225">
        <f>IF(D3&lt;&gt;0,F3/D3,"")</f>
        <v>1.0826470887753923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1084</v>
      </c>
      <c r="B6" s="631">
        <v>129404</v>
      </c>
      <c r="C6" s="585">
        <v>1.106631889511267</v>
      </c>
      <c r="D6" s="631">
        <v>116935</v>
      </c>
      <c r="E6" s="585">
        <v>1</v>
      </c>
      <c r="F6" s="631">
        <v>172534</v>
      </c>
      <c r="G6" s="590">
        <v>1.4754692778039082</v>
      </c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4" t="s">
        <v>1085</v>
      </c>
      <c r="B7" s="633">
        <v>203238</v>
      </c>
      <c r="C7" s="508">
        <v>1.4239632305029881</v>
      </c>
      <c r="D7" s="633">
        <v>142727</v>
      </c>
      <c r="E7" s="508">
        <v>1</v>
      </c>
      <c r="F7" s="633">
        <v>190418</v>
      </c>
      <c r="G7" s="549">
        <v>1.3341414028179672</v>
      </c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4" t="s">
        <v>1086</v>
      </c>
      <c r="B8" s="633">
        <v>73273</v>
      </c>
      <c r="C8" s="508">
        <v>0.59829834488727762</v>
      </c>
      <c r="D8" s="633">
        <v>122469</v>
      </c>
      <c r="E8" s="508">
        <v>1</v>
      </c>
      <c r="F8" s="633">
        <v>123302</v>
      </c>
      <c r="G8" s="549">
        <v>1.0068017212519087</v>
      </c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x14ac:dyDescent="0.3">
      <c r="A9" s="604" t="s">
        <v>1087</v>
      </c>
      <c r="B9" s="633">
        <v>205227</v>
      </c>
      <c r="C9" s="508">
        <v>1.0321887872371458</v>
      </c>
      <c r="D9" s="633">
        <v>198827</v>
      </c>
      <c r="E9" s="508">
        <v>1</v>
      </c>
      <c r="F9" s="633">
        <v>218229</v>
      </c>
      <c r="G9" s="549">
        <v>1.0975823203086099</v>
      </c>
      <c r="H9" s="633"/>
      <c r="I9" s="508"/>
      <c r="J9" s="633"/>
      <c r="K9" s="508"/>
      <c r="L9" s="633"/>
      <c r="M9" s="549"/>
      <c r="N9" s="633"/>
      <c r="O9" s="508"/>
      <c r="P9" s="633"/>
      <c r="Q9" s="508"/>
      <c r="R9" s="633"/>
      <c r="S9" s="550"/>
    </row>
    <row r="10" spans="1:19" ht="14.4" customHeight="1" x14ac:dyDescent="0.3">
      <c r="A10" s="604" t="s">
        <v>1088</v>
      </c>
      <c r="B10" s="633">
        <v>90706</v>
      </c>
      <c r="C10" s="508">
        <v>0.98449015032289577</v>
      </c>
      <c r="D10" s="633">
        <v>92135</v>
      </c>
      <c r="E10" s="508">
        <v>1</v>
      </c>
      <c r="F10" s="633">
        <v>98553</v>
      </c>
      <c r="G10" s="549">
        <v>1.0696586530634395</v>
      </c>
      <c r="H10" s="633"/>
      <c r="I10" s="508"/>
      <c r="J10" s="633"/>
      <c r="K10" s="508"/>
      <c r="L10" s="633"/>
      <c r="M10" s="549"/>
      <c r="N10" s="633"/>
      <c r="O10" s="508"/>
      <c r="P10" s="633"/>
      <c r="Q10" s="508"/>
      <c r="R10" s="633"/>
      <c r="S10" s="550"/>
    </row>
    <row r="11" spans="1:19" ht="14.4" customHeight="1" x14ac:dyDescent="0.3">
      <c r="A11" s="604" t="s">
        <v>1089</v>
      </c>
      <c r="B11" s="633">
        <v>131586</v>
      </c>
      <c r="C11" s="508">
        <v>1.1511228140773855</v>
      </c>
      <c r="D11" s="633">
        <v>114311</v>
      </c>
      <c r="E11" s="508">
        <v>1</v>
      </c>
      <c r="F11" s="633">
        <v>103580</v>
      </c>
      <c r="G11" s="549">
        <v>0.90612451994996102</v>
      </c>
      <c r="H11" s="633"/>
      <c r="I11" s="508"/>
      <c r="J11" s="633"/>
      <c r="K11" s="508"/>
      <c r="L11" s="633"/>
      <c r="M11" s="549"/>
      <c r="N11" s="633"/>
      <c r="O11" s="508"/>
      <c r="P11" s="633"/>
      <c r="Q11" s="508"/>
      <c r="R11" s="633"/>
      <c r="S11" s="550"/>
    </row>
    <row r="12" spans="1:19" ht="14.4" customHeight="1" x14ac:dyDescent="0.3">
      <c r="A12" s="604" t="s">
        <v>1090</v>
      </c>
      <c r="B12" s="633">
        <v>92474</v>
      </c>
      <c r="C12" s="508">
        <v>0.8476931679637727</v>
      </c>
      <c r="D12" s="633">
        <v>109089</v>
      </c>
      <c r="E12" s="508">
        <v>1</v>
      </c>
      <c r="F12" s="633">
        <v>63962</v>
      </c>
      <c r="G12" s="549">
        <v>0.58632859408372984</v>
      </c>
      <c r="H12" s="633"/>
      <c r="I12" s="508"/>
      <c r="J12" s="633"/>
      <c r="K12" s="508"/>
      <c r="L12" s="633"/>
      <c r="M12" s="549"/>
      <c r="N12" s="633"/>
      <c r="O12" s="508"/>
      <c r="P12" s="633"/>
      <c r="Q12" s="508"/>
      <c r="R12" s="633"/>
      <c r="S12" s="550"/>
    </row>
    <row r="13" spans="1:19" ht="14.4" customHeight="1" x14ac:dyDescent="0.3">
      <c r="A13" s="604" t="s">
        <v>1091</v>
      </c>
      <c r="B13" s="633">
        <v>74011</v>
      </c>
      <c r="C13" s="508">
        <v>0.71566295350816123</v>
      </c>
      <c r="D13" s="633">
        <v>103416</v>
      </c>
      <c r="E13" s="508">
        <v>1</v>
      </c>
      <c r="F13" s="633">
        <v>107594</v>
      </c>
      <c r="G13" s="549">
        <v>1.040399938114025</v>
      </c>
      <c r="H13" s="633"/>
      <c r="I13" s="508"/>
      <c r="J13" s="633"/>
      <c r="K13" s="508"/>
      <c r="L13" s="633"/>
      <c r="M13" s="549"/>
      <c r="N13" s="633"/>
      <c r="O13" s="508"/>
      <c r="P13" s="633"/>
      <c r="Q13" s="508"/>
      <c r="R13" s="633"/>
      <c r="S13" s="550"/>
    </row>
    <row r="14" spans="1:19" ht="14.4" customHeight="1" x14ac:dyDescent="0.3">
      <c r="A14" s="604" t="s">
        <v>1092</v>
      </c>
      <c r="B14" s="633">
        <v>211934</v>
      </c>
      <c r="C14" s="508">
        <v>1.1868199559843873</v>
      </c>
      <c r="D14" s="633">
        <v>178573</v>
      </c>
      <c r="E14" s="508">
        <v>1</v>
      </c>
      <c r="F14" s="633">
        <v>208298</v>
      </c>
      <c r="G14" s="549">
        <v>1.1664585351648906</v>
      </c>
      <c r="H14" s="633"/>
      <c r="I14" s="508"/>
      <c r="J14" s="633"/>
      <c r="K14" s="508"/>
      <c r="L14" s="633"/>
      <c r="M14" s="549"/>
      <c r="N14" s="633"/>
      <c r="O14" s="508"/>
      <c r="P14" s="633"/>
      <c r="Q14" s="508"/>
      <c r="R14" s="633"/>
      <c r="S14" s="550"/>
    </row>
    <row r="15" spans="1:19" ht="14.4" customHeight="1" x14ac:dyDescent="0.3">
      <c r="A15" s="604" t="s">
        <v>1093</v>
      </c>
      <c r="B15" s="633">
        <v>35941</v>
      </c>
      <c r="C15" s="508">
        <v>0.98017344823824593</v>
      </c>
      <c r="D15" s="633">
        <v>36668</v>
      </c>
      <c r="E15" s="508">
        <v>1</v>
      </c>
      <c r="F15" s="633">
        <v>26223</v>
      </c>
      <c r="G15" s="549">
        <v>0.71514672193738404</v>
      </c>
      <c r="H15" s="633"/>
      <c r="I15" s="508"/>
      <c r="J15" s="633"/>
      <c r="K15" s="508"/>
      <c r="L15" s="633"/>
      <c r="M15" s="549"/>
      <c r="N15" s="633"/>
      <c r="O15" s="508"/>
      <c r="P15" s="633"/>
      <c r="Q15" s="508"/>
      <c r="R15" s="633"/>
      <c r="S15" s="550"/>
    </row>
    <row r="16" spans="1:19" ht="14.4" customHeight="1" x14ac:dyDescent="0.3">
      <c r="A16" s="604" t="s">
        <v>1094</v>
      </c>
      <c r="B16" s="633">
        <v>233617</v>
      </c>
      <c r="C16" s="508">
        <v>1.7519742022573024</v>
      </c>
      <c r="D16" s="633">
        <v>133345</v>
      </c>
      <c r="E16" s="508">
        <v>1</v>
      </c>
      <c r="F16" s="633">
        <v>154679</v>
      </c>
      <c r="G16" s="549">
        <v>1.159991000787431</v>
      </c>
      <c r="H16" s="633"/>
      <c r="I16" s="508"/>
      <c r="J16" s="633"/>
      <c r="K16" s="508"/>
      <c r="L16" s="633"/>
      <c r="M16" s="549"/>
      <c r="N16" s="633"/>
      <c r="O16" s="508"/>
      <c r="P16" s="633"/>
      <c r="Q16" s="508"/>
      <c r="R16" s="633"/>
      <c r="S16" s="550"/>
    </row>
    <row r="17" spans="1:19" ht="14.4" customHeight="1" x14ac:dyDescent="0.3">
      <c r="A17" s="604" t="s">
        <v>1095</v>
      </c>
      <c r="B17" s="633">
        <v>84707</v>
      </c>
      <c r="C17" s="508">
        <v>1.1113924714958605</v>
      </c>
      <c r="D17" s="633">
        <v>76217</v>
      </c>
      <c r="E17" s="508">
        <v>1</v>
      </c>
      <c r="F17" s="633">
        <v>110485</v>
      </c>
      <c r="G17" s="549">
        <v>1.4496109791778737</v>
      </c>
      <c r="H17" s="633"/>
      <c r="I17" s="508"/>
      <c r="J17" s="633"/>
      <c r="K17" s="508"/>
      <c r="L17" s="633"/>
      <c r="M17" s="549"/>
      <c r="N17" s="633"/>
      <c r="O17" s="508"/>
      <c r="P17" s="633"/>
      <c r="Q17" s="508"/>
      <c r="R17" s="633"/>
      <c r="S17" s="550"/>
    </row>
    <row r="18" spans="1:19" ht="14.4" customHeight="1" x14ac:dyDescent="0.3">
      <c r="A18" s="604" t="s">
        <v>1096</v>
      </c>
      <c r="B18" s="633">
        <v>5173</v>
      </c>
      <c r="C18" s="508">
        <v>0.27279438907345882</v>
      </c>
      <c r="D18" s="633">
        <v>18963</v>
      </c>
      <c r="E18" s="508">
        <v>1</v>
      </c>
      <c r="F18" s="633">
        <v>12019</v>
      </c>
      <c r="G18" s="549">
        <v>0.63381321520856404</v>
      </c>
      <c r="H18" s="633"/>
      <c r="I18" s="508"/>
      <c r="J18" s="633"/>
      <c r="K18" s="508"/>
      <c r="L18" s="633"/>
      <c r="M18" s="549"/>
      <c r="N18" s="633"/>
      <c r="O18" s="508"/>
      <c r="P18" s="633"/>
      <c r="Q18" s="508"/>
      <c r="R18" s="633"/>
      <c r="S18" s="550"/>
    </row>
    <row r="19" spans="1:19" ht="14.4" customHeight="1" x14ac:dyDescent="0.3">
      <c r="A19" s="604" t="s">
        <v>1097</v>
      </c>
      <c r="B19" s="633">
        <v>822</v>
      </c>
      <c r="C19" s="508"/>
      <c r="D19" s="633"/>
      <c r="E19" s="508"/>
      <c r="F19" s="633">
        <v>467</v>
      </c>
      <c r="G19" s="549"/>
      <c r="H19" s="633"/>
      <c r="I19" s="508"/>
      <c r="J19" s="633"/>
      <c r="K19" s="508"/>
      <c r="L19" s="633"/>
      <c r="M19" s="549"/>
      <c r="N19" s="633"/>
      <c r="O19" s="508"/>
      <c r="P19" s="633"/>
      <c r="Q19" s="508"/>
      <c r="R19" s="633"/>
      <c r="S19" s="550"/>
    </row>
    <row r="20" spans="1:19" ht="14.4" customHeight="1" x14ac:dyDescent="0.3">
      <c r="A20" s="604" t="s">
        <v>1098</v>
      </c>
      <c r="B20" s="633">
        <v>40889</v>
      </c>
      <c r="C20" s="508">
        <v>0.90993857931280042</v>
      </c>
      <c r="D20" s="633">
        <v>44936</v>
      </c>
      <c r="E20" s="508">
        <v>1</v>
      </c>
      <c r="F20" s="633">
        <v>82948</v>
      </c>
      <c r="G20" s="549">
        <v>1.8459141890688979</v>
      </c>
      <c r="H20" s="633"/>
      <c r="I20" s="508"/>
      <c r="J20" s="633"/>
      <c r="K20" s="508"/>
      <c r="L20" s="633"/>
      <c r="M20" s="549"/>
      <c r="N20" s="633"/>
      <c r="O20" s="508"/>
      <c r="P20" s="633"/>
      <c r="Q20" s="508"/>
      <c r="R20" s="633"/>
      <c r="S20" s="550"/>
    </row>
    <row r="21" spans="1:19" ht="14.4" customHeight="1" x14ac:dyDescent="0.3">
      <c r="A21" s="604" t="s">
        <v>1099</v>
      </c>
      <c r="B21" s="633">
        <v>5630</v>
      </c>
      <c r="C21" s="508">
        <v>0.52735106781566132</v>
      </c>
      <c r="D21" s="633">
        <v>10676</v>
      </c>
      <c r="E21" s="508">
        <v>1</v>
      </c>
      <c r="F21" s="633">
        <v>5228</v>
      </c>
      <c r="G21" s="549">
        <v>0.48969651554889471</v>
      </c>
      <c r="H21" s="633"/>
      <c r="I21" s="508"/>
      <c r="J21" s="633"/>
      <c r="K21" s="508"/>
      <c r="L21" s="633"/>
      <c r="M21" s="549"/>
      <c r="N21" s="633"/>
      <c r="O21" s="508"/>
      <c r="P21" s="633"/>
      <c r="Q21" s="508"/>
      <c r="R21" s="633"/>
      <c r="S21" s="550"/>
    </row>
    <row r="22" spans="1:19" ht="14.4" customHeight="1" x14ac:dyDescent="0.3">
      <c r="A22" s="604" t="s">
        <v>1100</v>
      </c>
      <c r="B22" s="633">
        <v>683</v>
      </c>
      <c r="C22" s="508"/>
      <c r="D22" s="633"/>
      <c r="E22" s="508"/>
      <c r="F22" s="633"/>
      <c r="G22" s="549"/>
      <c r="H22" s="633"/>
      <c r="I22" s="508"/>
      <c r="J22" s="633"/>
      <c r="K22" s="508"/>
      <c r="L22" s="633"/>
      <c r="M22" s="549"/>
      <c r="N22" s="633"/>
      <c r="O22" s="508"/>
      <c r="P22" s="633"/>
      <c r="Q22" s="508"/>
      <c r="R22" s="633"/>
      <c r="S22" s="550"/>
    </row>
    <row r="23" spans="1:19" ht="14.4" customHeight="1" x14ac:dyDescent="0.3">
      <c r="A23" s="604" t="s">
        <v>1101</v>
      </c>
      <c r="B23" s="633">
        <v>46798</v>
      </c>
      <c r="C23" s="508">
        <v>0.42428693176666848</v>
      </c>
      <c r="D23" s="633">
        <v>110298</v>
      </c>
      <c r="E23" s="508">
        <v>1</v>
      </c>
      <c r="F23" s="633">
        <v>50542</v>
      </c>
      <c r="G23" s="549">
        <v>0.45823133692360696</v>
      </c>
      <c r="H23" s="633"/>
      <c r="I23" s="508"/>
      <c r="J23" s="633"/>
      <c r="K23" s="508"/>
      <c r="L23" s="633"/>
      <c r="M23" s="549"/>
      <c r="N23" s="633"/>
      <c r="O23" s="508"/>
      <c r="P23" s="633"/>
      <c r="Q23" s="508"/>
      <c r="R23" s="633"/>
      <c r="S23" s="550"/>
    </row>
    <row r="24" spans="1:19" ht="14.4" customHeight="1" x14ac:dyDescent="0.3">
      <c r="A24" s="604" t="s">
        <v>1102</v>
      </c>
      <c r="B24" s="633">
        <v>8945</v>
      </c>
      <c r="C24" s="508">
        <v>0.33692417793513879</v>
      </c>
      <c r="D24" s="633">
        <v>26549</v>
      </c>
      <c r="E24" s="508">
        <v>1</v>
      </c>
      <c r="F24" s="633">
        <v>7707</v>
      </c>
      <c r="G24" s="549">
        <v>0.29029341971449019</v>
      </c>
      <c r="H24" s="633"/>
      <c r="I24" s="508"/>
      <c r="J24" s="633"/>
      <c r="K24" s="508"/>
      <c r="L24" s="633"/>
      <c r="M24" s="549"/>
      <c r="N24" s="633"/>
      <c r="O24" s="508"/>
      <c r="P24" s="633"/>
      <c r="Q24" s="508"/>
      <c r="R24" s="633"/>
      <c r="S24" s="550"/>
    </row>
    <row r="25" spans="1:19" ht="14.4" customHeight="1" x14ac:dyDescent="0.3">
      <c r="A25" s="604" t="s">
        <v>1103</v>
      </c>
      <c r="B25" s="633"/>
      <c r="C25" s="508"/>
      <c r="D25" s="633">
        <v>692</v>
      </c>
      <c r="E25" s="508">
        <v>1</v>
      </c>
      <c r="F25" s="633"/>
      <c r="G25" s="549"/>
      <c r="H25" s="633"/>
      <c r="I25" s="508"/>
      <c r="J25" s="633"/>
      <c r="K25" s="508"/>
      <c r="L25" s="633"/>
      <c r="M25" s="549"/>
      <c r="N25" s="633"/>
      <c r="O25" s="508"/>
      <c r="P25" s="633"/>
      <c r="Q25" s="508"/>
      <c r="R25" s="633"/>
      <c r="S25" s="550"/>
    </row>
    <row r="26" spans="1:19" ht="14.4" customHeight="1" x14ac:dyDescent="0.3">
      <c r="A26" s="604" t="s">
        <v>1104</v>
      </c>
      <c r="B26" s="633">
        <v>14112</v>
      </c>
      <c r="C26" s="508">
        <v>7.330909090909091</v>
      </c>
      <c r="D26" s="633">
        <v>1925</v>
      </c>
      <c r="E26" s="508">
        <v>1</v>
      </c>
      <c r="F26" s="633">
        <v>4401</v>
      </c>
      <c r="G26" s="549">
        <v>2.2862337662337664</v>
      </c>
      <c r="H26" s="633"/>
      <c r="I26" s="508"/>
      <c r="J26" s="633"/>
      <c r="K26" s="508"/>
      <c r="L26" s="633"/>
      <c r="M26" s="549"/>
      <c r="N26" s="633"/>
      <c r="O26" s="508"/>
      <c r="P26" s="633"/>
      <c r="Q26" s="508"/>
      <c r="R26" s="633"/>
      <c r="S26" s="550"/>
    </row>
    <row r="27" spans="1:19" ht="14.4" customHeight="1" x14ac:dyDescent="0.3">
      <c r="A27" s="604" t="s">
        <v>1105</v>
      </c>
      <c r="B27" s="633">
        <v>68604</v>
      </c>
      <c r="C27" s="508">
        <v>0.93319730667210776</v>
      </c>
      <c r="D27" s="633">
        <v>73515</v>
      </c>
      <c r="E27" s="508">
        <v>1</v>
      </c>
      <c r="F27" s="633">
        <v>82030</v>
      </c>
      <c r="G27" s="549">
        <v>1.1158267020335986</v>
      </c>
      <c r="H27" s="633"/>
      <c r="I27" s="508"/>
      <c r="J27" s="633"/>
      <c r="K27" s="508"/>
      <c r="L27" s="633"/>
      <c r="M27" s="549"/>
      <c r="N27" s="633"/>
      <c r="O27" s="508"/>
      <c r="P27" s="633"/>
      <c r="Q27" s="508"/>
      <c r="R27" s="633"/>
      <c r="S27" s="550"/>
    </row>
    <row r="28" spans="1:19" ht="14.4" customHeight="1" x14ac:dyDescent="0.3">
      <c r="A28" s="604" t="s">
        <v>1106</v>
      </c>
      <c r="B28" s="633">
        <v>391908</v>
      </c>
      <c r="C28" s="508">
        <v>1.2575422113551915</v>
      </c>
      <c r="D28" s="633">
        <v>311646</v>
      </c>
      <c r="E28" s="508">
        <v>1</v>
      </c>
      <c r="F28" s="633">
        <v>354665</v>
      </c>
      <c r="G28" s="549">
        <v>1.1380380303292839</v>
      </c>
      <c r="H28" s="633"/>
      <c r="I28" s="508"/>
      <c r="J28" s="633"/>
      <c r="K28" s="508"/>
      <c r="L28" s="633"/>
      <c r="M28" s="549"/>
      <c r="N28" s="633"/>
      <c r="O28" s="508"/>
      <c r="P28" s="633"/>
      <c r="Q28" s="508"/>
      <c r="R28" s="633"/>
      <c r="S28" s="550"/>
    </row>
    <row r="29" spans="1:19" ht="14.4" customHeight="1" x14ac:dyDescent="0.3">
      <c r="A29" s="604" t="s">
        <v>1107</v>
      </c>
      <c r="B29" s="633">
        <v>158443</v>
      </c>
      <c r="C29" s="508">
        <v>1.2294793202452083</v>
      </c>
      <c r="D29" s="633">
        <v>128870</v>
      </c>
      <c r="E29" s="508">
        <v>1</v>
      </c>
      <c r="F29" s="633">
        <v>152247</v>
      </c>
      <c r="G29" s="549">
        <v>1.1813998603243578</v>
      </c>
      <c r="H29" s="633"/>
      <c r="I29" s="508"/>
      <c r="J29" s="633"/>
      <c r="K29" s="508"/>
      <c r="L29" s="633"/>
      <c r="M29" s="549"/>
      <c r="N29" s="633"/>
      <c r="O29" s="508"/>
      <c r="P29" s="633"/>
      <c r="Q29" s="508"/>
      <c r="R29" s="633"/>
      <c r="S29" s="550"/>
    </row>
    <row r="30" spans="1:19" ht="14.4" customHeight="1" thickBot="1" x14ac:dyDescent="0.35">
      <c r="A30" s="637" t="s">
        <v>1108</v>
      </c>
      <c r="B30" s="635">
        <v>116653</v>
      </c>
      <c r="C30" s="515">
        <v>0.70843910556169609</v>
      </c>
      <c r="D30" s="635">
        <v>164662</v>
      </c>
      <c r="E30" s="515">
        <v>1</v>
      </c>
      <c r="F30" s="635">
        <v>178863</v>
      </c>
      <c r="G30" s="527">
        <v>1.0862433348313516</v>
      </c>
      <c r="H30" s="635"/>
      <c r="I30" s="515"/>
      <c r="J30" s="635"/>
      <c r="K30" s="515"/>
      <c r="L30" s="635"/>
      <c r="M30" s="527"/>
      <c r="N30" s="635"/>
      <c r="O30" s="515"/>
      <c r="P30" s="635"/>
      <c r="Q30" s="515"/>
      <c r="R30" s="635"/>
      <c r="S30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1134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14510</v>
      </c>
      <c r="G3" s="103">
        <f t="shared" si="0"/>
        <v>2424778</v>
      </c>
      <c r="H3" s="103"/>
      <c r="I3" s="103"/>
      <c r="J3" s="103">
        <f t="shared" si="0"/>
        <v>13338</v>
      </c>
      <c r="K3" s="103">
        <f t="shared" si="0"/>
        <v>2317444</v>
      </c>
      <c r="L3" s="103"/>
      <c r="M3" s="103"/>
      <c r="N3" s="103">
        <f t="shared" si="0"/>
        <v>14608</v>
      </c>
      <c r="O3" s="103">
        <f t="shared" si="0"/>
        <v>2508974</v>
      </c>
      <c r="P3" s="75">
        <f>IF(K3=0,0,O3/K3)</f>
        <v>1.0826470887753923</v>
      </c>
      <c r="Q3" s="104">
        <f>IF(N3=0,0,O3/N3)</f>
        <v>171.75342278203723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1109</v>
      </c>
      <c r="B6" s="585" t="s">
        <v>1018</v>
      </c>
      <c r="C6" s="585" t="s">
        <v>1004</v>
      </c>
      <c r="D6" s="585" t="s">
        <v>1022</v>
      </c>
      <c r="E6" s="585" t="s">
        <v>1023</v>
      </c>
      <c r="F6" s="116">
        <v>75</v>
      </c>
      <c r="G6" s="116">
        <v>15825</v>
      </c>
      <c r="H6" s="116">
        <v>2.8846153846153846</v>
      </c>
      <c r="I6" s="116">
        <v>211</v>
      </c>
      <c r="J6" s="116">
        <v>26</v>
      </c>
      <c r="K6" s="116">
        <v>5486</v>
      </c>
      <c r="L6" s="116">
        <v>1</v>
      </c>
      <c r="M6" s="116">
        <v>211</v>
      </c>
      <c r="N6" s="116">
        <v>48</v>
      </c>
      <c r="O6" s="116">
        <v>10176</v>
      </c>
      <c r="P6" s="590">
        <v>1.8549033904484142</v>
      </c>
      <c r="Q6" s="598">
        <v>212</v>
      </c>
    </row>
    <row r="7" spans="1:17" ht="14.4" customHeight="1" x14ac:dyDescent="0.3">
      <c r="A7" s="507" t="s">
        <v>1109</v>
      </c>
      <c r="B7" s="508" t="s">
        <v>1018</v>
      </c>
      <c r="C7" s="508" t="s">
        <v>1004</v>
      </c>
      <c r="D7" s="508" t="s">
        <v>1024</v>
      </c>
      <c r="E7" s="508" t="s">
        <v>1023</v>
      </c>
      <c r="F7" s="512"/>
      <c r="G7" s="512"/>
      <c r="H7" s="512"/>
      <c r="I7" s="512"/>
      <c r="J7" s="512">
        <v>2</v>
      </c>
      <c r="K7" s="512">
        <v>174</v>
      </c>
      <c r="L7" s="512">
        <v>1</v>
      </c>
      <c r="M7" s="512">
        <v>87</v>
      </c>
      <c r="N7" s="512"/>
      <c r="O7" s="512"/>
      <c r="P7" s="549"/>
      <c r="Q7" s="513"/>
    </row>
    <row r="8" spans="1:17" ht="14.4" customHeight="1" x14ac:dyDescent="0.3">
      <c r="A8" s="507" t="s">
        <v>1109</v>
      </c>
      <c r="B8" s="508" t="s">
        <v>1018</v>
      </c>
      <c r="C8" s="508" t="s">
        <v>1004</v>
      </c>
      <c r="D8" s="508" t="s">
        <v>1025</v>
      </c>
      <c r="E8" s="508" t="s">
        <v>1026</v>
      </c>
      <c r="F8" s="512">
        <v>58</v>
      </c>
      <c r="G8" s="512">
        <v>17458</v>
      </c>
      <c r="H8" s="512">
        <v>1.0740740740740742</v>
      </c>
      <c r="I8" s="512">
        <v>301</v>
      </c>
      <c r="J8" s="512">
        <v>54</v>
      </c>
      <c r="K8" s="512">
        <v>16254</v>
      </c>
      <c r="L8" s="512">
        <v>1</v>
      </c>
      <c r="M8" s="512">
        <v>301</v>
      </c>
      <c r="N8" s="512">
        <v>206</v>
      </c>
      <c r="O8" s="512">
        <v>62212</v>
      </c>
      <c r="P8" s="549">
        <v>3.8274886181862926</v>
      </c>
      <c r="Q8" s="513">
        <v>302</v>
      </c>
    </row>
    <row r="9" spans="1:17" ht="14.4" customHeight="1" x14ac:dyDescent="0.3">
      <c r="A9" s="507" t="s">
        <v>1109</v>
      </c>
      <c r="B9" s="508" t="s">
        <v>1018</v>
      </c>
      <c r="C9" s="508" t="s">
        <v>1004</v>
      </c>
      <c r="D9" s="508" t="s">
        <v>1027</v>
      </c>
      <c r="E9" s="508" t="s">
        <v>1028</v>
      </c>
      <c r="F9" s="512">
        <v>3</v>
      </c>
      <c r="G9" s="512">
        <v>297</v>
      </c>
      <c r="H9" s="512">
        <v>0.33333333333333331</v>
      </c>
      <c r="I9" s="512">
        <v>99</v>
      </c>
      <c r="J9" s="512">
        <v>9</v>
      </c>
      <c r="K9" s="512">
        <v>891</v>
      </c>
      <c r="L9" s="512">
        <v>1</v>
      </c>
      <c r="M9" s="512">
        <v>99</v>
      </c>
      <c r="N9" s="512">
        <v>6</v>
      </c>
      <c r="O9" s="512">
        <v>600</v>
      </c>
      <c r="P9" s="549">
        <v>0.67340067340067344</v>
      </c>
      <c r="Q9" s="513">
        <v>100</v>
      </c>
    </row>
    <row r="10" spans="1:17" ht="14.4" customHeight="1" x14ac:dyDescent="0.3">
      <c r="A10" s="507" t="s">
        <v>1109</v>
      </c>
      <c r="B10" s="508" t="s">
        <v>1018</v>
      </c>
      <c r="C10" s="508" t="s">
        <v>1004</v>
      </c>
      <c r="D10" s="508" t="s">
        <v>1029</v>
      </c>
      <c r="E10" s="508" t="s">
        <v>1030</v>
      </c>
      <c r="F10" s="512"/>
      <c r="G10" s="512"/>
      <c r="H10" s="512"/>
      <c r="I10" s="512"/>
      <c r="J10" s="512">
        <v>1</v>
      </c>
      <c r="K10" s="512">
        <v>232</v>
      </c>
      <c r="L10" s="512">
        <v>1</v>
      </c>
      <c r="M10" s="512">
        <v>232</v>
      </c>
      <c r="N10" s="512"/>
      <c r="O10" s="512"/>
      <c r="P10" s="549"/>
      <c r="Q10" s="513"/>
    </row>
    <row r="11" spans="1:17" ht="14.4" customHeight="1" x14ac:dyDescent="0.3">
      <c r="A11" s="507" t="s">
        <v>1109</v>
      </c>
      <c r="B11" s="508" t="s">
        <v>1018</v>
      </c>
      <c r="C11" s="508" t="s">
        <v>1004</v>
      </c>
      <c r="D11" s="508" t="s">
        <v>1031</v>
      </c>
      <c r="E11" s="508" t="s">
        <v>1032</v>
      </c>
      <c r="F11" s="512">
        <v>23</v>
      </c>
      <c r="G11" s="512">
        <v>3151</v>
      </c>
      <c r="H11" s="512">
        <v>0.71875</v>
      </c>
      <c r="I11" s="512">
        <v>137</v>
      </c>
      <c r="J11" s="512">
        <v>32</v>
      </c>
      <c r="K11" s="512">
        <v>4384</v>
      </c>
      <c r="L11" s="512">
        <v>1</v>
      </c>
      <c r="M11" s="512">
        <v>137</v>
      </c>
      <c r="N11" s="512">
        <v>33</v>
      </c>
      <c r="O11" s="512">
        <v>4521</v>
      </c>
      <c r="P11" s="549">
        <v>1.03125</v>
      </c>
      <c r="Q11" s="513">
        <v>137</v>
      </c>
    </row>
    <row r="12" spans="1:17" ht="14.4" customHeight="1" x14ac:dyDescent="0.3">
      <c r="A12" s="507" t="s">
        <v>1109</v>
      </c>
      <c r="B12" s="508" t="s">
        <v>1018</v>
      </c>
      <c r="C12" s="508" t="s">
        <v>1004</v>
      </c>
      <c r="D12" s="508" t="s">
        <v>1033</v>
      </c>
      <c r="E12" s="508" t="s">
        <v>1032</v>
      </c>
      <c r="F12" s="512"/>
      <c r="G12" s="512"/>
      <c r="H12" s="512"/>
      <c r="I12" s="512"/>
      <c r="J12" s="512">
        <v>2</v>
      </c>
      <c r="K12" s="512">
        <v>366</v>
      </c>
      <c r="L12" s="512">
        <v>1</v>
      </c>
      <c r="M12" s="512">
        <v>183</v>
      </c>
      <c r="N12" s="512"/>
      <c r="O12" s="512"/>
      <c r="P12" s="549"/>
      <c r="Q12" s="513"/>
    </row>
    <row r="13" spans="1:17" ht="14.4" customHeight="1" x14ac:dyDescent="0.3">
      <c r="A13" s="507" t="s">
        <v>1109</v>
      </c>
      <c r="B13" s="508" t="s">
        <v>1018</v>
      </c>
      <c r="C13" s="508" t="s">
        <v>1004</v>
      </c>
      <c r="D13" s="508" t="s">
        <v>1034</v>
      </c>
      <c r="E13" s="508" t="s">
        <v>1035</v>
      </c>
      <c r="F13" s="512">
        <v>1</v>
      </c>
      <c r="G13" s="512">
        <v>639</v>
      </c>
      <c r="H13" s="512">
        <v>1</v>
      </c>
      <c r="I13" s="512">
        <v>639</v>
      </c>
      <c r="J13" s="512">
        <v>1</v>
      </c>
      <c r="K13" s="512">
        <v>639</v>
      </c>
      <c r="L13" s="512">
        <v>1</v>
      </c>
      <c r="M13" s="512">
        <v>639</v>
      </c>
      <c r="N13" s="512"/>
      <c r="O13" s="512"/>
      <c r="P13" s="549"/>
      <c r="Q13" s="513"/>
    </row>
    <row r="14" spans="1:17" ht="14.4" customHeight="1" x14ac:dyDescent="0.3">
      <c r="A14" s="507" t="s">
        <v>1109</v>
      </c>
      <c r="B14" s="508" t="s">
        <v>1018</v>
      </c>
      <c r="C14" s="508" t="s">
        <v>1004</v>
      </c>
      <c r="D14" s="508" t="s">
        <v>1038</v>
      </c>
      <c r="E14" s="508" t="s">
        <v>1039</v>
      </c>
      <c r="F14" s="512">
        <v>3</v>
      </c>
      <c r="G14" s="512">
        <v>519</v>
      </c>
      <c r="H14" s="512">
        <v>3</v>
      </c>
      <c r="I14" s="512">
        <v>173</v>
      </c>
      <c r="J14" s="512">
        <v>1</v>
      </c>
      <c r="K14" s="512">
        <v>173</v>
      </c>
      <c r="L14" s="512">
        <v>1</v>
      </c>
      <c r="M14" s="512">
        <v>173</v>
      </c>
      <c r="N14" s="512">
        <v>10</v>
      </c>
      <c r="O14" s="512">
        <v>1740</v>
      </c>
      <c r="P14" s="549">
        <v>10.057803468208093</v>
      </c>
      <c r="Q14" s="513">
        <v>174</v>
      </c>
    </row>
    <row r="15" spans="1:17" ht="14.4" customHeight="1" x14ac:dyDescent="0.3">
      <c r="A15" s="507" t="s">
        <v>1109</v>
      </c>
      <c r="B15" s="508" t="s">
        <v>1018</v>
      </c>
      <c r="C15" s="508" t="s">
        <v>1004</v>
      </c>
      <c r="D15" s="508" t="s">
        <v>1040</v>
      </c>
      <c r="E15" s="508" t="s">
        <v>1041</v>
      </c>
      <c r="F15" s="512">
        <v>36</v>
      </c>
      <c r="G15" s="512">
        <v>13824</v>
      </c>
      <c r="H15" s="512">
        <v>0.9959654178674352</v>
      </c>
      <c r="I15" s="512">
        <v>384</v>
      </c>
      <c r="J15" s="512">
        <v>40</v>
      </c>
      <c r="K15" s="512">
        <v>13880</v>
      </c>
      <c r="L15" s="512">
        <v>1</v>
      </c>
      <c r="M15" s="512">
        <v>347</v>
      </c>
      <c r="N15" s="512">
        <v>43</v>
      </c>
      <c r="O15" s="512">
        <v>14921</v>
      </c>
      <c r="P15" s="549">
        <v>1.075</v>
      </c>
      <c r="Q15" s="513">
        <v>347</v>
      </c>
    </row>
    <row r="16" spans="1:17" ht="14.4" customHeight="1" x14ac:dyDescent="0.3">
      <c r="A16" s="507" t="s">
        <v>1109</v>
      </c>
      <c r="B16" s="508" t="s">
        <v>1018</v>
      </c>
      <c r="C16" s="508" t="s">
        <v>1004</v>
      </c>
      <c r="D16" s="508" t="s">
        <v>1042</v>
      </c>
      <c r="E16" s="508" t="s">
        <v>1043</v>
      </c>
      <c r="F16" s="512">
        <v>195</v>
      </c>
      <c r="G16" s="512">
        <v>3315</v>
      </c>
      <c r="H16" s="512">
        <v>1.0483870967741935</v>
      </c>
      <c r="I16" s="512">
        <v>17</v>
      </c>
      <c r="J16" s="512">
        <v>186</v>
      </c>
      <c r="K16" s="512">
        <v>3162</v>
      </c>
      <c r="L16" s="512">
        <v>1</v>
      </c>
      <c r="M16" s="512">
        <v>17</v>
      </c>
      <c r="N16" s="512">
        <v>208</v>
      </c>
      <c r="O16" s="512">
        <v>3536</v>
      </c>
      <c r="P16" s="549">
        <v>1.118279569892473</v>
      </c>
      <c r="Q16" s="513">
        <v>17</v>
      </c>
    </row>
    <row r="17" spans="1:17" ht="14.4" customHeight="1" x14ac:dyDescent="0.3">
      <c r="A17" s="507" t="s">
        <v>1109</v>
      </c>
      <c r="B17" s="508" t="s">
        <v>1018</v>
      </c>
      <c r="C17" s="508" t="s">
        <v>1004</v>
      </c>
      <c r="D17" s="508" t="s">
        <v>1044</v>
      </c>
      <c r="E17" s="508" t="s">
        <v>1045</v>
      </c>
      <c r="F17" s="512">
        <v>9</v>
      </c>
      <c r="G17" s="512">
        <v>2457</v>
      </c>
      <c r="H17" s="512"/>
      <c r="I17" s="512">
        <v>273</v>
      </c>
      <c r="J17" s="512"/>
      <c r="K17" s="512"/>
      <c r="L17" s="512"/>
      <c r="M17" s="512"/>
      <c r="N17" s="512">
        <v>12</v>
      </c>
      <c r="O17" s="512">
        <v>3288</v>
      </c>
      <c r="P17" s="549"/>
      <c r="Q17" s="513">
        <v>274</v>
      </c>
    </row>
    <row r="18" spans="1:17" ht="14.4" customHeight="1" x14ac:dyDescent="0.3">
      <c r="A18" s="507" t="s">
        <v>1109</v>
      </c>
      <c r="B18" s="508" t="s">
        <v>1018</v>
      </c>
      <c r="C18" s="508" t="s">
        <v>1004</v>
      </c>
      <c r="D18" s="508" t="s">
        <v>1046</v>
      </c>
      <c r="E18" s="508" t="s">
        <v>1047</v>
      </c>
      <c r="F18" s="512">
        <v>16</v>
      </c>
      <c r="G18" s="512">
        <v>2272</v>
      </c>
      <c r="H18" s="512">
        <v>2.2857142857142856</v>
      </c>
      <c r="I18" s="512">
        <v>142</v>
      </c>
      <c r="J18" s="512">
        <v>7</v>
      </c>
      <c r="K18" s="512">
        <v>994</v>
      </c>
      <c r="L18" s="512">
        <v>1</v>
      </c>
      <c r="M18" s="512">
        <v>142</v>
      </c>
      <c r="N18" s="512">
        <v>13</v>
      </c>
      <c r="O18" s="512">
        <v>1846</v>
      </c>
      <c r="P18" s="549">
        <v>1.8571428571428572</v>
      </c>
      <c r="Q18" s="513">
        <v>142</v>
      </c>
    </row>
    <row r="19" spans="1:17" ht="14.4" customHeight="1" x14ac:dyDescent="0.3">
      <c r="A19" s="507" t="s">
        <v>1109</v>
      </c>
      <c r="B19" s="508" t="s">
        <v>1018</v>
      </c>
      <c r="C19" s="508" t="s">
        <v>1004</v>
      </c>
      <c r="D19" s="508" t="s">
        <v>1048</v>
      </c>
      <c r="E19" s="508" t="s">
        <v>1047</v>
      </c>
      <c r="F19" s="512">
        <v>23</v>
      </c>
      <c r="G19" s="512">
        <v>1794</v>
      </c>
      <c r="H19" s="512">
        <v>0.71875</v>
      </c>
      <c r="I19" s="512">
        <v>78</v>
      </c>
      <c r="J19" s="512">
        <v>32</v>
      </c>
      <c r="K19" s="512">
        <v>2496</v>
      </c>
      <c r="L19" s="512">
        <v>1</v>
      </c>
      <c r="M19" s="512">
        <v>78</v>
      </c>
      <c r="N19" s="512">
        <v>33</v>
      </c>
      <c r="O19" s="512">
        <v>2574</v>
      </c>
      <c r="P19" s="549">
        <v>1.03125</v>
      </c>
      <c r="Q19" s="513">
        <v>78</v>
      </c>
    </row>
    <row r="20" spans="1:17" ht="14.4" customHeight="1" x14ac:dyDescent="0.3">
      <c r="A20" s="507" t="s">
        <v>1109</v>
      </c>
      <c r="B20" s="508" t="s">
        <v>1018</v>
      </c>
      <c r="C20" s="508" t="s">
        <v>1004</v>
      </c>
      <c r="D20" s="508" t="s">
        <v>1049</v>
      </c>
      <c r="E20" s="508" t="s">
        <v>1050</v>
      </c>
      <c r="F20" s="512">
        <v>16</v>
      </c>
      <c r="G20" s="512">
        <v>5008</v>
      </c>
      <c r="H20" s="512">
        <v>2.2784349408553228</v>
      </c>
      <c r="I20" s="512">
        <v>313</v>
      </c>
      <c r="J20" s="512">
        <v>7</v>
      </c>
      <c r="K20" s="512">
        <v>2198</v>
      </c>
      <c r="L20" s="512">
        <v>1</v>
      </c>
      <c r="M20" s="512">
        <v>314</v>
      </c>
      <c r="N20" s="512">
        <v>13</v>
      </c>
      <c r="O20" s="512">
        <v>4082</v>
      </c>
      <c r="P20" s="549">
        <v>1.8571428571428572</v>
      </c>
      <c r="Q20" s="513">
        <v>314</v>
      </c>
    </row>
    <row r="21" spans="1:17" ht="14.4" customHeight="1" x14ac:dyDescent="0.3">
      <c r="A21" s="507" t="s">
        <v>1109</v>
      </c>
      <c r="B21" s="508" t="s">
        <v>1018</v>
      </c>
      <c r="C21" s="508" t="s">
        <v>1004</v>
      </c>
      <c r="D21" s="508" t="s">
        <v>1051</v>
      </c>
      <c r="E21" s="508" t="s">
        <v>1052</v>
      </c>
      <c r="F21" s="512">
        <v>81</v>
      </c>
      <c r="G21" s="512">
        <v>39528</v>
      </c>
      <c r="H21" s="512">
        <v>1.2958300550747444</v>
      </c>
      <c r="I21" s="512">
        <v>488</v>
      </c>
      <c r="J21" s="512">
        <v>93</v>
      </c>
      <c r="K21" s="512">
        <v>30504</v>
      </c>
      <c r="L21" s="512">
        <v>1</v>
      </c>
      <c r="M21" s="512">
        <v>328</v>
      </c>
      <c r="N21" s="512">
        <v>79</v>
      </c>
      <c r="O21" s="512">
        <v>25912</v>
      </c>
      <c r="P21" s="549">
        <v>0.84946236559139787</v>
      </c>
      <c r="Q21" s="513">
        <v>328</v>
      </c>
    </row>
    <row r="22" spans="1:17" ht="14.4" customHeight="1" x14ac:dyDescent="0.3">
      <c r="A22" s="507" t="s">
        <v>1109</v>
      </c>
      <c r="B22" s="508" t="s">
        <v>1018</v>
      </c>
      <c r="C22" s="508" t="s">
        <v>1004</v>
      </c>
      <c r="D22" s="508" t="s">
        <v>1053</v>
      </c>
      <c r="E22" s="508" t="s">
        <v>1054</v>
      </c>
      <c r="F22" s="512">
        <v>88</v>
      </c>
      <c r="G22" s="512">
        <v>14344</v>
      </c>
      <c r="H22" s="512">
        <v>0.77192982456140347</v>
      </c>
      <c r="I22" s="512">
        <v>163</v>
      </c>
      <c r="J22" s="512">
        <v>114</v>
      </c>
      <c r="K22" s="512">
        <v>18582</v>
      </c>
      <c r="L22" s="512">
        <v>1</v>
      </c>
      <c r="M22" s="512">
        <v>163</v>
      </c>
      <c r="N22" s="512">
        <v>98</v>
      </c>
      <c r="O22" s="512">
        <v>15974</v>
      </c>
      <c r="P22" s="549">
        <v>0.85964912280701755</v>
      </c>
      <c r="Q22" s="513">
        <v>163</v>
      </c>
    </row>
    <row r="23" spans="1:17" ht="14.4" customHeight="1" x14ac:dyDescent="0.3">
      <c r="A23" s="507" t="s">
        <v>1109</v>
      </c>
      <c r="B23" s="508" t="s">
        <v>1018</v>
      </c>
      <c r="C23" s="508" t="s">
        <v>1004</v>
      </c>
      <c r="D23" s="508" t="s">
        <v>1057</v>
      </c>
      <c r="E23" s="508" t="s">
        <v>1023</v>
      </c>
      <c r="F23" s="512">
        <v>71</v>
      </c>
      <c r="G23" s="512">
        <v>5112</v>
      </c>
      <c r="H23" s="512">
        <v>0.70297029702970293</v>
      </c>
      <c r="I23" s="512">
        <v>72</v>
      </c>
      <c r="J23" s="512">
        <v>101</v>
      </c>
      <c r="K23" s="512">
        <v>7272</v>
      </c>
      <c r="L23" s="512">
        <v>1</v>
      </c>
      <c r="M23" s="512">
        <v>72</v>
      </c>
      <c r="N23" s="512">
        <v>79</v>
      </c>
      <c r="O23" s="512">
        <v>5688</v>
      </c>
      <c r="P23" s="549">
        <v>0.78217821782178221</v>
      </c>
      <c r="Q23" s="513">
        <v>72</v>
      </c>
    </row>
    <row r="24" spans="1:17" ht="14.4" customHeight="1" x14ac:dyDescent="0.3">
      <c r="A24" s="507" t="s">
        <v>1109</v>
      </c>
      <c r="B24" s="508" t="s">
        <v>1018</v>
      </c>
      <c r="C24" s="508" t="s">
        <v>1004</v>
      </c>
      <c r="D24" s="508" t="s">
        <v>1064</v>
      </c>
      <c r="E24" s="508" t="s">
        <v>1065</v>
      </c>
      <c r="F24" s="512">
        <v>3</v>
      </c>
      <c r="G24" s="512">
        <v>3633</v>
      </c>
      <c r="H24" s="512">
        <v>0.5</v>
      </c>
      <c r="I24" s="512">
        <v>1211</v>
      </c>
      <c r="J24" s="512">
        <v>6</v>
      </c>
      <c r="K24" s="512">
        <v>7266</v>
      </c>
      <c r="L24" s="512">
        <v>1</v>
      </c>
      <c r="M24" s="512">
        <v>1211</v>
      </c>
      <c r="N24" s="512">
        <v>12</v>
      </c>
      <c r="O24" s="512">
        <v>14544</v>
      </c>
      <c r="P24" s="549">
        <v>2.0016515276630882</v>
      </c>
      <c r="Q24" s="513">
        <v>1212</v>
      </c>
    </row>
    <row r="25" spans="1:17" ht="14.4" customHeight="1" x14ac:dyDescent="0.3">
      <c r="A25" s="507" t="s">
        <v>1109</v>
      </c>
      <c r="B25" s="508" t="s">
        <v>1018</v>
      </c>
      <c r="C25" s="508" t="s">
        <v>1004</v>
      </c>
      <c r="D25" s="508" t="s">
        <v>1066</v>
      </c>
      <c r="E25" s="508" t="s">
        <v>1067</v>
      </c>
      <c r="F25" s="512">
        <v>2</v>
      </c>
      <c r="G25" s="512">
        <v>228</v>
      </c>
      <c r="H25" s="512">
        <v>0.4</v>
      </c>
      <c r="I25" s="512">
        <v>114</v>
      </c>
      <c r="J25" s="512">
        <v>5</v>
      </c>
      <c r="K25" s="512">
        <v>570</v>
      </c>
      <c r="L25" s="512">
        <v>1</v>
      </c>
      <c r="M25" s="512">
        <v>114</v>
      </c>
      <c r="N25" s="512">
        <v>8</v>
      </c>
      <c r="O25" s="512">
        <v>920</v>
      </c>
      <c r="P25" s="549">
        <v>1.6140350877192982</v>
      </c>
      <c r="Q25" s="513">
        <v>115</v>
      </c>
    </row>
    <row r="26" spans="1:17" ht="14.4" customHeight="1" x14ac:dyDescent="0.3">
      <c r="A26" s="507" t="s">
        <v>1109</v>
      </c>
      <c r="B26" s="508" t="s">
        <v>1018</v>
      </c>
      <c r="C26" s="508" t="s">
        <v>1004</v>
      </c>
      <c r="D26" s="508" t="s">
        <v>1068</v>
      </c>
      <c r="E26" s="508" t="s">
        <v>1069</v>
      </c>
      <c r="F26" s="512"/>
      <c r="G26" s="512"/>
      <c r="H26" s="512"/>
      <c r="I26" s="512"/>
      <c r="J26" s="512">
        <v>1</v>
      </c>
      <c r="K26" s="512">
        <v>347</v>
      </c>
      <c r="L26" s="512">
        <v>1</v>
      </c>
      <c r="M26" s="512">
        <v>347</v>
      </c>
      <c r="N26" s="512"/>
      <c r="O26" s="512"/>
      <c r="P26" s="549"/>
      <c r="Q26" s="513"/>
    </row>
    <row r="27" spans="1:17" ht="14.4" customHeight="1" x14ac:dyDescent="0.3">
      <c r="A27" s="507" t="s">
        <v>1109</v>
      </c>
      <c r="B27" s="508" t="s">
        <v>1018</v>
      </c>
      <c r="C27" s="508" t="s">
        <v>1004</v>
      </c>
      <c r="D27" s="508" t="s">
        <v>1074</v>
      </c>
      <c r="E27" s="508" t="s">
        <v>1075</v>
      </c>
      <c r="F27" s="512"/>
      <c r="G27" s="512"/>
      <c r="H27" s="512"/>
      <c r="I27" s="512"/>
      <c r="J27" s="512">
        <v>1</v>
      </c>
      <c r="K27" s="512">
        <v>1065</v>
      </c>
      <c r="L27" s="512">
        <v>1</v>
      </c>
      <c r="M27" s="512">
        <v>1065</v>
      </c>
      <c r="N27" s="512"/>
      <c r="O27" s="512"/>
      <c r="P27" s="549"/>
      <c r="Q27" s="513"/>
    </row>
    <row r="28" spans="1:17" ht="14.4" customHeight="1" x14ac:dyDescent="0.3">
      <c r="A28" s="507" t="s">
        <v>1110</v>
      </c>
      <c r="B28" s="508" t="s">
        <v>1018</v>
      </c>
      <c r="C28" s="508" t="s">
        <v>1004</v>
      </c>
      <c r="D28" s="508" t="s">
        <v>1022</v>
      </c>
      <c r="E28" s="508" t="s">
        <v>1023</v>
      </c>
      <c r="F28" s="512">
        <v>163</v>
      </c>
      <c r="G28" s="512">
        <v>34393</v>
      </c>
      <c r="H28" s="512">
        <v>0.7874396135265701</v>
      </c>
      <c r="I28" s="512">
        <v>211</v>
      </c>
      <c r="J28" s="512">
        <v>207</v>
      </c>
      <c r="K28" s="512">
        <v>43677</v>
      </c>
      <c r="L28" s="512">
        <v>1</v>
      </c>
      <c r="M28" s="512">
        <v>211</v>
      </c>
      <c r="N28" s="512">
        <v>138</v>
      </c>
      <c r="O28" s="512">
        <v>29256</v>
      </c>
      <c r="P28" s="549">
        <v>0.66982622432859396</v>
      </c>
      <c r="Q28" s="513">
        <v>212</v>
      </c>
    </row>
    <row r="29" spans="1:17" ht="14.4" customHeight="1" x14ac:dyDescent="0.3">
      <c r="A29" s="507" t="s">
        <v>1110</v>
      </c>
      <c r="B29" s="508" t="s">
        <v>1018</v>
      </c>
      <c r="C29" s="508" t="s">
        <v>1004</v>
      </c>
      <c r="D29" s="508" t="s">
        <v>1024</v>
      </c>
      <c r="E29" s="508" t="s">
        <v>1023</v>
      </c>
      <c r="F29" s="512">
        <v>3</v>
      </c>
      <c r="G29" s="512">
        <v>261</v>
      </c>
      <c r="H29" s="512">
        <v>3</v>
      </c>
      <c r="I29" s="512">
        <v>87</v>
      </c>
      <c r="J29" s="512">
        <v>1</v>
      </c>
      <c r="K29" s="512">
        <v>87</v>
      </c>
      <c r="L29" s="512">
        <v>1</v>
      </c>
      <c r="M29" s="512">
        <v>87</v>
      </c>
      <c r="N29" s="512"/>
      <c r="O29" s="512"/>
      <c r="P29" s="549"/>
      <c r="Q29" s="513"/>
    </row>
    <row r="30" spans="1:17" ht="14.4" customHeight="1" x14ac:dyDescent="0.3">
      <c r="A30" s="507" t="s">
        <v>1110</v>
      </c>
      <c r="B30" s="508" t="s">
        <v>1018</v>
      </c>
      <c r="C30" s="508" t="s">
        <v>1004</v>
      </c>
      <c r="D30" s="508" t="s">
        <v>1025</v>
      </c>
      <c r="E30" s="508" t="s">
        <v>1026</v>
      </c>
      <c r="F30" s="512">
        <v>310</v>
      </c>
      <c r="G30" s="512">
        <v>93310</v>
      </c>
      <c r="H30" s="512">
        <v>2.4031007751937983</v>
      </c>
      <c r="I30" s="512">
        <v>301</v>
      </c>
      <c r="J30" s="512">
        <v>129</v>
      </c>
      <c r="K30" s="512">
        <v>38829</v>
      </c>
      <c r="L30" s="512">
        <v>1</v>
      </c>
      <c r="M30" s="512">
        <v>301</v>
      </c>
      <c r="N30" s="512">
        <v>309</v>
      </c>
      <c r="O30" s="512">
        <v>93318</v>
      </c>
      <c r="P30" s="549">
        <v>2.4033068067681373</v>
      </c>
      <c r="Q30" s="513">
        <v>302</v>
      </c>
    </row>
    <row r="31" spans="1:17" ht="14.4" customHeight="1" x14ac:dyDescent="0.3">
      <c r="A31" s="507" t="s">
        <v>1110</v>
      </c>
      <c r="B31" s="508" t="s">
        <v>1018</v>
      </c>
      <c r="C31" s="508" t="s">
        <v>1004</v>
      </c>
      <c r="D31" s="508" t="s">
        <v>1027</v>
      </c>
      <c r="E31" s="508" t="s">
        <v>1028</v>
      </c>
      <c r="F31" s="512">
        <v>9</v>
      </c>
      <c r="G31" s="512">
        <v>891</v>
      </c>
      <c r="H31" s="512"/>
      <c r="I31" s="512">
        <v>99</v>
      </c>
      <c r="J31" s="512"/>
      <c r="K31" s="512"/>
      <c r="L31" s="512"/>
      <c r="M31" s="512"/>
      <c r="N31" s="512">
        <v>6</v>
      </c>
      <c r="O31" s="512">
        <v>600</v>
      </c>
      <c r="P31" s="549"/>
      <c r="Q31" s="513">
        <v>100</v>
      </c>
    </row>
    <row r="32" spans="1:17" ht="14.4" customHeight="1" x14ac:dyDescent="0.3">
      <c r="A32" s="507" t="s">
        <v>1110</v>
      </c>
      <c r="B32" s="508" t="s">
        <v>1018</v>
      </c>
      <c r="C32" s="508" t="s">
        <v>1004</v>
      </c>
      <c r="D32" s="508" t="s">
        <v>1029</v>
      </c>
      <c r="E32" s="508" t="s">
        <v>1030</v>
      </c>
      <c r="F32" s="512"/>
      <c r="G32" s="512"/>
      <c r="H32" s="512"/>
      <c r="I32" s="512"/>
      <c r="J32" s="512"/>
      <c r="K32" s="512"/>
      <c r="L32" s="512"/>
      <c r="M32" s="512"/>
      <c r="N32" s="512">
        <v>1</v>
      </c>
      <c r="O32" s="512">
        <v>232</v>
      </c>
      <c r="P32" s="549"/>
      <c r="Q32" s="513">
        <v>232</v>
      </c>
    </row>
    <row r="33" spans="1:17" ht="14.4" customHeight="1" x14ac:dyDescent="0.3">
      <c r="A33" s="507" t="s">
        <v>1110</v>
      </c>
      <c r="B33" s="508" t="s">
        <v>1018</v>
      </c>
      <c r="C33" s="508" t="s">
        <v>1004</v>
      </c>
      <c r="D33" s="508" t="s">
        <v>1031</v>
      </c>
      <c r="E33" s="508" t="s">
        <v>1032</v>
      </c>
      <c r="F33" s="512">
        <v>40</v>
      </c>
      <c r="G33" s="512">
        <v>5480</v>
      </c>
      <c r="H33" s="512">
        <v>0.97560975609756095</v>
      </c>
      <c r="I33" s="512">
        <v>137</v>
      </c>
      <c r="J33" s="512">
        <v>41</v>
      </c>
      <c r="K33" s="512">
        <v>5617</v>
      </c>
      <c r="L33" s="512">
        <v>1</v>
      </c>
      <c r="M33" s="512">
        <v>137</v>
      </c>
      <c r="N33" s="512">
        <v>36</v>
      </c>
      <c r="O33" s="512">
        <v>4932</v>
      </c>
      <c r="P33" s="549">
        <v>0.87804878048780488</v>
      </c>
      <c r="Q33" s="513">
        <v>137</v>
      </c>
    </row>
    <row r="34" spans="1:17" ht="14.4" customHeight="1" x14ac:dyDescent="0.3">
      <c r="A34" s="507" t="s">
        <v>1110</v>
      </c>
      <c r="B34" s="508" t="s">
        <v>1018</v>
      </c>
      <c r="C34" s="508" t="s">
        <v>1004</v>
      </c>
      <c r="D34" s="508" t="s">
        <v>1033</v>
      </c>
      <c r="E34" s="508" t="s">
        <v>1032</v>
      </c>
      <c r="F34" s="512">
        <v>1</v>
      </c>
      <c r="G34" s="512">
        <v>183</v>
      </c>
      <c r="H34" s="512">
        <v>1</v>
      </c>
      <c r="I34" s="512">
        <v>183</v>
      </c>
      <c r="J34" s="512">
        <v>1</v>
      </c>
      <c r="K34" s="512">
        <v>183</v>
      </c>
      <c r="L34" s="512">
        <v>1</v>
      </c>
      <c r="M34" s="512">
        <v>183</v>
      </c>
      <c r="N34" s="512"/>
      <c r="O34" s="512"/>
      <c r="P34" s="549"/>
      <c r="Q34" s="513"/>
    </row>
    <row r="35" spans="1:17" ht="14.4" customHeight="1" x14ac:dyDescent="0.3">
      <c r="A35" s="507" t="s">
        <v>1110</v>
      </c>
      <c r="B35" s="508" t="s">
        <v>1018</v>
      </c>
      <c r="C35" s="508" t="s">
        <v>1004</v>
      </c>
      <c r="D35" s="508" t="s">
        <v>1034</v>
      </c>
      <c r="E35" s="508" t="s">
        <v>1035</v>
      </c>
      <c r="F35" s="512">
        <v>1</v>
      </c>
      <c r="G35" s="512">
        <v>639</v>
      </c>
      <c r="H35" s="512"/>
      <c r="I35" s="512">
        <v>639</v>
      </c>
      <c r="J35" s="512"/>
      <c r="K35" s="512"/>
      <c r="L35" s="512"/>
      <c r="M35" s="512"/>
      <c r="N35" s="512"/>
      <c r="O35" s="512"/>
      <c r="P35" s="549"/>
      <c r="Q35" s="513"/>
    </row>
    <row r="36" spans="1:17" ht="14.4" customHeight="1" x14ac:dyDescent="0.3">
      <c r="A36" s="507" t="s">
        <v>1110</v>
      </c>
      <c r="B36" s="508" t="s">
        <v>1018</v>
      </c>
      <c r="C36" s="508" t="s">
        <v>1004</v>
      </c>
      <c r="D36" s="508" t="s">
        <v>1036</v>
      </c>
      <c r="E36" s="508" t="s">
        <v>1037</v>
      </c>
      <c r="F36" s="512"/>
      <c r="G36" s="512"/>
      <c r="H36" s="512"/>
      <c r="I36" s="512"/>
      <c r="J36" s="512">
        <v>1</v>
      </c>
      <c r="K36" s="512">
        <v>608</v>
      </c>
      <c r="L36" s="512">
        <v>1</v>
      </c>
      <c r="M36" s="512">
        <v>608</v>
      </c>
      <c r="N36" s="512"/>
      <c r="O36" s="512"/>
      <c r="P36" s="549"/>
      <c r="Q36" s="513"/>
    </row>
    <row r="37" spans="1:17" ht="14.4" customHeight="1" x14ac:dyDescent="0.3">
      <c r="A37" s="507" t="s">
        <v>1110</v>
      </c>
      <c r="B37" s="508" t="s">
        <v>1018</v>
      </c>
      <c r="C37" s="508" t="s">
        <v>1004</v>
      </c>
      <c r="D37" s="508" t="s">
        <v>1038</v>
      </c>
      <c r="E37" s="508" t="s">
        <v>1039</v>
      </c>
      <c r="F37" s="512">
        <v>7</v>
      </c>
      <c r="G37" s="512">
        <v>1211</v>
      </c>
      <c r="H37" s="512">
        <v>1</v>
      </c>
      <c r="I37" s="512">
        <v>173</v>
      </c>
      <c r="J37" s="512">
        <v>7</v>
      </c>
      <c r="K37" s="512">
        <v>1211</v>
      </c>
      <c r="L37" s="512">
        <v>1</v>
      </c>
      <c r="M37" s="512">
        <v>173</v>
      </c>
      <c r="N37" s="512">
        <v>14</v>
      </c>
      <c r="O37" s="512">
        <v>2436</v>
      </c>
      <c r="P37" s="549">
        <v>2.0115606936416186</v>
      </c>
      <c r="Q37" s="513">
        <v>174</v>
      </c>
    </row>
    <row r="38" spans="1:17" ht="14.4" customHeight="1" x14ac:dyDescent="0.3">
      <c r="A38" s="507" t="s">
        <v>1110</v>
      </c>
      <c r="B38" s="508" t="s">
        <v>1018</v>
      </c>
      <c r="C38" s="508" t="s">
        <v>1004</v>
      </c>
      <c r="D38" s="508" t="s">
        <v>1042</v>
      </c>
      <c r="E38" s="508" t="s">
        <v>1043</v>
      </c>
      <c r="F38" s="512">
        <v>96</v>
      </c>
      <c r="G38" s="512">
        <v>1632</v>
      </c>
      <c r="H38" s="512">
        <v>32</v>
      </c>
      <c r="I38" s="512">
        <v>17</v>
      </c>
      <c r="J38" s="512">
        <v>3</v>
      </c>
      <c r="K38" s="512">
        <v>51</v>
      </c>
      <c r="L38" s="512">
        <v>1</v>
      </c>
      <c r="M38" s="512">
        <v>17</v>
      </c>
      <c r="N38" s="512">
        <v>81</v>
      </c>
      <c r="O38" s="512">
        <v>1377</v>
      </c>
      <c r="P38" s="549">
        <v>27</v>
      </c>
      <c r="Q38" s="513">
        <v>17</v>
      </c>
    </row>
    <row r="39" spans="1:17" ht="14.4" customHeight="1" x14ac:dyDescent="0.3">
      <c r="A39" s="507" t="s">
        <v>1110</v>
      </c>
      <c r="B39" s="508" t="s">
        <v>1018</v>
      </c>
      <c r="C39" s="508" t="s">
        <v>1004</v>
      </c>
      <c r="D39" s="508" t="s">
        <v>1044</v>
      </c>
      <c r="E39" s="508" t="s">
        <v>1045</v>
      </c>
      <c r="F39" s="512">
        <v>36</v>
      </c>
      <c r="G39" s="512">
        <v>9828</v>
      </c>
      <c r="H39" s="512"/>
      <c r="I39" s="512">
        <v>273</v>
      </c>
      <c r="J39" s="512"/>
      <c r="K39" s="512"/>
      <c r="L39" s="512"/>
      <c r="M39" s="512"/>
      <c r="N39" s="512">
        <v>38</v>
      </c>
      <c r="O39" s="512">
        <v>10412</v>
      </c>
      <c r="P39" s="549"/>
      <c r="Q39" s="513">
        <v>274</v>
      </c>
    </row>
    <row r="40" spans="1:17" ht="14.4" customHeight="1" x14ac:dyDescent="0.3">
      <c r="A40" s="507" t="s">
        <v>1110</v>
      </c>
      <c r="B40" s="508" t="s">
        <v>1018</v>
      </c>
      <c r="C40" s="508" t="s">
        <v>1004</v>
      </c>
      <c r="D40" s="508" t="s">
        <v>1046</v>
      </c>
      <c r="E40" s="508" t="s">
        <v>1047</v>
      </c>
      <c r="F40" s="512">
        <v>48</v>
      </c>
      <c r="G40" s="512">
        <v>6816</v>
      </c>
      <c r="H40" s="512">
        <v>1</v>
      </c>
      <c r="I40" s="512">
        <v>142</v>
      </c>
      <c r="J40" s="512">
        <v>48</v>
      </c>
      <c r="K40" s="512">
        <v>6816</v>
      </c>
      <c r="L40" s="512">
        <v>1</v>
      </c>
      <c r="M40" s="512">
        <v>142</v>
      </c>
      <c r="N40" s="512">
        <v>41</v>
      </c>
      <c r="O40" s="512">
        <v>5822</v>
      </c>
      <c r="P40" s="549">
        <v>0.85416666666666663</v>
      </c>
      <c r="Q40" s="513">
        <v>142</v>
      </c>
    </row>
    <row r="41" spans="1:17" ht="14.4" customHeight="1" x14ac:dyDescent="0.3">
      <c r="A41" s="507" t="s">
        <v>1110</v>
      </c>
      <c r="B41" s="508" t="s">
        <v>1018</v>
      </c>
      <c r="C41" s="508" t="s">
        <v>1004</v>
      </c>
      <c r="D41" s="508" t="s">
        <v>1048</v>
      </c>
      <c r="E41" s="508" t="s">
        <v>1047</v>
      </c>
      <c r="F41" s="512">
        <v>40</v>
      </c>
      <c r="G41" s="512">
        <v>3120</v>
      </c>
      <c r="H41" s="512">
        <v>0.97560975609756095</v>
      </c>
      <c r="I41" s="512">
        <v>78</v>
      </c>
      <c r="J41" s="512">
        <v>41</v>
      </c>
      <c r="K41" s="512">
        <v>3198</v>
      </c>
      <c r="L41" s="512">
        <v>1</v>
      </c>
      <c r="M41" s="512">
        <v>78</v>
      </c>
      <c r="N41" s="512">
        <v>36</v>
      </c>
      <c r="O41" s="512">
        <v>2808</v>
      </c>
      <c r="P41" s="549">
        <v>0.87804878048780488</v>
      </c>
      <c r="Q41" s="513">
        <v>78</v>
      </c>
    </row>
    <row r="42" spans="1:17" ht="14.4" customHeight="1" x14ac:dyDescent="0.3">
      <c r="A42" s="507" t="s">
        <v>1110</v>
      </c>
      <c r="B42" s="508" t="s">
        <v>1018</v>
      </c>
      <c r="C42" s="508" t="s">
        <v>1004</v>
      </c>
      <c r="D42" s="508" t="s">
        <v>1049</v>
      </c>
      <c r="E42" s="508" t="s">
        <v>1050</v>
      </c>
      <c r="F42" s="512">
        <v>48</v>
      </c>
      <c r="G42" s="512">
        <v>15024</v>
      </c>
      <c r="H42" s="512">
        <v>0.99681528662420382</v>
      </c>
      <c r="I42" s="512">
        <v>313</v>
      </c>
      <c r="J42" s="512">
        <v>48</v>
      </c>
      <c r="K42" s="512">
        <v>15072</v>
      </c>
      <c r="L42" s="512">
        <v>1</v>
      </c>
      <c r="M42" s="512">
        <v>314</v>
      </c>
      <c r="N42" s="512">
        <v>41</v>
      </c>
      <c r="O42" s="512">
        <v>12874</v>
      </c>
      <c r="P42" s="549">
        <v>0.85416666666666663</v>
      </c>
      <c r="Q42" s="513">
        <v>314</v>
      </c>
    </row>
    <row r="43" spans="1:17" ht="14.4" customHeight="1" x14ac:dyDescent="0.3">
      <c r="A43" s="507" t="s">
        <v>1110</v>
      </c>
      <c r="B43" s="508" t="s">
        <v>1018</v>
      </c>
      <c r="C43" s="508" t="s">
        <v>1004</v>
      </c>
      <c r="D43" s="508" t="s">
        <v>1053</v>
      </c>
      <c r="E43" s="508" t="s">
        <v>1054</v>
      </c>
      <c r="F43" s="512">
        <v>27</v>
      </c>
      <c r="G43" s="512">
        <v>4401</v>
      </c>
      <c r="H43" s="512">
        <v>0.32926829268292684</v>
      </c>
      <c r="I43" s="512">
        <v>163</v>
      </c>
      <c r="J43" s="512">
        <v>82</v>
      </c>
      <c r="K43" s="512">
        <v>13366</v>
      </c>
      <c r="L43" s="512">
        <v>1</v>
      </c>
      <c r="M43" s="512">
        <v>163</v>
      </c>
      <c r="N43" s="512">
        <v>34</v>
      </c>
      <c r="O43" s="512">
        <v>5542</v>
      </c>
      <c r="P43" s="549">
        <v>0.41463414634146339</v>
      </c>
      <c r="Q43" s="513">
        <v>163</v>
      </c>
    </row>
    <row r="44" spans="1:17" ht="14.4" customHeight="1" x14ac:dyDescent="0.3">
      <c r="A44" s="507" t="s">
        <v>1110</v>
      </c>
      <c r="B44" s="508" t="s">
        <v>1018</v>
      </c>
      <c r="C44" s="508" t="s">
        <v>1004</v>
      </c>
      <c r="D44" s="508" t="s">
        <v>1057</v>
      </c>
      <c r="E44" s="508" t="s">
        <v>1023</v>
      </c>
      <c r="F44" s="512">
        <v>145</v>
      </c>
      <c r="G44" s="512">
        <v>10440</v>
      </c>
      <c r="H44" s="512">
        <v>1.1983471074380165</v>
      </c>
      <c r="I44" s="512">
        <v>72</v>
      </c>
      <c r="J44" s="512">
        <v>121</v>
      </c>
      <c r="K44" s="512">
        <v>8712</v>
      </c>
      <c r="L44" s="512">
        <v>1</v>
      </c>
      <c r="M44" s="512">
        <v>72</v>
      </c>
      <c r="N44" s="512">
        <v>159</v>
      </c>
      <c r="O44" s="512">
        <v>11448</v>
      </c>
      <c r="P44" s="549">
        <v>1.3140495867768596</v>
      </c>
      <c r="Q44" s="513">
        <v>72</v>
      </c>
    </row>
    <row r="45" spans="1:17" ht="14.4" customHeight="1" x14ac:dyDescent="0.3">
      <c r="A45" s="507" t="s">
        <v>1110</v>
      </c>
      <c r="B45" s="508" t="s">
        <v>1018</v>
      </c>
      <c r="C45" s="508" t="s">
        <v>1004</v>
      </c>
      <c r="D45" s="508" t="s">
        <v>1062</v>
      </c>
      <c r="E45" s="508" t="s">
        <v>1063</v>
      </c>
      <c r="F45" s="512">
        <v>1</v>
      </c>
      <c r="G45" s="512">
        <v>229</v>
      </c>
      <c r="H45" s="512"/>
      <c r="I45" s="512">
        <v>229</v>
      </c>
      <c r="J45" s="512"/>
      <c r="K45" s="512"/>
      <c r="L45" s="512"/>
      <c r="M45" s="512"/>
      <c r="N45" s="512"/>
      <c r="O45" s="512"/>
      <c r="P45" s="549"/>
      <c r="Q45" s="513"/>
    </row>
    <row r="46" spans="1:17" ht="14.4" customHeight="1" x14ac:dyDescent="0.3">
      <c r="A46" s="507" t="s">
        <v>1110</v>
      </c>
      <c r="B46" s="508" t="s">
        <v>1018</v>
      </c>
      <c r="C46" s="508" t="s">
        <v>1004</v>
      </c>
      <c r="D46" s="508" t="s">
        <v>1064</v>
      </c>
      <c r="E46" s="508" t="s">
        <v>1065</v>
      </c>
      <c r="F46" s="512">
        <v>10</v>
      </c>
      <c r="G46" s="512">
        <v>12110</v>
      </c>
      <c r="H46" s="512">
        <v>2.5</v>
      </c>
      <c r="I46" s="512">
        <v>1211</v>
      </c>
      <c r="J46" s="512">
        <v>4</v>
      </c>
      <c r="K46" s="512">
        <v>4844</v>
      </c>
      <c r="L46" s="512">
        <v>1</v>
      </c>
      <c r="M46" s="512">
        <v>1211</v>
      </c>
      <c r="N46" s="512">
        <v>7</v>
      </c>
      <c r="O46" s="512">
        <v>8484</v>
      </c>
      <c r="P46" s="549">
        <v>1.7514450867052023</v>
      </c>
      <c r="Q46" s="513">
        <v>1212</v>
      </c>
    </row>
    <row r="47" spans="1:17" ht="14.4" customHeight="1" x14ac:dyDescent="0.3">
      <c r="A47" s="507" t="s">
        <v>1110</v>
      </c>
      <c r="B47" s="508" t="s">
        <v>1018</v>
      </c>
      <c r="C47" s="508" t="s">
        <v>1004</v>
      </c>
      <c r="D47" s="508" t="s">
        <v>1066</v>
      </c>
      <c r="E47" s="508" t="s">
        <v>1067</v>
      </c>
      <c r="F47" s="512">
        <v>8</v>
      </c>
      <c r="G47" s="512">
        <v>912</v>
      </c>
      <c r="H47" s="512">
        <v>2</v>
      </c>
      <c r="I47" s="512">
        <v>114</v>
      </c>
      <c r="J47" s="512">
        <v>4</v>
      </c>
      <c r="K47" s="512">
        <v>456</v>
      </c>
      <c r="L47" s="512">
        <v>1</v>
      </c>
      <c r="M47" s="512">
        <v>114</v>
      </c>
      <c r="N47" s="512">
        <v>5</v>
      </c>
      <c r="O47" s="512">
        <v>575</v>
      </c>
      <c r="P47" s="549">
        <v>1.2609649122807018</v>
      </c>
      <c r="Q47" s="513">
        <v>115</v>
      </c>
    </row>
    <row r="48" spans="1:17" ht="14.4" customHeight="1" x14ac:dyDescent="0.3">
      <c r="A48" s="507" t="s">
        <v>1110</v>
      </c>
      <c r="B48" s="508" t="s">
        <v>1018</v>
      </c>
      <c r="C48" s="508" t="s">
        <v>1004</v>
      </c>
      <c r="D48" s="508" t="s">
        <v>1068</v>
      </c>
      <c r="E48" s="508" t="s">
        <v>1069</v>
      </c>
      <c r="F48" s="512">
        <v>2</v>
      </c>
      <c r="G48" s="512">
        <v>692</v>
      </c>
      <c r="H48" s="512"/>
      <c r="I48" s="512">
        <v>346</v>
      </c>
      <c r="J48" s="512"/>
      <c r="K48" s="512"/>
      <c r="L48" s="512"/>
      <c r="M48" s="512"/>
      <c r="N48" s="512"/>
      <c r="O48" s="512"/>
      <c r="P48" s="549"/>
      <c r="Q48" s="513"/>
    </row>
    <row r="49" spans="1:17" ht="14.4" customHeight="1" x14ac:dyDescent="0.3">
      <c r="A49" s="507" t="s">
        <v>1110</v>
      </c>
      <c r="B49" s="508" t="s">
        <v>1018</v>
      </c>
      <c r="C49" s="508" t="s">
        <v>1004</v>
      </c>
      <c r="D49" s="508" t="s">
        <v>1074</v>
      </c>
      <c r="E49" s="508" t="s">
        <v>1075</v>
      </c>
      <c r="F49" s="512">
        <v>1</v>
      </c>
      <c r="G49" s="512">
        <v>1064</v>
      </c>
      <c r="H49" s="512"/>
      <c r="I49" s="512">
        <v>1064</v>
      </c>
      <c r="J49" s="512"/>
      <c r="K49" s="512"/>
      <c r="L49" s="512"/>
      <c r="M49" s="512"/>
      <c r="N49" s="512"/>
      <c r="O49" s="512"/>
      <c r="P49" s="549"/>
      <c r="Q49" s="513"/>
    </row>
    <row r="50" spans="1:17" ht="14.4" customHeight="1" x14ac:dyDescent="0.3">
      <c r="A50" s="507" t="s">
        <v>1110</v>
      </c>
      <c r="B50" s="508" t="s">
        <v>1018</v>
      </c>
      <c r="C50" s="508" t="s">
        <v>1004</v>
      </c>
      <c r="D50" s="508" t="s">
        <v>1076</v>
      </c>
      <c r="E50" s="508" t="s">
        <v>1077</v>
      </c>
      <c r="F50" s="512">
        <v>2</v>
      </c>
      <c r="G50" s="512">
        <v>602</v>
      </c>
      <c r="H50" s="512"/>
      <c r="I50" s="512">
        <v>301</v>
      </c>
      <c r="J50" s="512"/>
      <c r="K50" s="512"/>
      <c r="L50" s="512"/>
      <c r="M50" s="512"/>
      <c r="N50" s="512">
        <v>1</v>
      </c>
      <c r="O50" s="512">
        <v>302</v>
      </c>
      <c r="P50" s="549"/>
      <c r="Q50" s="513">
        <v>302</v>
      </c>
    </row>
    <row r="51" spans="1:17" ht="14.4" customHeight="1" x14ac:dyDescent="0.3">
      <c r="A51" s="507" t="s">
        <v>1111</v>
      </c>
      <c r="B51" s="508" t="s">
        <v>1018</v>
      </c>
      <c r="C51" s="508" t="s">
        <v>1004</v>
      </c>
      <c r="D51" s="508" t="s">
        <v>1022</v>
      </c>
      <c r="E51" s="508" t="s">
        <v>1023</v>
      </c>
      <c r="F51" s="512">
        <v>29</v>
      </c>
      <c r="G51" s="512">
        <v>6119</v>
      </c>
      <c r="H51" s="512">
        <v>0.76315789473684215</v>
      </c>
      <c r="I51" s="512">
        <v>211</v>
      </c>
      <c r="J51" s="512">
        <v>38</v>
      </c>
      <c r="K51" s="512">
        <v>8018</v>
      </c>
      <c r="L51" s="512">
        <v>1</v>
      </c>
      <c r="M51" s="512">
        <v>211</v>
      </c>
      <c r="N51" s="512">
        <v>41</v>
      </c>
      <c r="O51" s="512">
        <v>8692</v>
      </c>
      <c r="P51" s="549">
        <v>1.0840608630581192</v>
      </c>
      <c r="Q51" s="513">
        <v>212</v>
      </c>
    </row>
    <row r="52" spans="1:17" ht="14.4" customHeight="1" x14ac:dyDescent="0.3">
      <c r="A52" s="507" t="s">
        <v>1111</v>
      </c>
      <c r="B52" s="508" t="s">
        <v>1018</v>
      </c>
      <c r="C52" s="508" t="s">
        <v>1004</v>
      </c>
      <c r="D52" s="508" t="s">
        <v>1024</v>
      </c>
      <c r="E52" s="508" t="s">
        <v>1023</v>
      </c>
      <c r="F52" s="512">
        <v>5</v>
      </c>
      <c r="G52" s="512">
        <v>435</v>
      </c>
      <c r="H52" s="512">
        <v>1.6666666666666667</v>
      </c>
      <c r="I52" s="512">
        <v>87</v>
      </c>
      <c r="J52" s="512">
        <v>3</v>
      </c>
      <c r="K52" s="512">
        <v>261</v>
      </c>
      <c r="L52" s="512">
        <v>1</v>
      </c>
      <c r="M52" s="512">
        <v>87</v>
      </c>
      <c r="N52" s="512">
        <v>2</v>
      </c>
      <c r="O52" s="512">
        <v>174</v>
      </c>
      <c r="P52" s="549">
        <v>0.66666666666666663</v>
      </c>
      <c r="Q52" s="513">
        <v>87</v>
      </c>
    </row>
    <row r="53" spans="1:17" ht="14.4" customHeight="1" x14ac:dyDescent="0.3">
      <c r="A53" s="507" t="s">
        <v>1111</v>
      </c>
      <c r="B53" s="508" t="s">
        <v>1018</v>
      </c>
      <c r="C53" s="508" t="s">
        <v>1004</v>
      </c>
      <c r="D53" s="508" t="s">
        <v>1025</v>
      </c>
      <c r="E53" s="508" t="s">
        <v>1026</v>
      </c>
      <c r="F53" s="512">
        <v>78</v>
      </c>
      <c r="G53" s="512">
        <v>23478</v>
      </c>
      <c r="H53" s="512">
        <v>0.44067796610169491</v>
      </c>
      <c r="I53" s="512">
        <v>301</v>
      </c>
      <c r="J53" s="512">
        <v>177</v>
      </c>
      <c r="K53" s="512">
        <v>53277</v>
      </c>
      <c r="L53" s="512">
        <v>1</v>
      </c>
      <c r="M53" s="512">
        <v>301</v>
      </c>
      <c r="N53" s="512">
        <v>218</v>
      </c>
      <c r="O53" s="512">
        <v>65836</v>
      </c>
      <c r="P53" s="549">
        <v>1.2357302400660697</v>
      </c>
      <c r="Q53" s="513">
        <v>302</v>
      </c>
    </row>
    <row r="54" spans="1:17" ht="14.4" customHeight="1" x14ac:dyDescent="0.3">
      <c r="A54" s="507" t="s">
        <v>1111</v>
      </c>
      <c r="B54" s="508" t="s">
        <v>1018</v>
      </c>
      <c r="C54" s="508" t="s">
        <v>1004</v>
      </c>
      <c r="D54" s="508" t="s">
        <v>1027</v>
      </c>
      <c r="E54" s="508" t="s">
        <v>1028</v>
      </c>
      <c r="F54" s="512">
        <v>15</v>
      </c>
      <c r="G54" s="512">
        <v>1485</v>
      </c>
      <c r="H54" s="512">
        <v>0.83333333333333337</v>
      </c>
      <c r="I54" s="512">
        <v>99</v>
      </c>
      <c r="J54" s="512">
        <v>18</v>
      </c>
      <c r="K54" s="512">
        <v>1782</v>
      </c>
      <c r="L54" s="512">
        <v>1</v>
      </c>
      <c r="M54" s="512">
        <v>99</v>
      </c>
      <c r="N54" s="512">
        <v>15</v>
      </c>
      <c r="O54" s="512">
        <v>1500</v>
      </c>
      <c r="P54" s="549">
        <v>0.84175084175084181</v>
      </c>
      <c r="Q54" s="513">
        <v>100</v>
      </c>
    </row>
    <row r="55" spans="1:17" ht="14.4" customHeight="1" x14ac:dyDescent="0.3">
      <c r="A55" s="507" t="s">
        <v>1111</v>
      </c>
      <c r="B55" s="508" t="s">
        <v>1018</v>
      </c>
      <c r="C55" s="508" t="s">
        <v>1004</v>
      </c>
      <c r="D55" s="508" t="s">
        <v>1029</v>
      </c>
      <c r="E55" s="508" t="s">
        <v>1030</v>
      </c>
      <c r="F55" s="512">
        <v>1</v>
      </c>
      <c r="G55" s="512">
        <v>231</v>
      </c>
      <c r="H55" s="512"/>
      <c r="I55" s="512">
        <v>231</v>
      </c>
      <c r="J55" s="512"/>
      <c r="K55" s="512"/>
      <c r="L55" s="512"/>
      <c r="M55" s="512"/>
      <c r="N55" s="512">
        <v>1</v>
      </c>
      <c r="O55" s="512">
        <v>232</v>
      </c>
      <c r="P55" s="549"/>
      <c r="Q55" s="513">
        <v>232</v>
      </c>
    </row>
    <row r="56" spans="1:17" ht="14.4" customHeight="1" x14ac:dyDescent="0.3">
      <c r="A56" s="507" t="s">
        <v>1111</v>
      </c>
      <c r="B56" s="508" t="s">
        <v>1018</v>
      </c>
      <c r="C56" s="508" t="s">
        <v>1004</v>
      </c>
      <c r="D56" s="508" t="s">
        <v>1031</v>
      </c>
      <c r="E56" s="508" t="s">
        <v>1032</v>
      </c>
      <c r="F56" s="512">
        <v>49</v>
      </c>
      <c r="G56" s="512">
        <v>6713</v>
      </c>
      <c r="H56" s="512">
        <v>1.1666666666666667</v>
      </c>
      <c r="I56" s="512">
        <v>137</v>
      </c>
      <c r="J56" s="512">
        <v>42</v>
      </c>
      <c r="K56" s="512">
        <v>5754</v>
      </c>
      <c r="L56" s="512">
        <v>1</v>
      </c>
      <c r="M56" s="512">
        <v>137</v>
      </c>
      <c r="N56" s="512">
        <v>36</v>
      </c>
      <c r="O56" s="512">
        <v>4932</v>
      </c>
      <c r="P56" s="549">
        <v>0.8571428571428571</v>
      </c>
      <c r="Q56" s="513">
        <v>137</v>
      </c>
    </row>
    <row r="57" spans="1:17" ht="14.4" customHeight="1" x14ac:dyDescent="0.3">
      <c r="A57" s="507" t="s">
        <v>1111</v>
      </c>
      <c r="B57" s="508" t="s">
        <v>1018</v>
      </c>
      <c r="C57" s="508" t="s">
        <v>1004</v>
      </c>
      <c r="D57" s="508" t="s">
        <v>1033</v>
      </c>
      <c r="E57" s="508" t="s">
        <v>1032</v>
      </c>
      <c r="F57" s="512">
        <v>3</v>
      </c>
      <c r="G57" s="512">
        <v>549</v>
      </c>
      <c r="H57" s="512">
        <v>1</v>
      </c>
      <c r="I57" s="512">
        <v>183</v>
      </c>
      <c r="J57" s="512">
        <v>3</v>
      </c>
      <c r="K57" s="512">
        <v>549</v>
      </c>
      <c r="L57" s="512">
        <v>1</v>
      </c>
      <c r="M57" s="512">
        <v>183</v>
      </c>
      <c r="N57" s="512">
        <v>3</v>
      </c>
      <c r="O57" s="512">
        <v>552</v>
      </c>
      <c r="P57" s="549">
        <v>1.0054644808743169</v>
      </c>
      <c r="Q57" s="513">
        <v>184</v>
      </c>
    </row>
    <row r="58" spans="1:17" ht="14.4" customHeight="1" x14ac:dyDescent="0.3">
      <c r="A58" s="507" t="s">
        <v>1111</v>
      </c>
      <c r="B58" s="508" t="s">
        <v>1018</v>
      </c>
      <c r="C58" s="508" t="s">
        <v>1004</v>
      </c>
      <c r="D58" s="508" t="s">
        <v>1034</v>
      </c>
      <c r="E58" s="508" t="s">
        <v>1035</v>
      </c>
      <c r="F58" s="512">
        <v>1</v>
      </c>
      <c r="G58" s="512">
        <v>639</v>
      </c>
      <c r="H58" s="512">
        <v>1</v>
      </c>
      <c r="I58" s="512">
        <v>639</v>
      </c>
      <c r="J58" s="512">
        <v>1</v>
      </c>
      <c r="K58" s="512">
        <v>639</v>
      </c>
      <c r="L58" s="512">
        <v>1</v>
      </c>
      <c r="M58" s="512">
        <v>639</v>
      </c>
      <c r="N58" s="512"/>
      <c r="O58" s="512"/>
      <c r="P58" s="549"/>
      <c r="Q58" s="513"/>
    </row>
    <row r="59" spans="1:17" ht="14.4" customHeight="1" x14ac:dyDescent="0.3">
      <c r="A59" s="507" t="s">
        <v>1111</v>
      </c>
      <c r="B59" s="508" t="s">
        <v>1018</v>
      </c>
      <c r="C59" s="508" t="s">
        <v>1004</v>
      </c>
      <c r="D59" s="508" t="s">
        <v>1036</v>
      </c>
      <c r="E59" s="508" t="s">
        <v>1037</v>
      </c>
      <c r="F59" s="512"/>
      <c r="G59" s="512"/>
      <c r="H59" s="512"/>
      <c r="I59" s="512"/>
      <c r="J59" s="512">
        <v>2</v>
      </c>
      <c r="K59" s="512">
        <v>1216</v>
      </c>
      <c r="L59" s="512">
        <v>1</v>
      </c>
      <c r="M59" s="512">
        <v>608</v>
      </c>
      <c r="N59" s="512">
        <v>1</v>
      </c>
      <c r="O59" s="512">
        <v>609</v>
      </c>
      <c r="P59" s="549">
        <v>0.50082236842105265</v>
      </c>
      <c r="Q59" s="513">
        <v>609</v>
      </c>
    </row>
    <row r="60" spans="1:17" ht="14.4" customHeight="1" x14ac:dyDescent="0.3">
      <c r="A60" s="507" t="s">
        <v>1111</v>
      </c>
      <c r="B60" s="508" t="s">
        <v>1018</v>
      </c>
      <c r="C60" s="508" t="s">
        <v>1004</v>
      </c>
      <c r="D60" s="508" t="s">
        <v>1038</v>
      </c>
      <c r="E60" s="508" t="s">
        <v>1039</v>
      </c>
      <c r="F60" s="512">
        <v>4</v>
      </c>
      <c r="G60" s="512">
        <v>692</v>
      </c>
      <c r="H60" s="512">
        <v>0.2857142857142857</v>
      </c>
      <c r="I60" s="512">
        <v>173</v>
      </c>
      <c r="J60" s="512">
        <v>14</v>
      </c>
      <c r="K60" s="512">
        <v>2422</v>
      </c>
      <c r="L60" s="512">
        <v>1</v>
      </c>
      <c r="M60" s="512">
        <v>173</v>
      </c>
      <c r="N60" s="512">
        <v>10</v>
      </c>
      <c r="O60" s="512">
        <v>1740</v>
      </c>
      <c r="P60" s="549">
        <v>0.7184145334434352</v>
      </c>
      <c r="Q60" s="513">
        <v>174</v>
      </c>
    </row>
    <row r="61" spans="1:17" ht="14.4" customHeight="1" x14ac:dyDescent="0.3">
      <c r="A61" s="507" t="s">
        <v>1111</v>
      </c>
      <c r="B61" s="508" t="s">
        <v>1018</v>
      </c>
      <c r="C61" s="508" t="s">
        <v>1004</v>
      </c>
      <c r="D61" s="508" t="s">
        <v>1040</v>
      </c>
      <c r="E61" s="508" t="s">
        <v>1041</v>
      </c>
      <c r="F61" s="512"/>
      <c r="G61" s="512"/>
      <c r="H61" s="512"/>
      <c r="I61" s="512"/>
      <c r="J61" s="512"/>
      <c r="K61" s="512"/>
      <c r="L61" s="512"/>
      <c r="M61" s="512"/>
      <c r="N61" s="512">
        <v>2</v>
      </c>
      <c r="O61" s="512">
        <v>694</v>
      </c>
      <c r="P61" s="549"/>
      <c r="Q61" s="513">
        <v>347</v>
      </c>
    </row>
    <row r="62" spans="1:17" ht="14.4" customHeight="1" x14ac:dyDescent="0.3">
      <c r="A62" s="507" t="s">
        <v>1111</v>
      </c>
      <c r="B62" s="508" t="s">
        <v>1018</v>
      </c>
      <c r="C62" s="508" t="s">
        <v>1004</v>
      </c>
      <c r="D62" s="508" t="s">
        <v>1042</v>
      </c>
      <c r="E62" s="508" t="s">
        <v>1043</v>
      </c>
      <c r="F62" s="512">
        <v>67</v>
      </c>
      <c r="G62" s="512">
        <v>1139</v>
      </c>
      <c r="H62" s="512">
        <v>6.0909090909090908</v>
      </c>
      <c r="I62" s="512">
        <v>17</v>
      </c>
      <c r="J62" s="512">
        <v>11</v>
      </c>
      <c r="K62" s="512">
        <v>187</v>
      </c>
      <c r="L62" s="512">
        <v>1</v>
      </c>
      <c r="M62" s="512">
        <v>17</v>
      </c>
      <c r="N62" s="512">
        <v>58</v>
      </c>
      <c r="O62" s="512">
        <v>986</v>
      </c>
      <c r="P62" s="549">
        <v>5.2727272727272725</v>
      </c>
      <c r="Q62" s="513">
        <v>17</v>
      </c>
    </row>
    <row r="63" spans="1:17" ht="14.4" customHeight="1" x14ac:dyDescent="0.3">
      <c r="A63" s="507" t="s">
        <v>1111</v>
      </c>
      <c r="B63" s="508" t="s">
        <v>1018</v>
      </c>
      <c r="C63" s="508" t="s">
        <v>1004</v>
      </c>
      <c r="D63" s="508" t="s">
        <v>1044</v>
      </c>
      <c r="E63" s="508" t="s">
        <v>1045</v>
      </c>
      <c r="F63" s="512">
        <v>7</v>
      </c>
      <c r="G63" s="512">
        <v>1911</v>
      </c>
      <c r="H63" s="512"/>
      <c r="I63" s="512">
        <v>273</v>
      </c>
      <c r="J63" s="512"/>
      <c r="K63" s="512"/>
      <c r="L63" s="512"/>
      <c r="M63" s="512"/>
      <c r="N63" s="512">
        <v>15</v>
      </c>
      <c r="O63" s="512">
        <v>4110</v>
      </c>
      <c r="P63" s="549"/>
      <c r="Q63" s="513">
        <v>274</v>
      </c>
    </row>
    <row r="64" spans="1:17" ht="14.4" customHeight="1" x14ac:dyDescent="0.3">
      <c r="A64" s="507" t="s">
        <v>1111</v>
      </c>
      <c r="B64" s="508" t="s">
        <v>1018</v>
      </c>
      <c r="C64" s="508" t="s">
        <v>1004</v>
      </c>
      <c r="D64" s="508" t="s">
        <v>1046</v>
      </c>
      <c r="E64" s="508" t="s">
        <v>1047</v>
      </c>
      <c r="F64" s="512">
        <v>10</v>
      </c>
      <c r="G64" s="512">
        <v>1420</v>
      </c>
      <c r="H64" s="512">
        <v>0.90909090909090906</v>
      </c>
      <c r="I64" s="512">
        <v>142</v>
      </c>
      <c r="J64" s="512">
        <v>11</v>
      </c>
      <c r="K64" s="512">
        <v>1562</v>
      </c>
      <c r="L64" s="512">
        <v>1</v>
      </c>
      <c r="M64" s="512">
        <v>142</v>
      </c>
      <c r="N64" s="512">
        <v>17</v>
      </c>
      <c r="O64" s="512">
        <v>2414</v>
      </c>
      <c r="P64" s="549">
        <v>1.5454545454545454</v>
      </c>
      <c r="Q64" s="513">
        <v>142</v>
      </c>
    </row>
    <row r="65" spans="1:17" ht="14.4" customHeight="1" x14ac:dyDescent="0.3">
      <c r="A65" s="507" t="s">
        <v>1111</v>
      </c>
      <c r="B65" s="508" t="s">
        <v>1018</v>
      </c>
      <c r="C65" s="508" t="s">
        <v>1004</v>
      </c>
      <c r="D65" s="508" t="s">
        <v>1048</v>
      </c>
      <c r="E65" s="508" t="s">
        <v>1047</v>
      </c>
      <c r="F65" s="512">
        <v>47</v>
      </c>
      <c r="G65" s="512">
        <v>3666</v>
      </c>
      <c r="H65" s="512">
        <v>1.1463414634146341</v>
      </c>
      <c r="I65" s="512">
        <v>78</v>
      </c>
      <c r="J65" s="512">
        <v>41</v>
      </c>
      <c r="K65" s="512">
        <v>3198</v>
      </c>
      <c r="L65" s="512">
        <v>1</v>
      </c>
      <c r="M65" s="512">
        <v>78</v>
      </c>
      <c r="N65" s="512">
        <v>32</v>
      </c>
      <c r="O65" s="512">
        <v>2496</v>
      </c>
      <c r="P65" s="549">
        <v>0.78048780487804881</v>
      </c>
      <c r="Q65" s="513">
        <v>78</v>
      </c>
    </row>
    <row r="66" spans="1:17" ht="14.4" customHeight="1" x14ac:dyDescent="0.3">
      <c r="A66" s="507" t="s">
        <v>1111</v>
      </c>
      <c r="B66" s="508" t="s">
        <v>1018</v>
      </c>
      <c r="C66" s="508" t="s">
        <v>1004</v>
      </c>
      <c r="D66" s="508" t="s">
        <v>1049</v>
      </c>
      <c r="E66" s="508" t="s">
        <v>1050</v>
      </c>
      <c r="F66" s="512">
        <v>10</v>
      </c>
      <c r="G66" s="512">
        <v>3130</v>
      </c>
      <c r="H66" s="512">
        <v>0.90619571511291253</v>
      </c>
      <c r="I66" s="512">
        <v>313</v>
      </c>
      <c r="J66" s="512">
        <v>11</v>
      </c>
      <c r="K66" s="512">
        <v>3454</v>
      </c>
      <c r="L66" s="512">
        <v>1</v>
      </c>
      <c r="M66" s="512">
        <v>314</v>
      </c>
      <c r="N66" s="512">
        <v>17</v>
      </c>
      <c r="O66" s="512">
        <v>5338</v>
      </c>
      <c r="P66" s="549">
        <v>1.5454545454545454</v>
      </c>
      <c r="Q66" s="513">
        <v>314</v>
      </c>
    </row>
    <row r="67" spans="1:17" ht="14.4" customHeight="1" x14ac:dyDescent="0.3">
      <c r="A67" s="507" t="s">
        <v>1111</v>
      </c>
      <c r="B67" s="508" t="s">
        <v>1018</v>
      </c>
      <c r="C67" s="508" t="s">
        <v>1004</v>
      </c>
      <c r="D67" s="508" t="s">
        <v>1051</v>
      </c>
      <c r="E67" s="508" t="s">
        <v>1052</v>
      </c>
      <c r="F67" s="512"/>
      <c r="G67" s="512"/>
      <c r="H67" s="512"/>
      <c r="I67" s="512"/>
      <c r="J67" s="512"/>
      <c r="K67" s="512"/>
      <c r="L67" s="512"/>
      <c r="M67" s="512"/>
      <c r="N67" s="512">
        <v>2</v>
      </c>
      <c r="O67" s="512">
        <v>656</v>
      </c>
      <c r="P67" s="549"/>
      <c r="Q67" s="513">
        <v>328</v>
      </c>
    </row>
    <row r="68" spans="1:17" ht="14.4" customHeight="1" x14ac:dyDescent="0.3">
      <c r="A68" s="507" t="s">
        <v>1111</v>
      </c>
      <c r="B68" s="508" t="s">
        <v>1018</v>
      </c>
      <c r="C68" s="508" t="s">
        <v>1004</v>
      </c>
      <c r="D68" s="508" t="s">
        <v>1053</v>
      </c>
      <c r="E68" s="508" t="s">
        <v>1054</v>
      </c>
      <c r="F68" s="512">
        <v>37</v>
      </c>
      <c r="G68" s="512">
        <v>6031</v>
      </c>
      <c r="H68" s="512">
        <v>0.92500000000000004</v>
      </c>
      <c r="I68" s="512">
        <v>163</v>
      </c>
      <c r="J68" s="512">
        <v>40</v>
      </c>
      <c r="K68" s="512">
        <v>6520</v>
      </c>
      <c r="L68" s="512">
        <v>1</v>
      </c>
      <c r="M68" s="512">
        <v>163</v>
      </c>
      <c r="N68" s="512">
        <v>29</v>
      </c>
      <c r="O68" s="512">
        <v>4727</v>
      </c>
      <c r="P68" s="549">
        <v>0.72499999999999998</v>
      </c>
      <c r="Q68" s="513">
        <v>163</v>
      </c>
    </row>
    <row r="69" spans="1:17" ht="14.4" customHeight="1" x14ac:dyDescent="0.3">
      <c r="A69" s="507" t="s">
        <v>1111</v>
      </c>
      <c r="B69" s="508" t="s">
        <v>1018</v>
      </c>
      <c r="C69" s="508" t="s">
        <v>1004</v>
      </c>
      <c r="D69" s="508" t="s">
        <v>1057</v>
      </c>
      <c r="E69" s="508" t="s">
        <v>1023</v>
      </c>
      <c r="F69" s="512">
        <v>98</v>
      </c>
      <c r="G69" s="512">
        <v>7056</v>
      </c>
      <c r="H69" s="512">
        <v>0.97029702970297027</v>
      </c>
      <c r="I69" s="512">
        <v>72</v>
      </c>
      <c r="J69" s="512">
        <v>101</v>
      </c>
      <c r="K69" s="512">
        <v>7272</v>
      </c>
      <c r="L69" s="512">
        <v>1</v>
      </c>
      <c r="M69" s="512">
        <v>72</v>
      </c>
      <c r="N69" s="512">
        <v>67</v>
      </c>
      <c r="O69" s="512">
        <v>4824</v>
      </c>
      <c r="P69" s="549">
        <v>0.6633663366336634</v>
      </c>
      <c r="Q69" s="513">
        <v>72</v>
      </c>
    </row>
    <row r="70" spans="1:17" ht="14.4" customHeight="1" x14ac:dyDescent="0.3">
      <c r="A70" s="507" t="s">
        <v>1111</v>
      </c>
      <c r="B70" s="508" t="s">
        <v>1018</v>
      </c>
      <c r="C70" s="508" t="s">
        <v>1004</v>
      </c>
      <c r="D70" s="508" t="s">
        <v>1062</v>
      </c>
      <c r="E70" s="508" t="s">
        <v>1063</v>
      </c>
      <c r="F70" s="512">
        <v>5</v>
      </c>
      <c r="G70" s="512">
        <v>1145</v>
      </c>
      <c r="H70" s="512">
        <v>4.9782608695652177</v>
      </c>
      <c r="I70" s="512">
        <v>229</v>
      </c>
      <c r="J70" s="512">
        <v>1</v>
      </c>
      <c r="K70" s="512">
        <v>230</v>
      </c>
      <c r="L70" s="512">
        <v>1</v>
      </c>
      <c r="M70" s="512">
        <v>230</v>
      </c>
      <c r="N70" s="512">
        <v>1</v>
      </c>
      <c r="O70" s="512">
        <v>230</v>
      </c>
      <c r="P70" s="549">
        <v>1</v>
      </c>
      <c r="Q70" s="513">
        <v>230</v>
      </c>
    </row>
    <row r="71" spans="1:17" ht="14.4" customHeight="1" x14ac:dyDescent="0.3">
      <c r="A71" s="507" t="s">
        <v>1111</v>
      </c>
      <c r="B71" s="508" t="s">
        <v>1018</v>
      </c>
      <c r="C71" s="508" t="s">
        <v>1004</v>
      </c>
      <c r="D71" s="508" t="s">
        <v>1064</v>
      </c>
      <c r="E71" s="508" t="s">
        <v>1065</v>
      </c>
      <c r="F71" s="512">
        <v>3</v>
      </c>
      <c r="G71" s="512">
        <v>3633</v>
      </c>
      <c r="H71" s="512">
        <v>0.16666666666666666</v>
      </c>
      <c r="I71" s="512">
        <v>1211</v>
      </c>
      <c r="J71" s="512">
        <v>18</v>
      </c>
      <c r="K71" s="512">
        <v>21798</v>
      </c>
      <c r="L71" s="512">
        <v>1</v>
      </c>
      <c r="M71" s="512">
        <v>1211</v>
      </c>
      <c r="N71" s="512">
        <v>8</v>
      </c>
      <c r="O71" s="512">
        <v>9696</v>
      </c>
      <c r="P71" s="549">
        <v>0.44481145059179739</v>
      </c>
      <c r="Q71" s="513">
        <v>1212</v>
      </c>
    </row>
    <row r="72" spans="1:17" ht="14.4" customHeight="1" x14ac:dyDescent="0.3">
      <c r="A72" s="507" t="s">
        <v>1111</v>
      </c>
      <c r="B72" s="508" t="s">
        <v>1018</v>
      </c>
      <c r="C72" s="508" t="s">
        <v>1004</v>
      </c>
      <c r="D72" s="508" t="s">
        <v>1066</v>
      </c>
      <c r="E72" s="508" t="s">
        <v>1067</v>
      </c>
      <c r="F72" s="512">
        <v>9</v>
      </c>
      <c r="G72" s="512">
        <v>1026</v>
      </c>
      <c r="H72" s="512">
        <v>0.6428571428571429</v>
      </c>
      <c r="I72" s="512">
        <v>114</v>
      </c>
      <c r="J72" s="512">
        <v>14</v>
      </c>
      <c r="K72" s="512">
        <v>1596</v>
      </c>
      <c r="L72" s="512">
        <v>1</v>
      </c>
      <c r="M72" s="512">
        <v>114</v>
      </c>
      <c r="N72" s="512">
        <v>13</v>
      </c>
      <c r="O72" s="512">
        <v>1495</v>
      </c>
      <c r="P72" s="549">
        <v>0.93671679197994984</v>
      </c>
      <c r="Q72" s="513">
        <v>115</v>
      </c>
    </row>
    <row r="73" spans="1:17" ht="14.4" customHeight="1" x14ac:dyDescent="0.3">
      <c r="A73" s="507" t="s">
        <v>1111</v>
      </c>
      <c r="B73" s="508" t="s">
        <v>1018</v>
      </c>
      <c r="C73" s="508" t="s">
        <v>1004</v>
      </c>
      <c r="D73" s="508" t="s">
        <v>1068</v>
      </c>
      <c r="E73" s="508" t="s">
        <v>1069</v>
      </c>
      <c r="F73" s="512">
        <v>1</v>
      </c>
      <c r="G73" s="512">
        <v>346</v>
      </c>
      <c r="H73" s="512"/>
      <c r="I73" s="512">
        <v>346</v>
      </c>
      <c r="J73" s="512"/>
      <c r="K73" s="512"/>
      <c r="L73" s="512"/>
      <c r="M73" s="512"/>
      <c r="N73" s="512"/>
      <c r="O73" s="512"/>
      <c r="P73" s="549"/>
      <c r="Q73" s="513"/>
    </row>
    <row r="74" spans="1:17" ht="14.4" customHeight="1" x14ac:dyDescent="0.3">
      <c r="A74" s="507" t="s">
        <v>1111</v>
      </c>
      <c r="B74" s="508" t="s">
        <v>1018</v>
      </c>
      <c r="C74" s="508" t="s">
        <v>1004</v>
      </c>
      <c r="D74" s="508" t="s">
        <v>1074</v>
      </c>
      <c r="E74" s="508" t="s">
        <v>1075</v>
      </c>
      <c r="F74" s="512">
        <v>2</v>
      </c>
      <c r="G74" s="512">
        <v>2128</v>
      </c>
      <c r="H74" s="512">
        <v>0.99906103286384973</v>
      </c>
      <c r="I74" s="512">
        <v>1064</v>
      </c>
      <c r="J74" s="512">
        <v>2</v>
      </c>
      <c r="K74" s="512">
        <v>2130</v>
      </c>
      <c r="L74" s="512">
        <v>1</v>
      </c>
      <c r="M74" s="512">
        <v>1065</v>
      </c>
      <c r="N74" s="512">
        <v>1</v>
      </c>
      <c r="O74" s="512">
        <v>1067</v>
      </c>
      <c r="P74" s="549">
        <v>0.50093896713615027</v>
      </c>
      <c r="Q74" s="513">
        <v>1067</v>
      </c>
    </row>
    <row r="75" spans="1:17" ht="14.4" customHeight="1" x14ac:dyDescent="0.3">
      <c r="A75" s="507" t="s">
        <v>1111</v>
      </c>
      <c r="B75" s="508" t="s">
        <v>1018</v>
      </c>
      <c r="C75" s="508" t="s">
        <v>1004</v>
      </c>
      <c r="D75" s="508" t="s">
        <v>1076</v>
      </c>
      <c r="E75" s="508" t="s">
        <v>1077</v>
      </c>
      <c r="F75" s="512">
        <v>1</v>
      </c>
      <c r="G75" s="512">
        <v>301</v>
      </c>
      <c r="H75" s="512">
        <v>0.49834437086092714</v>
      </c>
      <c r="I75" s="512">
        <v>301</v>
      </c>
      <c r="J75" s="512">
        <v>2</v>
      </c>
      <c r="K75" s="512">
        <v>604</v>
      </c>
      <c r="L75" s="512">
        <v>1</v>
      </c>
      <c r="M75" s="512">
        <v>302</v>
      </c>
      <c r="N75" s="512">
        <v>1</v>
      </c>
      <c r="O75" s="512">
        <v>302</v>
      </c>
      <c r="P75" s="549">
        <v>0.5</v>
      </c>
      <c r="Q75" s="513">
        <v>302</v>
      </c>
    </row>
    <row r="76" spans="1:17" ht="14.4" customHeight="1" x14ac:dyDescent="0.3">
      <c r="A76" s="507" t="s">
        <v>1112</v>
      </c>
      <c r="B76" s="508" t="s">
        <v>1018</v>
      </c>
      <c r="C76" s="508" t="s">
        <v>1004</v>
      </c>
      <c r="D76" s="508" t="s">
        <v>1022</v>
      </c>
      <c r="E76" s="508" t="s">
        <v>1023</v>
      </c>
      <c r="F76" s="512">
        <v>158</v>
      </c>
      <c r="G76" s="512">
        <v>33338</v>
      </c>
      <c r="H76" s="512">
        <v>1.6122448979591837</v>
      </c>
      <c r="I76" s="512">
        <v>211</v>
      </c>
      <c r="J76" s="512">
        <v>98</v>
      </c>
      <c r="K76" s="512">
        <v>20678</v>
      </c>
      <c r="L76" s="512">
        <v>1</v>
      </c>
      <c r="M76" s="512">
        <v>211</v>
      </c>
      <c r="N76" s="512">
        <v>143</v>
      </c>
      <c r="O76" s="512">
        <v>30316</v>
      </c>
      <c r="P76" s="549">
        <v>1.4660992359028919</v>
      </c>
      <c r="Q76" s="513">
        <v>212</v>
      </c>
    </row>
    <row r="77" spans="1:17" ht="14.4" customHeight="1" x14ac:dyDescent="0.3">
      <c r="A77" s="507" t="s">
        <v>1112</v>
      </c>
      <c r="B77" s="508" t="s">
        <v>1018</v>
      </c>
      <c r="C77" s="508" t="s">
        <v>1004</v>
      </c>
      <c r="D77" s="508" t="s">
        <v>1025</v>
      </c>
      <c r="E77" s="508" t="s">
        <v>1026</v>
      </c>
      <c r="F77" s="512">
        <v>191</v>
      </c>
      <c r="G77" s="512">
        <v>57491</v>
      </c>
      <c r="H77" s="512">
        <v>0.97948717948717945</v>
      </c>
      <c r="I77" s="512">
        <v>301</v>
      </c>
      <c r="J77" s="512">
        <v>195</v>
      </c>
      <c r="K77" s="512">
        <v>58695</v>
      </c>
      <c r="L77" s="512">
        <v>1</v>
      </c>
      <c r="M77" s="512">
        <v>301</v>
      </c>
      <c r="N77" s="512">
        <v>217</v>
      </c>
      <c r="O77" s="512">
        <v>65534</v>
      </c>
      <c r="P77" s="549">
        <v>1.1165175909361955</v>
      </c>
      <c r="Q77" s="513">
        <v>302</v>
      </c>
    </row>
    <row r="78" spans="1:17" ht="14.4" customHeight="1" x14ac:dyDescent="0.3">
      <c r="A78" s="507" t="s">
        <v>1112</v>
      </c>
      <c r="B78" s="508" t="s">
        <v>1018</v>
      </c>
      <c r="C78" s="508" t="s">
        <v>1004</v>
      </c>
      <c r="D78" s="508" t="s">
        <v>1027</v>
      </c>
      <c r="E78" s="508" t="s">
        <v>1028</v>
      </c>
      <c r="F78" s="512"/>
      <c r="G78" s="512"/>
      <c r="H78" s="512"/>
      <c r="I78" s="512"/>
      <c r="J78" s="512">
        <v>3</v>
      </c>
      <c r="K78" s="512">
        <v>297</v>
      </c>
      <c r="L78" s="512">
        <v>1</v>
      </c>
      <c r="M78" s="512">
        <v>99</v>
      </c>
      <c r="N78" s="512">
        <v>3</v>
      </c>
      <c r="O78" s="512">
        <v>300</v>
      </c>
      <c r="P78" s="549">
        <v>1.0101010101010102</v>
      </c>
      <c r="Q78" s="513">
        <v>100</v>
      </c>
    </row>
    <row r="79" spans="1:17" ht="14.4" customHeight="1" x14ac:dyDescent="0.3">
      <c r="A79" s="507" t="s">
        <v>1112</v>
      </c>
      <c r="B79" s="508" t="s">
        <v>1018</v>
      </c>
      <c r="C79" s="508" t="s">
        <v>1004</v>
      </c>
      <c r="D79" s="508" t="s">
        <v>1031</v>
      </c>
      <c r="E79" s="508" t="s">
        <v>1032</v>
      </c>
      <c r="F79" s="512">
        <v>144</v>
      </c>
      <c r="G79" s="512">
        <v>19728</v>
      </c>
      <c r="H79" s="512">
        <v>0.91719745222929938</v>
      </c>
      <c r="I79" s="512">
        <v>137</v>
      </c>
      <c r="J79" s="512">
        <v>157</v>
      </c>
      <c r="K79" s="512">
        <v>21509</v>
      </c>
      <c r="L79" s="512">
        <v>1</v>
      </c>
      <c r="M79" s="512">
        <v>137</v>
      </c>
      <c r="N79" s="512">
        <v>145</v>
      </c>
      <c r="O79" s="512">
        <v>19865</v>
      </c>
      <c r="P79" s="549">
        <v>0.92356687898089174</v>
      </c>
      <c r="Q79" s="513">
        <v>137</v>
      </c>
    </row>
    <row r="80" spans="1:17" ht="14.4" customHeight="1" x14ac:dyDescent="0.3">
      <c r="A80" s="507" t="s">
        <v>1112</v>
      </c>
      <c r="B80" s="508" t="s">
        <v>1018</v>
      </c>
      <c r="C80" s="508" t="s">
        <v>1004</v>
      </c>
      <c r="D80" s="508" t="s">
        <v>1033</v>
      </c>
      <c r="E80" s="508" t="s">
        <v>1032</v>
      </c>
      <c r="F80" s="512"/>
      <c r="G80" s="512"/>
      <c r="H80" s="512"/>
      <c r="I80" s="512"/>
      <c r="J80" s="512">
        <v>1</v>
      </c>
      <c r="K80" s="512">
        <v>183</v>
      </c>
      <c r="L80" s="512">
        <v>1</v>
      </c>
      <c r="M80" s="512">
        <v>183</v>
      </c>
      <c r="N80" s="512"/>
      <c r="O80" s="512"/>
      <c r="P80" s="549"/>
      <c r="Q80" s="513"/>
    </row>
    <row r="81" spans="1:17" ht="14.4" customHeight="1" x14ac:dyDescent="0.3">
      <c r="A81" s="507" t="s">
        <v>1112</v>
      </c>
      <c r="B81" s="508" t="s">
        <v>1018</v>
      </c>
      <c r="C81" s="508" t="s">
        <v>1004</v>
      </c>
      <c r="D81" s="508" t="s">
        <v>1034</v>
      </c>
      <c r="E81" s="508" t="s">
        <v>1035</v>
      </c>
      <c r="F81" s="512">
        <v>1</v>
      </c>
      <c r="G81" s="512">
        <v>639</v>
      </c>
      <c r="H81" s="512"/>
      <c r="I81" s="512">
        <v>639</v>
      </c>
      <c r="J81" s="512"/>
      <c r="K81" s="512"/>
      <c r="L81" s="512"/>
      <c r="M81" s="512"/>
      <c r="N81" s="512"/>
      <c r="O81" s="512"/>
      <c r="P81" s="549"/>
      <c r="Q81" s="513"/>
    </row>
    <row r="82" spans="1:17" ht="14.4" customHeight="1" x14ac:dyDescent="0.3">
      <c r="A82" s="507" t="s">
        <v>1112</v>
      </c>
      <c r="B82" s="508" t="s">
        <v>1018</v>
      </c>
      <c r="C82" s="508" t="s">
        <v>1004</v>
      </c>
      <c r="D82" s="508" t="s">
        <v>1038</v>
      </c>
      <c r="E82" s="508" t="s">
        <v>1039</v>
      </c>
      <c r="F82" s="512">
        <v>8</v>
      </c>
      <c r="G82" s="512">
        <v>1384</v>
      </c>
      <c r="H82" s="512">
        <v>0.8</v>
      </c>
      <c r="I82" s="512">
        <v>173</v>
      </c>
      <c r="J82" s="512">
        <v>10</v>
      </c>
      <c r="K82" s="512">
        <v>1730</v>
      </c>
      <c r="L82" s="512">
        <v>1</v>
      </c>
      <c r="M82" s="512">
        <v>173</v>
      </c>
      <c r="N82" s="512">
        <v>8</v>
      </c>
      <c r="O82" s="512">
        <v>1392</v>
      </c>
      <c r="P82" s="549">
        <v>0.80462427745664744</v>
      </c>
      <c r="Q82" s="513">
        <v>174</v>
      </c>
    </row>
    <row r="83" spans="1:17" ht="14.4" customHeight="1" x14ac:dyDescent="0.3">
      <c r="A83" s="507" t="s">
        <v>1112</v>
      </c>
      <c r="B83" s="508" t="s">
        <v>1018</v>
      </c>
      <c r="C83" s="508" t="s">
        <v>1004</v>
      </c>
      <c r="D83" s="508" t="s">
        <v>1040</v>
      </c>
      <c r="E83" s="508" t="s">
        <v>1041</v>
      </c>
      <c r="F83" s="512"/>
      <c r="G83" s="512"/>
      <c r="H83" s="512"/>
      <c r="I83" s="512"/>
      <c r="J83" s="512">
        <v>1</v>
      </c>
      <c r="K83" s="512">
        <v>347</v>
      </c>
      <c r="L83" s="512">
        <v>1</v>
      </c>
      <c r="M83" s="512">
        <v>347</v>
      </c>
      <c r="N83" s="512"/>
      <c r="O83" s="512"/>
      <c r="P83" s="549"/>
      <c r="Q83" s="513"/>
    </row>
    <row r="84" spans="1:17" ht="14.4" customHeight="1" x14ac:dyDescent="0.3">
      <c r="A84" s="507" t="s">
        <v>1112</v>
      </c>
      <c r="B84" s="508" t="s">
        <v>1018</v>
      </c>
      <c r="C84" s="508" t="s">
        <v>1004</v>
      </c>
      <c r="D84" s="508" t="s">
        <v>1042</v>
      </c>
      <c r="E84" s="508" t="s">
        <v>1043</v>
      </c>
      <c r="F84" s="512">
        <v>186</v>
      </c>
      <c r="G84" s="512">
        <v>3162</v>
      </c>
      <c r="H84" s="512">
        <v>37.200000000000003</v>
      </c>
      <c r="I84" s="512">
        <v>17</v>
      </c>
      <c r="J84" s="512">
        <v>5</v>
      </c>
      <c r="K84" s="512">
        <v>85</v>
      </c>
      <c r="L84" s="512">
        <v>1</v>
      </c>
      <c r="M84" s="512">
        <v>17</v>
      </c>
      <c r="N84" s="512">
        <v>175</v>
      </c>
      <c r="O84" s="512">
        <v>2975</v>
      </c>
      <c r="P84" s="549">
        <v>35</v>
      </c>
      <c r="Q84" s="513">
        <v>17</v>
      </c>
    </row>
    <row r="85" spans="1:17" ht="14.4" customHeight="1" x14ac:dyDescent="0.3">
      <c r="A85" s="507" t="s">
        <v>1112</v>
      </c>
      <c r="B85" s="508" t="s">
        <v>1018</v>
      </c>
      <c r="C85" s="508" t="s">
        <v>1004</v>
      </c>
      <c r="D85" s="508" t="s">
        <v>1044</v>
      </c>
      <c r="E85" s="508" t="s">
        <v>1045</v>
      </c>
      <c r="F85" s="512">
        <v>24</v>
      </c>
      <c r="G85" s="512">
        <v>6552</v>
      </c>
      <c r="H85" s="512"/>
      <c r="I85" s="512">
        <v>273</v>
      </c>
      <c r="J85" s="512"/>
      <c r="K85" s="512"/>
      <c r="L85" s="512"/>
      <c r="M85" s="512"/>
      <c r="N85" s="512">
        <v>27</v>
      </c>
      <c r="O85" s="512">
        <v>7398</v>
      </c>
      <c r="P85" s="549"/>
      <c r="Q85" s="513">
        <v>274</v>
      </c>
    </row>
    <row r="86" spans="1:17" ht="14.4" customHeight="1" x14ac:dyDescent="0.3">
      <c r="A86" s="507" t="s">
        <v>1112</v>
      </c>
      <c r="B86" s="508" t="s">
        <v>1018</v>
      </c>
      <c r="C86" s="508" t="s">
        <v>1004</v>
      </c>
      <c r="D86" s="508" t="s">
        <v>1046</v>
      </c>
      <c r="E86" s="508" t="s">
        <v>1047</v>
      </c>
      <c r="F86" s="512">
        <v>41</v>
      </c>
      <c r="G86" s="512">
        <v>5822</v>
      </c>
      <c r="H86" s="512">
        <v>1.8636363636363635</v>
      </c>
      <c r="I86" s="512">
        <v>142</v>
      </c>
      <c r="J86" s="512">
        <v>22</v>
      </c>
      <c r="K86" s="512">
        <v>3124</v>
      </c>
      <c r="L86" s="512">
        <v>1</v>
      </c>
      <c r="M86" s="512">
        <v>142</v>
      </c>
      <c r="N86" s="512">
        <v>30</v>
      </c>
      <c r="O86" s="512">
        <v>4260</v>
      </c>
      <c r="P86" s="549">
        <v>1.3636363636363635</v>
      </c>
      <c r="Q86" s="513">
        <v>142</v>
      </c>
    </row>
    <row r="87" spans="1:17" ht="14.4" customHeight="1" x14ac:dyDescent="0.3">
      <c r="A87" s="507" t="s">
        <v>1112</v>
      </c>
      <c r="B87" s="508" t="s">
        <v>1018</v>
      </c>
      <c r="C87" s="508" t="s">
        <v>1004</v>
      </c>
      <c r="D87" s="508" t="s">
        <v>1048</v>
      </c>
      <c r="E87" s="508" t="s">
        <v>1047</v>
      </c>
      <c r="F87" s="512">
        <v>144</v>
      </c>
      <c r="G87" s="512">
        <v>11232</v>
      </c>
      <c r="H87" s="512">
        <v>0.91719745222929938</v>
      </c>
      <c r="I87" s="512">
        <v>78</v>
      </c>
      <c r="J87" s="512">
        <v>157</v>
      </c>
      <c r="K87" s="512">
        <v>12246</v>
      </c>
      <c r="L87" s="512">
        <v>1</v>
      </c>
      <c r="M87" s="512">
        <v>78</v>
      </c>
      <c r="N87" s="512">
        <v>145</v>
      </c>
      <c r="O87" s="512">
        <v>11310</v>
      </c>
      <c r="P87" s="549">
        <v>0.92356687898089174</v>
      </c>
      <c r="Q87" s="513">
        <v>78</v>
      </c>
    </row>
    <row r="88" spans="1:17" ht="14.4" customHeight="1" x14ac:dyDescent="0.3">
      <c r="A88" s="507" t="s">
        <v>1112</v>
      </c>
      <c r="B88" s="508" t="s">
        <v>1018</v>
      </c>
      <c r="C88" s="508" t="s">
        <v>1004</v>
      </c>
      <c r="D88" s="508" t="s">
        <v>1049</v>
      </c>
      <c r="E88" s="508" t="s">
        <v>1050</v>
      </c>
      <c r="F88" s="512">
        <v>41</v>
      </c>
      <c r="G88" s="512">
        <v>12833</v>
      </c>
      <c r="H88" s="512">
        <v>1.8577012159814708</v>
      </c>
      <c r="I88" s="512">
        <v>313</v>
      </c>
      <c r="J88" s="512">
        <v>22</v>
      </c>
      <c r="K88" s="512">
        <v>6908</v>
      </c>
      <c r="L88" s="512">
        <v>1</v>
      </c>
      <c r="M88" s="512">
        <v>314</v>
      </c>
      <c r="N88" s="512">
        <v>30</v>
      </c>
      <c r="O88" s="512">
        <v>9420</v>
      </c>
      <c r="P88" s="549">
        <v>1.3636363636363635</v>
      </c>
      <c r="Q88" s="513">
        <v>314</v>
      </c>
    </row>
    <row r="89" spans="1:17" ht="14.4" customHeight="1" x14ac:dyDescent="0.3">
      <c r="A89" s="507" t="s">
        <v>1112</v>
      </c>
      <c r="B89" s="508" t="s">
        <v>1018</v>
      </c>
      <c r="C89" s="508" t="s">
        <v>1004</v>
      </c>
      <c r="D89" s="508" t="s">
        <v>1051</v>
      </c>
      <c r="E89" s="508" t="s">
        <v>1052</v>
      </c>
      <c r="F89" s="512"/>
      <c r="G89" s="512"/>
      <c r="H89" s="512"/>
      <c r="I89" s="512"/>
      <c r="J89" s="512">
        <v>2</v>
      </c>
      <c r="K89" s="512">
        <v>656</v>
      </c>
      <c r="L89" s="512">
        <v>1</v>
      </c>
      <c r="M89" s="512">
        <v>328</v>
      </c>
      <c r="N89" s="512"/>
      <c r="O89" s="512"/>
      <c r="P89" s="549"/>
      <c r="Q89" s="513"/>
    </row>
    <row r="90" spans="1:17" ht="14.4" customHeight="1" x14ac:dyDescent="0.3">
      <c r="A90" s="507" t="s">
        <v>1112</v>
      </c>
      <c r="B90" s="508" t="s">
        <v>1018</v>
      </c>
      <c r="C90" s="508" t="s">
        <v>1004</v>
      </c>
      <c r="D90" s="508" t="s">
        <v>1053</v>
      </c>
      <c r="E90" s="508" t="s">
        <v>1054</v>
      </c>
      <c r="F90" s="512">
        <v>118</v>
      </c>
      <c r="G90" s="512">
        <v>19234</v>
      </c>
      <c r="H90" s="512">
        <v>0.67045454545454541</v>
      </c>
      <c r="I90" s="512">
        <v>163</v>
      </c>
      <c r="J90" s="512">
        <v>176</v>
      </c>
      <c r="K90" s="512">
        <v>28688</v>
      </c>
      <c r="L90" s="512">
        <v>1</v>
      </c>
      <c r="M90" s="512">
        <v>163</v>
      </c>
      <c r="N90" s="512">
        <v>141</v>
      </c>
      <c r="O90" s="512">
        <v>22983</v>
      </c>
      <c r="P90" s="549">
        <v>0.80113636363636365</v>
      </c>
      <c r="Q90" s="513">
        <v>163</v>
      </c>
    </row>
    <row r="91" spans="1:17" ht="14.4" customHeight="1" x14ac:dyDescent="0.3">
      <c r="A91" s="507" t="s">
        <v>1112</v>
      </c>
      <c r="B91" s="508" t="s">
        <v>1018</v>
      </c>
      <c r="C91" s="508" t="s">
        <v>1004</v>
      </c>
      <c r="D91" s="508" t="s">
        <v>1057</v>
      </c>
      <c r="E91" s="508" t="s">
        <v>1023</v>
      </c>
      <c r="F91" s="512">
        <v>396</v>
      </c>
      <c r="G91" s="512">
        <v>28512</v>
      </c>
      <c r="H91" s="512">
        <v>0.9682151589242054</v>
      </c>
      <c r="I91" s="512">
        <v>72</v>
      </c>
      <c r="J91" s="512">
        <v>409</v>
      </c>
      <c r="K91" s="512">
        <v>29448</v>
      </c>
      <c r="L91" s="512">
        <v>1</v>
      </c>
      <c r="M91" s="512">
        <v>72</v>
      </c>
      <c r="N91" s="512">
        <v>392</v>
      </c>
      <c r="O91" s="512">
        <v>28224</v>
      </c>
      <c r="P91" s="549">
        <v>0.95843520782396086</v>
      </c>
      <c r="Q91" s="513">
        <v>72</v>
      </c>
    </row>
    <row r="92" spans="1:17" ht="14.4" customHeight="1" x14ac:dyDescent="0.3">
      <c r="A92" s="507" t="s">
        <v>1112</v>
      </c>
      <c r="B92" s="508" t="s">
        <v>1018</v>
      </c>
      <c r="C92" s="508" t="s">
        <v>1004</v>
      </c>
      <c r="D92" s="508" t="s">
        <v>1064</v>
      </c>
      <c r="E92" s="508" t="s">
        <v>1065</v>
      </c>
      <c r="F92" s="512">
        <v>4</v>
      </c>
      <c r="G92" s="512">
        <v>4844</v>
      </c>
      <c r="H92" s="512">
        <v>0.36363636363636365</v>
      </c>
      <c r="I92" s="512">
        <v>1211</v>
      </c>
      <c r="J92" s="512">
        <v>11</v>
      </c>
      <c r="K92" s="512">
        <v>13321</v>
      </c>
      <c r="L92" s="512">
        <v>1</v>
      </c>
      <c r="M92" s="512">
        <v>1211</v>
      </c>
      <c r="N92" s="512">
        <v>11</v>
      </c>
      <c r="O92" s="512">
        <v>13332</v>
      </c>
      <c r="P92" s="549">
        <v>1.0008257638315441</v>
      </c>
      <c r="Q92" s="513">
        <v>1212</v>
      </c>
    </row>
    <row r="93" spans="1:17" ht="14.4" customHeight="1" x14ac:dyDescent="0.3">
      <c r="A93" s="507" t="s">
        <v>1112</v>
      </c>
      <c r="B93" s="508" t="s">
        <v>1018</v>
      </c>
      <c r="C93" s="508" t="s">
        <v>1004</v>
      </c>
      <c r="D93" s="508" t="s">
        <v>1066</v>
      </c>
      <c r="E93" s="508" t="s">
        <v>1067</v>
      </c>
      <c r="F93" s="512">
        <v>4</v>
      </c>
      <c r="G93" s="512">
        <v>456</v>
      </c>
      <c r="H93" s="512">
        <v>0.5</v>
      </c>
      <c r="I93" s="512">
        <v>114</v>
      </c>
      <c r="J93" s="512">
        <v>8</v>
      </c>
      <c r="K93" s="512">
        <v>912</v>
      </c>
      <c r="L93" s="512">
        <v>1</v>
      </c>
      <c r="M93" s="512">
        <v>114</v>
      </c>
      <c r="N93" s="512">
        <v>8</v>
      </c>
      <c r="O93" s="512">
        <v>920</v>
      </c>
      <c r="P93" s="549">
        <v>1.0087719298245614</v>
      </c>
      <c r="Q93" s="513">
        <v>115</v>
      </c>
    </row>
    <row r="94" spans="1:17" ht="14.4" customHeight="1" x14ac:dyDescent="0.3">
      <c r="A94" s="507" t="s">
        <v>1113</v>
      </c>
      <c r="B94" s="508" t="s">
        <v>1018</v>
      </c>
      <c r="C94" s="508" t="s">
        <v>1004</v>
      </c>
      <c r="D94" s="508" t="s">
        <v>1022</v>
      </c>
      <c r="E94" s="508" t="s">
        <v>1023</v>
      </c>
      <c r="F94" s="512">
        <v>80</v>
      </c>
      <c r="G94" s="512">
        <v>16880</v>
      </c>
      <c r="H94" s="512">
        <v>0.86956521739130432</v>
      </c>
      <c r="I94" s="512">
        <v>211</v>
      </c>
      <c r="J94" s="512">
        <v>92</v>
      </c>
      <c r="K94" s="512">
        <v>19412</v>
      </c>
      <c r="L94" s="512">
        <v>1</v>
      </c>
      <c r="M94" s="512">
        <v>211</v>
      </c>
      <c r="N94" s="512">
        <v>86</v>
      </c>
      <c r="O94" s="512">
        <v>18232</v>
      </c>
      <c r="P94" s="549">
        <v>0.93921285802596333</v>
      </c>
      <c r="Q94" s="513">
        <v>212</v>
      </c>
    </row>
    <row r="95" spans="1:17" ht="14.4" customHeight="1" x14ac:dyDescent="0.3">
      <c r="A95" s="507" t="s">
        <v>1113</v>
      </c>
      <c r="B95" s="508" t="s">
        <v>1018</v>
      </c>
      <c r="C95" s="508" t="s">
        <v>1004</v>
      </c>
      <c r="D95" s="508" t="s">
        <v>1025</v>
      </c>
      <c r="E95" s="508" t="s">
        <v>1026</v>
      </c>
      <c r="F95" s="512">
        <v>83</v>
      </c>
      <c r="G95" s="512">
        <v>24983</v>
      </c>
      <c r="H95" s="512">
        <v>0.83838383838383834</v>
      </c>
      <c r="I95" s="512">
        <v>301</v>
      </c>
      <c r="J95" s="512">
        <v>99</v>
      </c>
      <c r="K95" s="512">
        <v>29799</v>
      </c>
      <c r="L95" s="512">
        <v>1</v>
      </c>
      <c r="M95" s="512">
        <v>301</v>
      </c>
      <c r="N95" s="512">
        <v>94</v>
      </c>
      <c r="O95" s="512">
        <v>28388</v>
      </c>
      <c r="P95" s="549">
        <v>0.95264941776569678</v>
      </c>
      <c r="Q95" s="513">
        <v>302</v>
      </c>
    </row>
    <row r="96" spans="1:17" ht="14.4" customHeight="1" x14ac:dyDescent="0.3">
      <c r="A96" s="507" t="s">
        <v>1113</v>
      </c>
      <c r="B96" s="508" t="s">
        <v>1018</v>
      </c>
      <c r="C96" s="508" t="s">
        <v>1004</v>
      </c>
      <c r="D96" s="508" t="s">
        <v>1031</v>
      </c>
      <c r="E96" s="508" t="s">
        <v>1032</v>
      </c>
      <c r="F96" s="512">
        <v>36</v>
      </c>
      <c r="G96" s="512">
        <v>4932</v>
      </c>
      <c r="H96" s="512">
        <v>0.92307692307692313</v>
      </c>
      <c r="I96" s="512">
        <v>137</v>
      </c>
      <c r="J96" s="512">
        <v>39</v>
      </c>
      <c r="K96" s="512">
        <v>5343</v>
      </c>
      <c r="L96" s="512">
        <v>1</v>
      </c>
      <c r="M96" s="512">
        <v>137</v>
      </c>
      <c r="N96" s="512">
        <v>45</v>
      </c>
      <c r="O96" s="512">
        <v>6165</v>
      </c>
      <c r="P96" s="549">
        <v>1.1538461538461537</v>
      </c>
      <c r="Q96" s="513">
        <v>137</v>
      </c>
    </row>
    <row r="97" spans="1:17" ht="14.4" customHeight="1" x14ac:dyDescent="0.3">
      <c r="A97" s="507" t="s">
        <v>1113</v>
      </c>
      <c r="B97" s="508" t="s">
        <v>1018</v>
      </c>
      <c r="C97" s="508" t="s">
        <v>1004</v>
      </c>
      <c r="D97" s="508" t="s">
        <v>1034</v>
      </c>
      <c r="E97" s="508" t="s">
        <v>1035</v>
      </c>
      <c r="F97" s="512"/>
      <c r="G97" s="512"/>
      <c r="H97" s="512"/>
      <c r="I97" s="512"/>
      <c r="J97" s="512"/>
      <c r="K97" s="512"/>
      <c r="L97" s="512"/>
      <c r="M97" s="512"/>
      <c r="N97" s="512">
        <v>1</v>
      </c>
      <c r="O97" s="512">
        <v>640</v>
      </c>
      <c r="P97" s="549"/>
      <c r="Q97" s="513">
        <v>640</v>
      </c>
    </row>
    <row r="98" spans="1:17" ht="14.4" customHeight="1" x14ac:dyDescent="0.3">
      <c r="A98" s="507" t="s">
        <v>1113</v>
      </c>
      <c r="B98" s="508" t="s">
        <v>1018</v>
      </c>
      <c r="C98" s="508" t="s">
        <v>1004</v>
      </c>
      <c r="D98" s="508" t="s">
        <v>1038</v>
      </c>
      <c r="E98" s="508" t="s">
        <v>1039</v>
      </c>
      <c r="F98" s="512">
        <v>4</v>
      </c>
      <c r="G98" s="512">
        <v>692</v>
      </c>
      <c r="H98" s="512">
        <v>1.3333333333333333</v>
      </c>
      <c r="I98" s="512">
        <v>173</v>
      </c>
      <c r="J98" s="512">
        <v>3</v>
      </c>
      <c r="K98" s="512">
        <v>519</v>
      </c>
      <c r="L98" s="512">
        <v>1</v>
      </c>
      <c r="M98" s="512">
        <v>173</v>
      </c>
      <c r="N98" s="512">
        <v>4</v>
      </c>
      <c r="O98" s="512">
        <v>696</v>
      </c>
      <c r="P98" s="549">
        <v>1.3410404624277457</v>
      </c>
      <c r="Q98" s="513">
        <v>174</v>
      </c>
    </row>
    <row r="99" spans="1:17" ht="14.4" customHeight="1" x14ac:dyDescent="0.3">
      <c r="A99" s="507" t="s">
        <v>1113</v>
      </c>
      <c r="B99" s="508" t="s">
        <v>1018</v>
      </c>
      <c r="C99" s="508" t="s">
        <v>1004</v>
      </c>
      <c r="D99" s="508" t="s">
        <v>1040</v>
      </c>
      <c r="E99" s="508" t="s">
        <v>1041</v>
      </c>
      <c r="F99" s="512">
        <v>3</v>
      </c>
      <c r="G99" s="512">
        <v>1152</v>
      </c>
      <c r="H99" s="512"/>
      <c r="I99" s="512">
        <v>384</v>
      </c>
      <c r="J99" s="512"/>
      <c r="K99" s="512"/>
      <c r="L99" s="512"/>
      <c r="M99" s="512"/>
      <c r="N99" s="512"/>
      <c r="O99" s="512"/>
      <c r="P99" s="549"/>
      <c r="Q99" s="513"/>
    </row>
    <row r="100" spans="1:17" ht="14.4" customHeight="1" x14ac:dyDescent="0.3">
      <c r="A100" s="507" t="s">
        <v>1113</v>
      </c>
      <c r="B100" s="508" t="s">
        <v>1018</v>
      </c>
      <c r="C100" s="508" t="s">
        <v>1004</v>
      </c>
      <c r="D100" s="508" t="s">
        <v>1042</v>
      </c>
      <c r="E100" s="508" t="s">
        <v>1043</v>
      </c>
      <c r="F100" s="512">
        <v>65</v>
      </c>
      <c r="G100" s="512">
        <v>1105</v>
      </c>
      <c r="H100" s="512">
        <v>16.25</v>
      </c>
      <c r="I100" s="512">
        <v>17</v>
      </c>
      <c r="J100" s="512">
        <v>4</v>
      </c>
      <c r="K100" s="512">
        <v>68</v>
      </c>
      <c r="L100" s="512">
        <v>1</v>
      </c>
      <c r="M100" s="512">
        <v>17</v>
      </c>
      <c r="N100" s="512">
        <v>70</v>
      </c>
      <c r="O100" s="512">
        <v>1190</v>
      </c>
      <c r="P100" s="549">
        <v>17.5</v>
      </c>
      <c r="Q100" s="513">
        <v>17</v>
      </c>
    </row>
    <row r="101" spans="1:17" ht="14.4" customHeight="1" x14ac:dyDescent="0.3">
      <c r="A101" s="507" t="s">
        <v>1113</v>
      </c>
      <c r="B101" s="508" t="s">
        <v>1018</v>
      </c>
      <c r="C101" s="508" t="s">
        <v>1004</v>
      </c>
      <c r="D101" s="508" t="s">
        <v>1044</v>
      </c>
      <c r="E101" s="508" t="s">
        <v>1045</v>
      </c>
      <c r="F101" s="512">
        <v>17</v>
      </c>
      <c r="G101" s="512">
        <v>4641</v>
      </c>
      <c r="H101" s="512"/>
      <c r="I101" s="512">
        <v>273</v>
      </c>
      <c r="J101" s="512"/>
      <c r="K101" s="512"/>
      <c r="L101" s="512"/>
      <c r="M101" s="512"/>
      <c r="N101" s="512">
        <v>19</v>
      </c>
      <c r="O101" s="512">
        <v>5206</v>
      </c>
      <c r="P101" s="549"/>
      <c r="Q101" s="513">
        <v>274</v>
      </c>
    </row>
    <row r="102" spans="1:17" ht="14.4" customHeight="1" x14ac:dyDescent="0.3">
      <c r="A102" s="507" t="s">
        <v>1113</v>
      </c>
      <c r="B102" s="508" t="s">
        <v>1018</v>
      </c>
      <c r="C102" s="508" t="s">
        <v>1004</v>
      </c>
      <c r="D102" s="508" t="s">
        <v>1046</v>
      </c>
      <c r="E102" s="508" t="s">
        <v>1047</v>
      </c>
      <c r="F102" s="512">
        <v>24</v>
      </c>
      <c r="G102" s="512">
        <v>3408</v>
      </c>
      <c r="H102" s="512">
        <v>0.96</v>
      </c>
      <c r="I102" s="512">
        <v>142</v>
      </c>
      <c r="J102" s="512">
        <v>25</v>
      </c>
      <c r="K102" s="512">
        <v>3550</v>
      </c>
      <c r="L102" s="512">
        <v>1</v>
      </c>
      <c r="M102" s="512">
        <v>142</v>
      </c>
      <c r="N102" s="512">
        <v>23</v>
      </c>
      <c r="O102" s="512">
        <v>3266</v>
      </c>
      <c r="P102" s="549">
        <v>0.92</v>
      </c>
      <c r="Q102" s="513">
        <v>142</v>
      </c>
    </row>
    <row r="103" spans="1:17" ht="14.4" customHeight="1" x14ac:dyDescent="0.3">
      <c r="A103" s="507" t="s">
        <v>1113</v>
      </c>
      <c r="B103" s="508" t="s">
        <v>1018</v>
      </c>
      <c r="C103" s="508" t="s">
        <v>1004</v>
      </c>
      <c r="D103" s="508" t="s">
        <v>1048</v>
      </c>
      <c r="E103" s="508" t="s">
        <v>1047</v>
      </c>
      <c r="F103" s="512">
        <v>36</v>
      </c>
      <c r="G103" s="512">
        <v>2808</v>
      </c>
      <c r="H103" s="512">
        <v>0.92307692307692313</v>
      </c>
      <c r="I103" s="512">
        <v>78</v>
      </c>
      <c r="J103" s="512">
        <v>39</v>
      </c>
      <c r="K103" s="512">
        <v>3042</v>
      </c>
      <c r="L103" s="512">
        <v>1</v>
      </c>
      <c r="M103" s="512">
        <v>78</v>
      </c>
      <c r="N103" s="512">
        <v>45</v>
      </c>
      <c r="O103" s="512">
        <v>3510</v>
      </c>
      <c r="P103" s="549">
        <v>1.1538461538461537</v>
      </c>
      <c r="Q103" s="513">
        <v>78</v>
      </c>
    </row>
    <row r="104" spans="1:17" ht="14.4" customHeight="1" x14ac:dyDescent="0.3">
      <c r="A104" s="507" t="s">
        <v>1113</v>
      </c>
      <c r="B104" s="508" t="s">
        <v>1018</v>
      </c>
      <c r="C104" s="508" t="s">
        <v>1004</v>
      </c>
      <c r="D104" s="508" t="s">
        <v>1049</v>
      </c>
      <c r="E104" s="508" t="s">
        <v>1050</v>
      </c>
      <c r="F104" s="512">
        <v>24</v>
      </c>
      <c r="G104" s="512">
        <v>7512</v>
      </c>
      <c r="H104" s="512">
        <v>0.9569426751592357</v>
      </c>
      <c r="I104" s="512">
        <v>313</v>
      </c>
      <c r="J104" s="512">
        <v>25</v>
      </c>
      <c r="K104" s="512">
        <v>7850</v>
      </c>
      <c r="L104" s="512">
        <v>1</v>
      </c>
      <c r="M104" s="512">
        <v>314</v>
      </c>
      <c r="N104" s="512">
        <v>23</v>
      </c>
      <c r="O104" s="512">
        <v>7222</v>
      </c>
      <c r="P104" s="549">
        <v>0.92</v>
      </c>
      <c r="Q104" s="513">
        <v>314</v>
      </c>
    </row>
    <row r="105" spans="1:17" ht="14.4" customHeight="1" x14ac:dyDescent="0.3">
      <c r="A105" s="507" t="s">
        <v>1113</v>
      </c>
      <c r="B105" s="508" t="s">
        <v>1018</v>
      </c>
      <c r="C105" s="508" t="s">
        <v>1004</v>
      </c>
      <c r="D105" s="508" t="s">
        <v>1051</v>
      </c>
      <c r="E105" s="508" t="s">
        <v>1052</v>
      </c>
      <c r="F105" s="512">
        <v>3</v>
      </c>
      <c r="G105" s="512">
        <v>1464</v>
      </c>
      <c r="H105" s="512"/>
      <c r="I105" s="512">
        <v>488</v>
      </c>
      <c r="J105" s="512"/>
      <c r="K105" s="512"/>
      <c r="L105" s="512"/>
      <c r="M105" s="512"/>
      <c r="N105" s="512"/>
      <c r="O105" s="512"/>
      <c r="P105" s="549"/>
      <c r="Q105" s="513"/>
    </row>
    <row r="106" spans="1:17" ht="14.4" customHeight="1" x14ac:dyDescent="0.3">
      <c r="A106" s="507" t="s">
        <v>1113</v>
      </c>
      <c r="B106" s="508" t="s">
        <v>1018</v>
      </c>
      <c r="C106" s="508" t="s">
        <v>1004</v>
      </c>
      <c r="D106" s="508" t="s">
        <v>1053</v>
      </c>
      <c r="E106" s="508" t="s">
        <v>1054</v>
      </c>
      <c r="F106" s="512">
        <v>34</v>
      </c>
      <c r="G106" s="512">
        <v>5542</v>
      </c>
      <c r="H106" s="512">
        <v>0.6071428571428571</v>
      </c>
      <c r="I106" s="512">
        <v>163</v>
      </c>
      <c r="J106" s="512">
        <v>56</v>
      </c>
      <c r="K106" s="512">
        <v>9128</v>
      </c>
      <c r="L106" s="512">
        <v>1</v>
      </c>
      <c r="M106" s="512">
        <v>163</v>
      </c>
      <c r="N106" s="512">
        <v>45</v>
      </c>
      <c r="O106" s="512">
        <v>7335</v>
      </c>
      <c r="P106" s="549">
        <v>0.8035714285714286</v>
      </c>
      <c r="Q106" s="513">
        <v>163</v>
      </c>
    </row>
    <row r="107" spans="1:17" ht="14.4" customHeight="1" x14ac:dyDescent="0.3">
      <c r="A107" s="507" t="s">
        <v>1113</v>
      </c>
      <c r="B107" s="508" t="s">
        <v>1018</v>
      </c>
      <c r="C107" s="508" t="s">
        <v>1004</v>
      </c>
      <c r="D107" s="508" t="s">
        <v>1057</v>
      </c>
      <c r="E107" s="508" t="s">
        <v>1023</v>
      </c>
      <c r="F107" s="512">
        <v>94</v>
      </c>
      <c r="G107" s="512">
        <v>6768</v>
      </c>
      <c r="H107" s="512">
        <v>0.81034482758620685</v>
      </c>
      <c r="I107" s="512">
        <v>72</v>
      </c>
      <c r="J107" s="512">
        <v>116</v>
      </c>
      <c r="K107" s="512">
        <v>8352</v>
      </c>
      <c r="L107" s="512">
        <v>1</v>
      </c>
      <c r="M107" s="512">
        <v>72</v>
      </c>
      <c r="N107" s="512">
        <v>123</v>
      </c>
      <c r="O107" s="512">
        <v>8856</v>
      </c>
      <c r="P107" s="549">
        <v>1.0603448275862069</v>
      </c>
      <c r="Q107" s="513">
        <v>72</v>
      </c>
    </row>
    <row r="108" spans="1:17" ht="14.4" customHeight="1" x14ac:dyDescent="0.3">
      <c r="A108" s="507" t="s">
        <v>1113</v>
      </c>
      <c r="B108" s="508" t="s">
        <v>1018</v>
      </c>
      <c r="C108" s="508" t="s">
        <v>1004</v>
      </c>
      <c r="D108" s="508" t="s">
        <v>1064</v>
      </c>
      <c r="E108" s="508" t="s">
        <v>1065</v>
      </c>
      <c r="F108" s="512">
        <v>7</v>
      </c>
      <c r="G108" s="512">
        <v>8477</v>
      </c>
      <c r="H108" s="512">
        <v>1.75</v>
      </c>
      <c r="I108" s="512">
        <v>1211</v>
      </c>
      <c r="J108" s="512">
        <v>4</v>
      </c>
      <c r="K108" s="512">
        <v>4844</v>
      </c>
      <c r="L108" s="512">
        <v>1</v>
      </c>
      <c r="M108" s="512">
        <v>1211</v>
      </c>
      <c r="N108" s="512">
        <v>6</v>
      </c>
      <c r="O108" s="512">
        <v>7272</v>
      </c>
      <c r="P108" s="549">
        <v>1.5012386457473164</v>
      </c>
      <c r="Q108" s="513">
        <v>1212</v>
      </c>
    </row>
    <row r="109" spans="1:17" ht="14.4" customHeight="1" x14ac:dyDescent="0.3">
      <c r="A109" s="507" t="s">
        <v>1113</v>
      </c>
      <c r="B109" s="508" t="s">
        <v>1018</v>
      </c>
      <c r="C109" s="508" t="s">
        <v>1004</v>
      </c>
      <c r="D109" s="508" t="s">
        <v>1066</v>
      </c>
      <c r="E109" s="508" t="s">
        <v>1067</v>
      </c>
      <c r="F109" s="512">
        <v>3</v>
      </c>
      <c r="G109" s="512">
        <v>342</v>
      </c>
      <c r="H109" s="512">
        <v>1.5</v>
      </c>
      <c r="I109" s="512">
        <v>114</v>
      </c>
      <c r="J109" s="512">
        <v>2</v>
      </c>
      <c r="K109" s="512">
        <v>228</v>
      </c>
      <c r="L109" s="512">
        <v>1</v>
      </c>
      <c r="M109" s="512">
        <v>114</v>
      </c>
      <c r="N109" s="512">
        <v>5</v>
      </c>
      <c r="O109" s="512">
        <v>575</v>
      </c>
      <c r="P109" s="549">
        <v>2.5219298245614037</v>
      </c>
      <c r="Q109" s="513">
        <v>115</v>
      </c>
    </row>
    <row r="110" spans="1:17" ht="14.4" customHeight="1" x14ac:dyDescent="0.3">
      <c r="A110" s="507" t="s">
        <v>1002</v>
      </c>
      <c r="B110" s="508" t="s">
        <v>1018</v>
      </c>
      <c r="C110" s="508" t="s">
        <v>1004</v>
      </c>
      <c r="D110" s="508" t="s">
        <v>1022</v>
      </c>
      <c r="E110" s="508" t="s">
        <v>1023</v>
      </c>
      <c r="F110" s="512">
        <v>134</v>
      </c>
      <c r="G110" s="512">
        <v>28274</v>
      </c>
      <c r="H110" s="512">
        <v>2.09375</v>
      </c>
      <c r="I110" s="512">
        <v>211</v>
      </c>
      <c r="J110" s="512">
        <v>64</v>
      </c>
      <c r="K110" s="512">
        <v>13504</v>
      </c>
      <c r="L110" s="512">
        <v>1</v>
      </c>
      <c r="M110" s="512">
        <v>211</v>
      </c>
      <c r="N110" s="512">
        <v>95</v>
      </c>
      <c r="O110" s="512">
        <v>20140</v>
      </c>
      <c r="P110" s="549">
        <v>1.4914099526066351</v>
      </c>
      <c r="Q110" s="513">
        <v>212</v>
      </c>
    </row>
    <row r="111" spans="1:17" ht="14.4" customHeight="1" x14ac:dyDescent="0.3">
      <c r="A111" s="507" t="s">
        <v>1002</v>
      </c>
      <c r="B111" s="508" t="s">
        <v>1018</v>
      </c>
      <c r="C111" s="508" t="s">
        <v>1004</v>
      </c>
      <c r="D111" s="508" t="s">
        <v>1025</v>
      </c>
      <c r="E111" s="508" t="s">
        <v>1026</v>
      </c>
      <c r="F111" s="512">
        <v>92</v>
      </c>
      <c r="G111" s="512">
        <v>27692</v>
      </c>
      <c r="H111" s="512">
        <v>0.60526315789473684</v>
      </c>
      <c r="I111" s="512">
        <v>301</v>
      </c>
      <c r="J111" s="512">
        <v>152</v>
      </c>
      <c r="K111" s="512">
        <v>45752</v>
      </c>
      <c r="L111" s="512">
        <v>1</v>
      </c>
      <c r="M111" s="512">
        <v>301</v>
      </c>
      <c r="N111" s="512">
        <v>95</v>
      </c>
      <c r="O111" s="512">
        <v>28690</v>
      </c>
      <c r="P111" s="549">
        <v>0.62707641196013286</v>
      </c>
      <c r="Q111" s="513">
        <v>302</v>
      </c>
    </row>
    <row r="112" spans="1:17" ht="14.4" customHeight="1" x14ac:dyDescent="0.3">
      <c r="A112" s="507" t="s">
        <v>1002</v>
      </c>
      <c r="B112" s="508" t="s">
        <v>1018</v>
      </c>
      <c r="C112" s="508" t="s">
        <v>1004</v>
      </c>
      <c r="D112" s="508" t="s">
        <v>1027</v>
      </c>
      <c r="E112" s="508" t="s">
        <v>1028</v>
      </c>
      <c r="F112" s="512">
        <v>3</v>
      </c>
      <c r="G112" s="512">
        <v>297</v>
      </c>
      <c r="H112" s="512"/>
      <c r="I112" s="512">
        <v>99</v>
      </c>
      <c r="J112" s="512"/>
      <c r="K112" s="512"/>
      <c r="L112" s="512"/>
      <c r="M112" s="512"/>
      <c r="N112" s="512"/>
      <c r="O112" s="512"/>
      <c r="P112" s="549"/>
      <c r="Q112" s="513"/>
    </row>
    <row r="113" spans="1:17" ht="14.4" customHeight="1" x14ac:dyDescent="0.3">
      <c r="A113" s="507" t="s">
        <v>1002</v>
      </c>
      <c r="B113" s="508" t="s">
        <v>1018</v>
      </c>
      <c r="C113" s="508" t="s">
        <v>1004</v>
      </c>
      <c r="D113" s="508" t="s">
        <v>1031</v>
      </c>
      <c r="E113" s="508" t="s">
        <v>1032</v>
      </c>
      <c r="F113" s="512">
        <v>60</v>
      </c>
      <c r="G113" s="512">
        <v>8220</v>
      </c>
      <c r="H113" s="512">
        <v>0.98360655737704916</v>
      </c>
      <c r="I113" s="512">
        <v>137</v>
      </c>
      <c r="J113" s="512">
        <v>61</v>
      </c>
      <c r="K113" s="512">
        <v>8357</v>
      </c>
      <c r="L113" s="512">
        <v>1</v>
      </c>
      <c r="M113" s="512">
        <v>137</v>
      </c>
      <c r="N113" s="512">
        <v>41</v>
      </c>
      <c r="O113" s="512">
        <v>5617</v>
      </c>
      <c r="P113" s="549">
        <v>0.67213114754098358</v>
      </c>
      <c r="Q113" s="513">
        <v>137</v>
      </c>
    </row>
    <row r="114" spans="1:17" ht="14.4" customHeight="1" x14ac:dyDescent="0.3">
      <c r="A114" s="507" t="s">
        <v>1002</v>
      </c>
      <c r="B114" s="508" t="s">
        <v>1018</v>
      </c>
      <c r="C114" s="508" t="s">
        <v>1004</v>
      </c>
      <c r="D114" s="508" t="s">
        <v>1034</v>
      </c>
      <c r="E114" s="508" t="s">
        <v>1035</v>
      </c>
      <c r="F114" s="512">
        <v>1</v>
      </c>
      <c r="G114" s="512">
        <v>639</v>
      </c>
      <c r="H114" s="512"/>
      <c r="I114" s="512">
        <v>639</v>
      </c>
      <c r="J114" s="512"/>
      <c r="K114" s="512"/>
      <c r="L114" s="512"/>
      <c r="M114" s="512"/>
      <c r="N114" s="512"/>
      <c r="O114" s="512"/>
      <c r="P114" s="549"/>
      <c r="Q114" s="513"/>
    </row>
    <row r="115" spans="1:17" ht="14.4" customHeight="1" x14ac:dyDescent="0.3">
      <c r="A115" s="507" t="s">
        <v>1002</v>
      </c>
      <c r="B115" s="508" t="s">
        <v>1018</v>
      </c>
      <c r="C115" s="508" t="s">
        <v>1004</v>
      </c>
      <c r="D115" s="508" t="s">
        <v>1038</v>
      </c>
      <c r="E115" s="508" t="s">
        <v>1039</v>
      </c>
      <c r="F115" s="512">
        <v>2</v>
      </c>
      <c r="G115" s="512">
        <v>346</v>
      </c>
      <c r="H115" s="512">
        <v>0.33333333333333331</v>
      </c>
      <c r="I115" s="512">
        <v>173</v>
      </c>
      <c r="J115" s="512">
        <v>6</v>
      </c>
      <c r="K115" s="512">
        <v>1038</v>
      </c>
      <c r="L115" s="512">
        <v>1</v>
      </c>
      <c r="M115" s="512">
        <v>173</v>
      </c>
      <c r="N115" s="512">
        <v>4</v>
      </c>
      <c r="O115" s="512">
        <v>696</v>
      </c>
      <c r="P115" s="549">
        <v>0.67052023121387283</v>
      </c>
      <c r="Q115" s="513">
        <v>174</v>
      </c>
    </row>
    <row r="116" spans="1:17" ht="14.4" customHeight="1" x14ac:dyDescent="0.3">
      <c r="A116" s="507" t="s">
        <v>1002</v>
      </c>
      <c r="B116" s="508" t="s">
        <v>1018</v>
      </c>
      <c r="C116" s="508" t="s">
        <v>1004</v>
      </c>
      <c r="D116" s="508" t="s">
        <v>1042</v>
      </c>
      <c r="E116" s="508" t="s">
        <v>1043</v>
      </c>
      <c r="F116" s="512">
        <v>111</v>
      </c>
      <c r="G116" s="512">
        <v>1887</v>
      </c>
      <c r="H116" s="512">
        <v>55.5</v>
      </c>
      <c r="I116" s="512">
        <v>17</v>
      </c>
      <c r="J116" s="512">
        <v>2</v>
      </c>
      <c r="K116" s="512">
        <v>34</v>
      </c>
      <c r="L116" s="512">
        <v>1</v>
      </c>
      <c r="M116" s="512">
        <v>17</v>
      </c>
      <c r="N116" s="512">
        <v>72</v>
      </c>
      <c r="O116" s="512">
        <v>1224</v>
      </c>
      <c r="P116" s="549">
        <v>36</v>
      </c>
      <c r="Q116" s="513">
        <v>17</v>
      </c>
    </row>
    <row r="117" spans="1:17" ht="14.4" customHeight="1" x14ac:dyDescent="0.3">
      <c r="A117" s="507" t="s">
        <v>1002</v>
      </c>
      <c r="B117" s="508" t="s">
        <v>1018</v>
      </c>
      <c r="C117" s="508" t="s">
        <v>1004</v>
      </c>
      <c r="D117" s="508" t="s">
        <v>1044</v>
      </c>
      <c r="E117" s="508" t="s">
        <v>1045</v>
      </c>
      <c r="F117" s="512">
        <v>38</v>
      </c>
      <c r="G117" s="512">
        <v>10374</v>
      </c>
      <c r="H117" s="512"/>
      <c r="I117" s="512">
        <v>273</v>
      </c>
      <c r="J117" s="512"/>
      <c r="K117" s="512"/>
      <c r="L117" s="512"/>
      <c r="M117" s="512"/>
      <c r="N117" s="512">
        <v>31</v>
      </c>
      <c r="O117" s="512">
        <v>8494</v>
      </c>
      <c r="P117" s="549"/>
      <c r="Q117" s="513">
        <v>274</v>
      </c>
    </row>
    <row r="118" spans="1:17" ht="14.4" customHeight="1" x14ac:dyDescent="0.3">
      <c r="A118" s="507" t="s">
        <v>1002</v>
      </c>
      <c r="B118" s="508" t="s">
        <v>1018</v>
      </c>
      <c r="C118" s="508" t="s">
        <v>1004</v>
      </c>
      <c r="D118" s="508" t="s">
        <v>1046</v>
      </c>
      <c r="E118" s="508" t="s">
        <v>1047</v>
      </c>
      <c r="F118" s="512">
        <v>50</v>
      </c>
      <c r="G118" s="512">
        <v>7100</v>
      </c>
      <c r="H118" s="512">
        <v>2.3809523809523809</v>
      </c>
      <c r="I118" s="512">
        <v>142</v>
      </c>
      <c r="J118" s="512">
        <v>21</v>
      </c>
      <c r="K118" s="512">
        <v>2982</v>
      </c>
      <c r="L118" s="512">
        <v>1</v>
      </c>
      <c r="M118" s="512">
        <v>142</v>
      </c>
      <c r="N118" s="512">
        <v>32</v>
      </c>
      <c r="O118" s="512">
        <v>4544</v>
      </c>
      <c r="P118" s="549">
        <v>1.5238095238095237</v>
      </c>
      <c r="Q118" s="513">
        <v>142</v>
      </c>
    </row>
    <row r="119" spans="1:17" ht="14.4" customHeight="1" x14ac:dyDescent="0.3">
      <c r="A119" s="507" t="s">
        <v>1002</v>
      </c>
      <c r="B119" s="508" t="s">
        <v>1018</v>
      </c>
      <c r="C119" s="508" t="s">
        <v>1004</v>
      </c>
      <c r="D119" s="508" t="s">
        <v>1048</v>
      </c>
      <c r="E119" s="508" t="s">
        <v>1047</v>
      </c>
      <c r="F119" s="512">
        <v>61</v>
      </c>
      <c r="G119" s="512">
        <v>4758</v>
      </c>
      <c r="H119" s="512">
        <v>1</v>
      </c>
      <c r="I119" s="512">
        <v>78</v>
      </c>
      <c r="J119" s="512">
        <v>61</v>
      </c>
      <c r="K119" s="512">
        <v>4758</v>
      </c>
      <c r="L119" s="512">
        <v>1</v>
      </c>
      <c r="M119" s="512">
        <v>78</v>
      </c>
      <c r="N119" s="512">
        <v>41</v>
      </c>
      <c r="O119" s="512">
        <v>3198</v>
      </c>
      <c r="P119" s="549">
        <v>0.67213114754098358</v>
      </c>
      <c r="Q119" s="513">
        <v>78</v>
      </c>
    </row>
    <row r="120" spans="1:17" ht="14.4" customHeight="1" x14ac:dyDescent="0.3">
      <c r="A120" s="507" t="s">
        <v>1002</v>
      </c>
      <c r="B120" s="508" t="s">
        <v>1018</v>
      </c>
      <c r="C120" s="508" t="s">
        <v>1004</v>
      </c>
      <c r="D120" s="508" t="s">
        <v>1049</v>
      </c>
      <c r="E120" s="508" t="s">
        <v>1050</v>
      </c>
      <c r="F120" s="512">
        <v>50</v>
      </c>
      <c r="G120" s="512">
        <v>15650</v>
      </c>
      <c r="H120" s="512">
        <v>2.373369730057628</v>
      </c>
      <c r="I120" s="512">
        <v>313</v>
      </c>
      <c r="J120" s="512">
        <v>21</v>
      </c>
      <c r="K120" s="512">
        <v>6594</v>
      </c>
      <c r="L120" s="512">
        <v>1</v>
      </c>
      <c r="M120" s="512">
        <v>314</v>
      </c>
      <c r="N120" s="512">
        <v>32</v>
      </c>
      <c r="O120" s="512">
        <v>10048</v>
      </c>
      <c r="P120" s="549">
        <v>1.5238095238095237</v>
      </c>
      <c r="Q120" s="513">
        <v>314</v>
      </c>
    </row>
    <row r="121" spans="1:17" ht="14.4" customHeight="1" x14ac:dyDescent="0.3">
      <c r="A121" s="507" t="s">
        <v>1002</v>
      </c>
      <c r="B121" s="508" t="s">
        <v>1018</v>
      </c>
      <c r="C121" s="508" t="s">
        <v>1004</v>
      </c>
      <c r="D121" s="508" t="s">
        <v>1053</v>
      </c>
      <c r="E121" s="508" t="s">
        <v>1054</v>
      </c>
      <c r="F121" s="512">
        <v>58</v>
      </c>
      <c r="G121" s="512">
        <v>9454</v>
      </c>
      <c r="H121" s="512">
        <v>0.71604938271604934</v>
      </c>
      <c r="I121" s="512">
        <v>163</v>
      </c>
      <c r="J121" s="512">
        <v>81</v>
      </c>
      <c r="K121" s="512">
        <v>13203</v>
      </c>
      <c r="L121" s="512">
        <v>1</v>
      </c>
      <c r="M121" s="512">
        <v>163</v>
      </c>
      <c r="N121" s="512">
        <v>39</v>
      </c>
      <c r="O121" s="512">
        <v>6357</v>
      </c>
      <c r="P121" s="549">
        <v>0.48148148148148145</v>
      </c>
      <c r="Q121" s="513">
        <v>163</v>
      </c>
    </row>
    <row r="122" spans="1:17" ht="14.4" customHeight="1" x14ac:dyDescent="0.3">
      <c r="A122" s="507" t="s">
        <v>1002</v>
      </c>
      <c r="B122" s="508" t="s">
        <v>1018</v>
      </c>
      <c r="C122" s="508" t="s">
        <v>1004</v>
      </c>
      <c r="D122" s="508" t="s">
        <v>1057</v>
      </c>
      <c r="E122" s="508" t="s">
        <v>1023</v>
      </c>
      <c r="F122" s="512">
        <v>120</v>
      </c>
      <c r="G122" s="512">
        <v>8640</v>
      </c>
      <c r="H122" s="512">
        <v>0.967741935483871</v>
      </c>
      <c r="I122" s="512">
        <v>72</v>
      </c>
      <c r="J122" s="512">
        <v>124</v>
      </c>
      <c r="K122" s="512">
        <v>8928</v>
      </c>
      <c r="L122" s="512">
        <v>1</v>
      </c>
      <c r="M122" s="512">
        <v>72</v>
      </c>
      <c r="N122" s="512">
        <v>95</v>
      </c>
      <c r="O122" s="512">
        <v>6840</v>
      </c>
      <c r="P122" s="549">
        <v>0.7661290322580645</v>
      </c>
      <c r="Q122" s="513">
        <v>72</v>
      </c>
    </row>
    <row r="123" spans="1:17" ht="14.4" customHeight="1" x14ac:dyDescent="0.3">
      <c r="A123" s="507" t="s">
        <v>1002</v>
      </c>
      <c r="B123" s="508" t="s">
        <v>1018</v>
      </c>
      <c r="C123" s="508" t="s">
        <v>1004</v>
      </c>
      <c r="D123" s="508" t="s">
        <v>1064</v>
      </c>
      <c r="E123" s="508" t="s">
        <v>1065</v>
      </c>
      <c r="F123" s="512">
        <v>6</v>
      </c>
      <c r="G123" s="512">
        <v>7266</v>
      </c>
      <c r="H123" s="512">
        <v>0.8571428571428571</v>
      </c>
      <c r="I123" s="512">
        <v>1211</v>
      </c>
      <c r="J123" s="512">
        <v>7</v>
      </c>
      <c r="K123" s="512">
        <v>8477</v>
      </c>
      <c r="L123" s="512">
        <v>1</v>
      </c>
      <c r="M123" s="512">
        <v>1211</v>
      </c>
      <c r="N123" s="512">
        <v>6</v>
      </c>
      <c r="O123" s="512">
        <v>7272</v>
      </c>
      <c r="P123" s="549">
        <v>0.85785065471275213</v>
      </c>
      <c r="Q123" s="513">
        <v>1212</v>
      </c>
    </row>
    <row r="124" spans="1:17" ht="14.4" customHeight="1" x14ac:dyDescent="0.3">
      <c r="A124" s="507" t="s">
        <v>1002</v>
      </c>
      <c r="B124" s="508" t="s">
        <v>1018</v>
      </c>
      <c r="C124" s="508" t="s">
        <v>1004</v>
      </c>
      <c r="D124" s="508" t="s">
        <v>1066</v>
      </c>
      <c r="E124" s="508" t="s">
        <v>1067</v>
      </c>
      <c r="F124" s="512">
        <v>3</v>
      </c>
      <c r="G124" s="512">
        <v>342</v>
      </c>
      <c r="H124" s="512">
        <v>0.5</v>
      </c>
      <c r="I124" s="512">
        <v>114</v>
      </c>
      <c r="J124" s="512">
        <v>6</v>
      </c>
      <c r="K124" s="512">
        <v>684</v>
      </c>
      <c r="L124" s="512">
        <v>1</v>
      </c>
      <c r="M124" s="512">
        <v>114</v>
      </c>
      <c r="N124" s="512">
        <v>4</v>
      </c>
      <c r="O124" s="512">
        <v>460</v>
      </c>
      <c r="P124" s="549">
        <v>0.67251461988304095</v>
      </c>
      <c r="Q124" s="513">
        <v>115</v>
      </c>
    </row>
    <row r="125" spans="1:17" ht="14.4" customHeight="1" x14ac:dyDescent="0.3">
      <c r="A125" s="507" t="s">
        <v>1002</v>
      </c>
      <c r="B125" s="508" t="s">
        <v>1018</v>
      </c>
      <c r="C125" s="508" t="s">
        <v>1004</v>
      </c>
      <c r="D125" s="508" t="s">
        <v>1068</v>
      </c>
      <c r="E125" s="508" t="s">
        <v>1069</v>
      </c>
      <c r="F125" s="512">
        <v>1</v>
      </c>
      <c r="G125" s="512">
        <v>346</v>
      </c>
      <c r="H125" s="512"/>
      <c r="I125" s="512">
        <v>346</v>
      </c>
      <c r="J125" s="512"/>
      <c r="K125" s="512"/>
      <c r="L125" s="512"/>
      <c r="M125" s="512"/>
      <c r="N125" s="512"/>
      <c r="O125" s="512"/>
      <c r="P125" s="549"/>
      <c r="Q125" s="513"/>
    </row>
    <row r="126" spans="1:17" ht="14.4" customHeight="1" x14ac:dyDescent="0.3">
      <c r="A126" s="507" t="s">
        <v>1002</v>
      </c>
      <c r="B126" s="508" t="s">
        <v>1018</v>
      </c>
      <c r="C126" s="508" t="s">
        <v>1004</v>
      </c>
      <c r="D126" s="508" t="s">
        <v>1076</v>
      </c>
      <c r="E126" s="508" t="s">
        <v>1077</v>
      </c>
      <c r="F126" s="512">
        <v>1</v>
      </c>
      <c r="G126" s="512">
        <v>301</v>
      </c>
      <c r="H126" s="512"/>
      <c r="I126" s="512">
        <v>301</v>
      </c>
      <c r="J126" s="512"/>
      <c r="K126" s="512"/>
      <c r="L126" s="512"/>
      <c r="M126" s="512"/>
      <c r="N126" s="512"/>
      <c r="O126" s="512"/>
      <c r="P126" s="549"/>
      <c r="Q126" s="513"/>
    </row>
    <row r="127" spans="1:17" ht="14.4" customHeight="1" x14ac:dyDescent="0.3">
      <c r="A127" s="507" t="s">
        <v>1114</v>
      </c>
      <c r="B127" s="508" t="s">
        <v>1018</v>
      </c>
      <c r="C127" s="508" t="s">
        <v>1004</v>
      </c>
      <c r="D127" s="508" t="s">
        <v>1022</v>
      </c>
      <c r="E127" s="508" t="s">
        <v>1023</v>
      </c>
      <c r="F127" s="512">
        <v>133</v>
      </c>
      <c r="G127" s="512">
        <v>28063</v>
      </c>
      <c r="H127" s="512">
        <v>0.85806451612903223</v>
      </c>
      <c r="I127" s="512">
        <v>211</v>
      </c>
      <c r="J127" s="512">
        <v>155</v>
      </c>
      <c r="K127" s="512">
        <v>32705</v>
      </c>
      <c r="L127" s="512">
        <v>1</v>
      </c>
      <c r="M127" s="512">
        <v>211</v>
      </c>
      <c r="N127" s="512">
        <v>90</v>
      </c>
      <c r="O127" s="512">
        <v>19080</v>
      </c>
      <c r="P127" s="549">
        <v>0.58339703409264643</v>
      </c>
      <c r="Q127" s="513">
        <v>212</v>
      </c>
    </row>
    <row r="128" spans="1:17" ht="14.4" customHeight="1" x14ac:dyDescent="0.3">
      <c r="A128" s="507" t="s">
        <v>1114</v>
      </c>
      <c r="B128" s="508" t="s">
        <v>1018</v>
      </c>
      <c r="C128" s="508" t="s">
        <v>1004</v>
      </c>
      <c r="D128" s="508" t="s">
        <v>1025</v>
      </c>
      <c r="E128" s="508" t="s">
        <v>1026</v>
      </c>
      <c r="F128" s="512">
        <v>79</v>
      </c>
      <c r="G128" s="512">
        <v>23779</v>
      </c>
      <c r="H128" s="512">
        <v>0.6171875</v>
      </c>
      <c r="I128" s="512">
        <v>301</v>
      </c>
      <c r="J128" s="512">
        <v>128</v>
      </c>
      <c r="K128" s="512">
        <v>38528</v>
      </c>
      <c r="L128" s="512">
        <v>1</v>
      </c>
      <c r="M128" s="512">
        <v>301</v>
      </c>
      <c r="N128" s="512">
        <v>77</v>
      </c>
      <c r="O128" s="512">
        <v>23254</v>
      </c>
      <c r="P128" s="549">
        <v>0.6035610465116279</v>
      </c>
      <c r="Q128" s="513">
        <v>302</v>
      </c>
    </row>
    <row r="129" spans="1:17" ht="14.4" customHeight="1" x14ac:dyDescent="0.3">
      <c r="A129" s="507" t="s">
        <v>1114</v>
      </c>
      <c r="B129" s="508" t="s">
        <v>1018</v>
      </c>
      <c r="C129" s="508" t="s">
        <v>1004</v>
      </c>
      <c r="D129" s="508" t="s">
        <v>1027</v>
      </c>
      <c r="E129" s="508" t="s">
        <v>1028</v>
      </c>
      <c r="F129" s="512">
        <v>6</v>
      </c>
      <c r="G129" s="512">
        <v>594</v>
      </c>
      <c r="H129" s="512"/>
      <c r="I129" s="512">
        <v>99</v>
      </c>
      <c r="J129" s="512"/>
      <c r="K129" s="512"/>
      <c r="L129" s="512"/>
      <c r="M129" s="512"/>
      <c r="N129" s="512"/>
      <c r="O129" s="512"/>
      <c r="P129" s="549"/>
      <c r="Q129" s="513"/>
    </row>
    <row r="130" spans="1:17" ht="14.4" customHeight="1" x14ac:dyDescent="0.3">
      <c r="A130" s="507" t="s">
        <v>1114</v>
      </c>
      <c r="B130" s="508" t="s">
        <v>1018</v>
      </c>
      <c r="C130" s="508" t="s">
        <v>1004</v>
      </c>
      <c r="D130" s="508" t="s">
        <v>1031</v>
      </c>
      <c r="E130" s="508" t="s">
        <v>1032</v>
      </c>
      <c r="F130" s="512">
        <v>26</v>
      </c>
      <c r="G130" s="512">
        <v>3562</v>
      </c>
      <c r="H130" s="512">
        <v>1.1304347826086956</v>
      </c>
      <c r="I130" s="512">
        <v>137</v>
      </c>
      <c r="J130" s="512">
        <v>23</v>
      </c>
      <c r="K130" s="512">
        <v>3151</v>
      </c>
      <c r="L130" s="512">
        <v>1</v>
      </c>
      <c r="M130" s="512">
        <v>137</v>
      </c>
      <c r="N130" s="512">
        <v>7</v>
      </c>
      <c r="O130" s="512">
        <v>959</v>
      </c>
      <c r="P130" s="549">
        <v>0.30434782608695654</v>
      </c>
      <c r="Q130" s="513">
        <v>137</v>
      </c>
    </row>
    <row r="131" spans="1:17" ht="14.4" customHeight="1" x14ac:dyDescent="0.3">
      <c r="A131" s="507" t="s">
        <v>1114</v>
      </c>
      <c r="B131" s="508" t="s">
        <v>1018</v>
      </c>
      <c r="C131" s="508" t="s">
        <v>1004</v>
      </c>
      <c r="D131" s="508" t="s">
        <v>1038</v>
      </c>
      <c r="E131" s="508" t="s">
        <v>1039</v>
      </c>
      <c r="F131" s="512">
        <v>2</v>
      </c>
      <c r="G131" s="512">
        <v>346</v>
      </c>
      <c r="H131" s="512">
        <v>0.5</v>
      </c>
      <c r="I131" s="512">
        <v>173</v>
      </c>
      <c r="J131" s="512">
        <v>4</v>
      </c>
      <c r="K131" s="512">
        <v>692</v>
      </c>
      <c r="L131" s="512">
        <v>1</v>
      </c>
      <c r="M131" s="512">
        <v>173</v>
      </c>
      <c r="N131" s="512">
        <v>4</v>
      </c>
      <c r="O131" s="512">
        <v>696</v>
      </c>
      <c r="P131" s="549">
        <v>1.0057803468208093</v>
      </c>
      <c r="Q131" s="513">
        <v>174</v>
      </c>
    </row>
    <row r="132" spans="1:17" ht="14.4" customHeight="1" x14ac:dyDescent="0.3">
      <c r="A132" s="507" t="s">
        <v>1114</v>
      </c>
      <c r="B132" s="508" t="s">
        <v>1018</v>
      </c>
      <c r="C132" s="508" t="s">
        <v>1004</v>
      </c>
      <c r="D132" s="508" t="s">
        <v>1042</v>
      </c>
      <c r="E132" s="508" t="s">
        <v>1043</v>
      </c>
      <c r="F132" s="512">
        <v>64</v>
      </c>
      <c r="G132" s="512">
        <v>1088</v>
      </c>
      <c r="H132" s="512">
        <v>32</v>
      </c>
      <c r="I132" s="512">
        <v>17</v>
      </c>
      <c r="J132" s="512">
        <v>2</v>
      </c>
      <c r="K132" s="512">
        <v>34</v>
      </c>
      <c r="L132" s="512">
        <v>1</v>
      </c>
      <c r="M132" s="512">
        <v>17</v>
      </c>
      <c r="N132" s="512">
        <v>31</v>
      </c>
      <c r="O132" s="512">
        <v>527</v>
      </c>
      <c r="P132" s="549">
        <v>15.5</v>
      </c>
      <c r="Q132" s="513">
        <v>17</v>
      </c>
    </row>
    <row r="133" spans="1:17" ht="14.4" customHeight="1" x14ac:dyDescent="0.3">
      <c r="A133" s="507" t="s">
        <v>1114</v>
      </c>
      <c r="B133" s="508" t="s">
        <v>1018</v>
      </c>
      <c r="C133" s="508" t="s">
        <v>1004</v>
      </c>
      <c r="D133" s="508" t="s">
        <v>1044</v>
      </c>
      <c r="E133" s="508" t="s">
        <v>1045</v>
      </c>
      <c r="F133" s="512">
        <v>15</v>
      </c>
      <c r="G133" s="512">
        <v>4095</v>
      </c>
      <c r="H133" s="512"/>
      <c r="I133" s="512">
        <v>273</v>
      </c>
      <c r="J133" s="512"/>
      <c r="K133" s="512"/>
      <c r="L133" s="512"/>
      <c r="M133" s="512"/>
      <c r="N133" s="512">
        <v>17</v>
      </c>
      <c r="O133" s="512">
        <v>4658</v>
      </c>
      <c r="P133" s="549"/>
      <c r="Q133" s="513">
        <v>274</v>
      </c>
    </row>
    <row r="134" spans="1:17" ht="14.4" customHeight="1" x14ac:dyDescent="0.3">
      <c r="A134" s="507" t="s">
        <v>1114</v>
      </c>
      <c r="B134" s="508" t="s">
        <v>1018</v>
      </c>
      <c r="C134" s="508" t="s">
        <v>1004</v>
      </c>
      <c r="D134" s="508" t="s">
        <v>1046</v>
      </c>
      <c r="E134" s="508" t="s">
        <v>1047</v>
      </c>
      <c r="F134" s="512">
        <v>32</v>
      </c>
      <c r="G134" s="512">
        <v>4544</v>
      </c>
      <c r="H134" s="512">
        <v>1</v>
      </c>
      <c r="I134" s="512">
        <v>142</v>
      </c>
      <c r="J134" s="512">
        <v>32</v>
      </c>
      <c r="K134" s="512">
        <v>4544</v>
      </c>
      <c r="L134" s="512">
        <v>1</v>
      </c>
      <c r="M134" s="512">
        <v>142</v>
      </c>
      <c r="N134" s="512">
        <v>21</v>
      </c>
      <c r="O134" s="512">
        <v>2982</v>
      </c>
      <c r="P134" s="549">
        <v>0.65625</v>
      </c>
      <c r="Q134" s="513">
        <v>142</v>
      </c>
    </row>
    <row r="135" spans="1:17" ht="14.4" customHeight="1" x14ac:dyDescent="0.3">
      <c r="A135" s="507" t="s">
        <v>1114</v>
      </c>
      <c r="B135" s="508" t="s">
        <v>1018</v>
      </c>
      <c r="C135" s="508" t="s">
        <v>1004</v>
      </c>
      <c r="D135" s="508" t="s">
        <v>1048</v>
      </c>
      <c r="E135" s="508" t="s">
        <v>1047</v>
      </c>
      <c r="F135" s="512">
        <v>26</v>
      </c>
      <c r="G135" s="512">
        <v>2028</v>
      </c>
      <c r="H135" s="512">
        <v>1.1304347826086956</v>
      </c>
      <c r="I135" s="512">
        <v>78</v>
      </c>
      <c r="J135" s="512">
        <v>23</v>
      </c>
      <c r="K135" s="512">
        <v>1794</v>
      </c>
      <c r="L135" s="512">
        <v>1</v>
      </c>
      <c r="M135" s="512">
        <v>78</v>
      </c>
      <c r="N135" s="512">
        <v>7</v>
      </c>
      <c r="O135" s="512">
        <v>546</v>
      </c>
      <c r="P135" s="549">
        <v>0.30434782608695654</v>
      </c>
      <c r="Q135" s="513">
        <v>78</v>
      </c>
    </row>
    <row r="136" spans="1:17" ht="14.4" customHeight="1" x14ac:dyDescent="0.3">
      <c r="A136" s="507" t="s">
        <v>1114</v>
      </c>
      <c r="B136" s="508" t="s">
        <v>1018</v>
      </c>
      <c r="C136" s="508" t="s">
        <v>1004</v>
      </c>
      <c r="D136" s="508" t="s">
        <v>1049</v>
      </c>
      <c r="E136" s="508" t="s">
        <v>1050</v>
      </c>
      <c r="F136" s="512">
        <v>32</v>
      </c>
      <c r="G136" s="512">
        <v>10016</v>
      </c>
      <c r="H136" s="512">
        <v>0.99681528662420382</v>
      </c>
      <c r="I136" s="512">
        <v>313</v>
      </c>
      <c r="J136" s="512">
        <v>32</v>
      </c>
      <c r="K136" s="512">
        <v>10048</v>
      </c>
      <c r="L136" s="512">
        <v>1</v>
      </c>
      <c r="M136" s="512">
        <v>314</v>
      </c>
      <c r="N136" s="512">
        <v>21</v>
      </c>
      <c r="O136" s="512">
        <v>6594</v>
      </c>
      <c r="P136" s="549">
        <v>0.65625</v>
      </c>
      <c r="Q136" s="513">
        <v>314</v>
      </c>
    </row>
    <row r="137" spans="1:17" ht="14.4" customHeight="1" x14ac:dyDescent="0.3">
      <c r="A137" s="507" t="s">
        <v>1114</v>
      </c>
      <c r="B137" s="508" t="s">
        <v>1018</v>
      </c>
      <c r="C137" s="508" t="s">
        <v>1004</v>
      </c>
      <c r="D137" s="508" t="s">
        <v>1053</v>
      </c>
      <c r="E137" s="508" t="s">
        <v>1054</v>
      </c>
      <c r="F137" s="512">
        <v>12</v>
      </c>
      <c r="G137" s="512">
        <v>1956</v>
      </c>
      <c r="H137" s="512">
        <v>0.2857142857142857</v>
      </c>
      <c r="I137" s="512">
        <v>163</v>
      </c>
      <c r="J137" s="512">
        <v>42</v>
      </c>
      <c r="K137" s="512">
        <v>6846</v>
      </c>
      <c r="L137" s="512">
        <v>1</v>
      </c>
      <c r="M137" s="512">
        <v>163</v>
      </c>
      <c r="N137" s="512">
        <v>9</v>
      </c>
      <c r="O137" s="512">
        <v>1467</v>
      </c>
      <c r="P137" s="549">
        <v>0.21428571428571427</v>
      </c>
      <c r="Q137" s="513">
        <v>163</v>
      </c>
    </row>
    <row r="138" spans="1:17" ht="14.4" customHeight="1" x14ac:dyDescent="0.3">
      <c r="A138" s="507" t="s">
        <v>1114</v>
      </c>
      <c r="B138" s="508" t="s">
        <v>1018</v>
      </c>
      <c r="C138" s="508" t="s">
        <v>1004</v>
      </c>
      <c r="D138" s="508" t="s">
        <v>1057</v>
      </c>
      <c r="E138" s="508" t="s">
        <v>1023</v>
      </c>
      <c r="F138" s="512">
        <v>85</v>
      </c>
      <c r="G138" s="512">
        <v>6120</v>
      </c>
      <c r="H138" s="512">
        <v>1.3709677419354838</v>
      </c>
      <c r="I138" s="512">
        <v>72</v>
      </c>
      <c r="J138" s="512">
        <v>62</v>
      </c>
      <c r="K138" s="512">
        <v>4464</v>
      </c>
      <c r="L138" s="512">
        <v>1</v>
      </c>
      <c r="M138" s="512">
        <v>72</v>
      </c>
      <c r="N138" s="512">
        <v>26</v>
      </c>
      <c r="O138" s="512">
        <v>1872</v>
      </c>
      <c r="P138" s="549">
        <v>0.41935483870967744</v>
      </c>
      <c r="Q138" s="513">
        <v>72</v>
      </c>
    </row>
    <row r="139" spans="1:17" ht="14.4" customHeight="1" x14ac:dyDescent="0.3">
      <c r="A139" s="507" t="s">
        <v>1114</v>
      </c>
      <c r="B139" s="508" t="s">
        <v>1018</v>
      </c>
      <c r="C139" s="508" t="s">
        <v>1004</v>
      </c>
      <c r="D139" s="508" t="s">
        <v>1064</v>
      </c>
      <c r="E139" s="508" t="s">
        <v>1065</v>
      </c>
      <c r="F139" s="512">
        <v>5</v>
      </c>
      <c r="G139" s="512">
        <v>6055</v>
      </c>
      <c r="H139" s="512">
        <v>1</v>
      </c>
      <c r="I139" s="512">
        <v>1211</v>
      </c>
      <c r="J139" s="512">
        <v>5</v>
      </c>
      <c r="K139" s="512">
        <v>6055</v>
      </c>
      <c r="L139" s="512">
        <v>1</v>
      </c>
      <c r="M139" s="512">
        <v>1211</v>
      </c>
      <c r="N139" s="512">
        <v>1</v>
      </c>
      <c r="O139" s="512">
        <v>1212</v>
      </c>
      <c r="P139" s="549">
        <v>0.20016515276630883</v>
      </c>
      <c r="Q139" s="513">
        <v>1212</v>
      </c>
    </row>
    <row r="140" spans="1:17" ht="14.4" customHeight="1" x14ac:dyDescent="0.3">
      <c r="A140" s="507" t="s">
        <v>1114</v>
      </c>
      <c r="B140" s="508" t="s">
        <v>1018</v>
      </c>
      <c r="C140" s="508" t="s">
        <v>1004</v>
      </c>
      <c r="D140" s="508" t="s">
        <v>1066</v>
      </c>
      <c r="E140" s="508" t="s">
        <v>1067</v>
      </c>
      <c r="F140" s="512">
        <v>2</v>
      </c>
      <c r="G140" s="512">
        <v>228</v>
      </c>
      <c r="H140" s="512">
        <v>1</v>
      </c>
      <c r="I140" s="512">
        <v>114</v>
      </c>
      <c r="J140" s="512">
        <v>2</v>
      </c>
      <c r="K140" s="512">
        <v>228</v>
      </c>
      <c r="L140" s="512">
        <v>1</v>
      </c>
      <c r="M140" s="512">
        <v>114</v>
      </c>
      <c r="N140" s="512">
        <v>1</v>
      </c>
      <c r="O140" s="512">
        <v>115</v>
      </c>
      <c r="P140" s="549">
        <v>0.50438596491228072</v>
      </c>
      <c r="Q140" s="513">
        <v>115</v>
      </c>
    </row>
    <row r="141" spans="1:17" ht="14.4" customHeight="1" x14ac:dyDescent="0.3">
      <c r="A141" s="507" t="s">
        <v>1115</v>
      </c>
      <c r="B141" s="508" t="s">
        <v>1018</v>
      </c>
      <c r="C141" s="508" t="s">
        <v>1004</v>
      </c>
      <c r="D141" s="508" t="s">
        <v>1022</v>
      </c>
      <c r="E141" s="508" t="s">
        <v>1023</v>
      </c>
      <c r="F141" s="512">
        <v>79</v>
      </c>
      <c r="G141" s="512">
        <v>16669</v>
      </c>
      <c r="H141" s="512">
        <v>1.025974025974026</v>
      </c>
      <c r="I141" s="512">
        <v>211</v>
      </c>
      <c r="J141" s="512">
        <v>77</v>
      </c>
      <c r="K141" s="512">
        <v>16247</v>
      </c>
      <c r="L141" s="512">
        <v>1</v>
      </c>
      <c r="M141" s="512">
        <v>211</v>
      </c>
      <c r="N141" s="512">
        <v>67</v>
      </c>
      <c r="O141" s="512">
        <v>14204</v>
      </c>
      <c r="P141" s="549">
        <v>0.87425370837693117</v>
      </c>
      <c r="Q141" s="513">
        <v>212</v>
      </c>
    </row>
    <row r="142" spans="1:17" ht="14.4" customHeight="1" x14ac:dyDescent="0.3">
      <c r="A142" s="507" t="s">
        <v>1115</v>
      </c>
      <c r="B142" s="508" t="s">
        <v>1018</v>
      </c>
      <c r="C142" s="508" t="s">
        <v>1004</v>
      </c>
      <c r="D142" s="508" t="s">
        <v>1024</v>
      </c>
      <c r="E142" s="508" t="s">
        <v>1023</v>
      </c>
      <c r="F142" s="512">
        <v>4</v>
      </c>
      <c r="G142" s="512">
        <v>348</v>
      </c>
      <c r="H142" s="512"/>
      <c r="I142" s="512">
        <v>87</v>
      </c>
      <c r="J142" s="512"/>
      <c r="K142" s="512"/>
      <c r="L142" s="512"/>
      <c r="M142" s="512"/>
      <c r="N142" s="512"/>
      <c r="O142" s="512"/>
      <c r="P142" s="549"/>
      <c r="Q142" s="513"/>
    </row>
    <row r="143" spans="1:17" ht="14.4" customHeight="1" x14ac:dyDescent="0.3">
      <c r="A143" s="507" t="s">
        <v>1115</v>
      </c>
      <c r="B143" s="508" t="s">
        <v>1018</v>
      </c>
      <c r="C143" s="508" t="s">
        <v>1004</v>
      </c>
      <c r="D143" s="508" t="s">
        <v>1025</v>
      </c>
      <c r="E143" s="508" t="s">
        <v>1026</v>
      </c>
      <c r="F143" s="512">
        <v>40</v>
      </c>
      <c r="G143" s="512">
        <v>12040</v>
      </c>
      <c r="H143" s="512">
        <v>0.37037037037037035</v>
      </c>
      <c r="I143" s="512">
        <v>301</v>
      </c>
      <c r="J143" s="512">
        <v>108</v>
      </c>
      <c r="K143" s="512">
        <v>32508</v>
      </c>
      <c r="L143" s="512">
        <v>1</v>
      </c>
      <c r="M143" s="512">
        <v>301</v>
      </c>
      <c r="N143" s="512">
        <v>97</v>
      </c>
      <c r="O143" s="512">
        <v>29294</v>
      </c>
      <c r="P143" s="549">
        <v>0.9011320290390058</v>
      </c>
      <c r="Q143" s="513">
        <v>302</v>
      </c>
    </row>
    <row r="144" spans="1:17" ht="14.4" customHeight="1" x14ac:dyDescent="0.3">
      <c r="A144" s="507" t="s">
        <v>1115</v>
      </c>
      <c r="B144" s="508" t="s">
        <v>1018</v>
      </c>
      <c r="C144" s="508" t="s">
        <v>1004</v>
      </c>
      <c r="D144" s="508" t="s">
        <v>1027</v>
      </c>
      <c r="E144" s="508" t="s">
        <v>1028</v>
      </c>
      <c r="F144" s="512">
        <v>3</v>
      </c>
      <c r="G144" s="512">
        <v>297</v>
      </c>
      <c r="H144" s="512"/>
      <c r="I144" s="512">
        <v>99</v>
      </c>
      <c r="J144" s="512"/>
      <c r="K144" s="512"/>
      <c r="L144" s="512"/>
      <c r="M144" s="512"/>
      <c r="N144" s="512">
        <v>6</v>
      </c>
      <c r="O144" s="512">
        <v>600</v>
      </c>
      <c r="P144" s="549"/>
      <c r="Q144" s="513">
        <v>100</v>
      </c>
    </row>
    <row r="145" spans="1:17" ht="14.4" customHeight="1" x14ac:dyDescent="0.3">
      <c r="A145" s="507" t="s">
        <v>1115</v>
      </c>
      <c r="B145" s="508" t="s">
        <v>1018</v>
      </c>
      <c r="C145" s="508" t="s">
        <v>1004</v>
      </c>
      <c r="D145" s="508" t="s">
        <v>1029</v>
      </c>
      <c r="E145" s="508" t="s">
        <v>1030</v>
      </c>
      <c r="F145" s="512"/>
      <c r="G145" s="512"/>
      <c r="H145" s="512"/>
      <c r="I145" s="512"/>
      <c r="J145" s="512"/>
      <c r="K145" s="512"/>
      <c r="L145" s="512"/>
      <c r="M145" s="512"/>
      <c r="N145" s="512">
        <v>1</v>
      </c>
      <c r="O145" s="512">
        <v>232</v>
      </c>
      <c r="P145" s="549"/>
      <c r="Q145" s="513">
        <v>232</v>
      </c>
    </row>
    <row r="146" spans="1:17" ht="14.4" customHeight="1" x14ac:dyDescent="0.3">
      <c r="A146" s="507" t="s">
        <v>1115</v>
      </c>
      <c r="B146" s="508" t="s">
        <v>1018</v>
      </c>
      <c r="C146" s="508" t="s">
        <v>1004</v>
      </c>
      <c r="D146" s="508" t="s">
        <v>1031</v>
      </c>
      <c r="E146" s="508" t="s">
        <v>1032</v>
      </c>
      <c r="F146" s="512">
        <v>35</v>
      </c>
      <c r="G146" s="512">
        <v>4795</v>
      </c>
      <c r="H146" s="512">
        <v>0.64814814814814814</v>
      </c>
      <c r="I146" s="512">
        <v>137</v>
      </c>
      <c r="J146" s="512">
        <v>54</v>
      </c>
      <c r="K146" s="512">
        <v>7398</v>
      </c>
      <c r="L146" s="512">
        <v>1</v>
      </c>
      <c r="M146" s="512">
        <v>137</v>
      </c>
      <c r="N146" s="512">
        <v>43</v>
      </c>
      <c r="O146" s="512">
        <v>5891</v>
      </c>
      <c r="P146" s="549">
        <v>0.79629629629629628</v>
      </c>
      <c r="Q146" s="513">
        <v>137</v>
      </c>
    </row>
    <row r="147" spans="1:17" ht="14.4" customHeight="1" x14ac:dyDescent="0.3">
      <c r="A147" s="507" t="s">
        <v>1115</v>
      </c>
      <c r="B147" s="508" t="s">
        <v>1018</v>
      </c>
      <c r="C147" s="508" t="s">
        <v>1004</v>
      </c>
      <c r="D147" s="508" t="s">
        <v>1033</v>
      </c>
      <c r="E147" s="508" t="s">
        <v>1032</v>
      </c>
      <c r="F147" s="512">
        <v>1</v>
      </c>
      <c r="G147" s="512">
        <v>183</v>
      </c>
      <c r="H147" s="512"/>
      <c r="I147" s="512">
        <v>183</v>
      </c>
      <c r="J147" s="512"/>
      <c r="K147" s="512"/>
      <c r="L147" s="512"/>
      <c r="M147" s="512"/>
      <c r="N147" s="512"/>
      <c r="O147" s="512"/>
      <c r="P147" s="549"/>
      <c r="Q147" s="513"/>
    </row>
    <row r="148" spans="1:17" ht="14.4" customHeight="1" x14ac:dyDescent="0.3">
      <c r="A148" s="507" t="s">
        <v>1115</v>
      </c>
      <c r="B148" s="508" t="s">
        <v>1018</v>
      </c>
      <c r="C148" s="508" t="s">
        <v>1004</v>
      </c>
      <c r="D148" s="508" t="s">
        <v>1034</v>
      </c>
      <c r="E148" s="508" t="s">
        <v>1035</v>
      </c>
      <c r="F148" s="512">
        <v>1</v>
      </c>
      <c r="G148" s="512">
        <v>639</v>
      </c>
      <c r="H148" s="512"/>
      <c r="I148" s="512">
        <v>639</v>
      </c>
      <c r="J148" s="512"/>
      <c r="K148" s="512"/>
      <c r="L148" s="512"/>
      <c r="M148" s="512"/>
      <c r="N148" s="512"/>
      <c r="O148" s="512"/>
      <c r="P148" s="549"/>
      <c r="Q148" s="513"/>
    </row>
    <row r="149" spans="1:17" ht="14.4" customHeight="1" x14ac:dyDescent="0.3">
      <c r="A149" s="507" t="s">
        <v>1115</v>
      </c>
      <c r="B149" s="508" t="s">
        <v>1018</v>
      </c>
      <c r="C149" s="508" t="s">
        <v>1004</v>
      </c>
      <c r="D149" s="508" t="s">
        <v>1038</v>
      </c>
      <c r="E149" s="508" t="s">
        <v>1039</v>
      </c>
      <c r="F149" s="512">
        <v>6</v>
      </c>
      <c r="G149" s="512">
        <v>1038</v>
      </c>
      <c r="H149" s="512">
        <v>0.8571428571428571</v>
      </c>
      <c r="I149" s="512">
        <v>173</v>
      </c>
      <c r="J149" s="512">
        <v>7</v>
      </c>
      <c r="K149" s="512">
        <v>1211</v>
      </c>
      <c r="L149" s="512">
        <v>1</v>
      </c>
      <c r="M149" s="512">
        <v>173</v>
      </c>
      <c r="N149" s="512">
        <v>10</v>
      </c>
      <c r="O149" s="512">
        <v>1740</v>
      </c>
      <c r="P149" s="549">
        <v>1.4368290668868704</v>
      </c>
      <c r="Q149" s="513">
        <v>174</v>
      </c>
    </row>
    <row r="150" spans="1:17" ht="14.4" customHeight="1" x14ac:dyDescent="0.3">
      <c r="A150" s="507" t="s">
        <v>1115</v>
      </c>
      <c r="B150" s="508" t="s">
        <v>1018</v>
      </c>
      <c r="C150" s="508" t="s">
        <v>1004</v>
      </c>
      <c r="D150" s="508" t="s">
        <v>1040</v>
      </c>
      <c r="E150" s="508" t="s">
        <v>1041</v>
      </c>
      <c r="F150" s="512">
        <v>1</v>
      </c>
      <c r="G150" s="512">
        <v>384</v>
      </c>
      <c r="H150" s="512">
        <v>0.55331412103746402</v>
      </c>
      <c r="I150" s="512">
        <v>384</v>
      </c>
      <c r="J150" s="512">
        <v>2</v>
      </c>
      <c r="K150" s="512">
        <v>694</v>
      </c>
      <c r="L150" s="512">
        <v>1</v>
      </c>
      <c r="M150" s="512">
        <v>347</v>
      </c>
      <c r="N150" s="512">
        <v>1</v>
      </c>
      <c r="O150" s="512">
        <v>347</v>
      </c>
      <c r="P150" s="549">
        <v>0.5</v>
      </c>
      <c r="Q150" s="513">
        <v>347</v>
      </c>
    </row>
    <row r="151" spans="1:17" ht="14.4" customHeight="1" x14ac:dyDescent="0.3">
      <c r="A151" s="507" t="s">
        <v>1115</v>
      </c>
      <c r="B151" s="508" t="s">
        <v>1018</v>
      </c>
      <c r="C151" s="508" t="s">
        <v>1004</v>
      </c>
      <c r="D151" s="508" t="s">
        <v>1042</v>
      </c>
      <c r="E151" s="508" t="s">
        <v>1043</v>
      </c>
      <c r="F151" s="512">
        <v>67</v>
      </c>
      <c r="G151" s="512">
        <v>1139</v>
      </c>
      <c r="H151" s="512">
        <v>2.7916666666666665</v>
      </c>
      <c r="I151" s="512">
        <v>17</v>
      </c>
      <c r="J151" s="512">
        <v>24</v>
      </c>
      <c r="K151" s="512">
        <v>408</v>
      </c>
      <c r="L151" s="512">
        <v>1</v>
      </c>
      <c r="M151" s="512">
        <v>17</v>
      </c>
      <c r="N151" s="512">
        <v>83</v>
      </c>
      <c r="O151" s="512">
        <v>1411</v>
      </c>
      <c r="P151" s="549">
        <v>3.4583333333333335</v>
      </c>
      <c r="Q151" s="513">
        <v>17</v>
      </c>
    </row>
    <row r="152" spans="1:17" ht="14.4" customHeight="1" x14ac:dyDescent="0.3">
      <c r="A152" s="507" t="s">
        <v>1115</v>
      </c>
      <c r="B152" s="508" t="s">
        <v>1018</v>
      </c>
      <c r="C152" s="508" t="s">
        <v>1004</v>
      </c>
      <c r="D152" s="508" t="s">
        <v>1044</v>
      </c>
      <c r="E152" s="508" t="s">
        <v>1045</v>
      </c>
      <c r="F152" s="512">
        <v>22</v>
      </c>
      <c r="G152" s="512">
        <v>6006</v>
      </c>
      <c r="H152" s="512"/>
      <c r="I152" s="512">
        <v>273</v>
      </c>
      <c r="J152" s="512"/>
      <c r="K152" s="512"/>
      <c r="L152" s="512"/>
      <c r="M152" s="512"/>
      <c r="N152" s="512">
        <v>23</v>
      </c>
      <c r="O152" s="512">
        <v>6302</v>
      </c>
      <c r="P152" s="549"/>
      <c r="Q152" s="513">
        <v>274</v>
      </c>
    </row>
    <row r="153" spans="1:17" ht="14.4" customHeight="1" x14ac:dyDescent="0.3">
      <c r="A153" s="507" t="s">
        <v>1115</v>
      </c>
      <c r="B153" s="508" t="s">
        <v>1018</v>
      </c>
      <c r="C153" s="508" t="s">
        <v>1004</v>
      </c>
      <c r="D153" s="508" t="s">
        <v>1046</v>
      </c>
      <c r="E153" s="508" t="s">
        <v>1047</v>
      </c>
      <c r="F153" s="512">
        <v>18</v>
      </c>
      <c r="G153" s="512">
        <v>2556</v>
      </c>
      <c r="H153" s="512">
        <v>0.94736842105263153</v>
      </c>
      <c r="I153" s="512">
        <v>142</v>
      </c>
      <c r="J153" s="512">
        <v>19</v>
      </c>
      <c r="K153" s="512">
        <v>2698</v>
      </c>
      <c r="L153" s="512">
        <v>1</v>
      </c>
      <c r="M153" s="512">
        <v>142</v>
      </c>
      <c r="N153" s="512">
        <v>23</v>
      </c>
      <c r="O153" s="512">
        <v>3266</v>
      </c>
      <c r="P153" s="549">
        <v>1.2105263157894737</v>
      </c>
      <c r="Q153" s="513">
        <v>142</v>
      </c>
    </row>
    <row r="154" spans="1:17" ht="14.4" customHeight="1" x14ac:dyDescent="0.3">
      <c r="A154" s="507" t="s">
        <v>1115</v>
      </c>
      <c r="B154" s="508" t="s">
        <v>1018</v>
      </c>
      <c r="C154" s="508" t="s">
        <v>1004</v>
      </c>
      <c r="D154" s="508" t="s">
        <v>1048</v>
      </c>
      <c r="E154" s="508" t="s">
        <v>1047</v>
      </c>
      <c r="F154" s="512">
        <v>35</v>
      </c>
      <c r="G154" s="512">
        <v>2730</v>
      </c>
      <c r="H154" s="512">
        <v>0.64814814814814814</v>
      </c>
      <c r="I154" s="512">
        <v>78</v>
      </c>
      <c r="J154" s="512">
        <v>54</v>
      </c>
      <c r="K154" s="512">
        <v>4212</v>
      </c>
      <c r="L154" s="512">
        <v>1</v>
      </c>
      <c r="M154" s="512">
        <v>78</v>
      </c>
      <c r="N154" s="512">
        <v>43</v>
      </c>
      <c r="O154" s="512">
        <v>3354</v>
      </c>
      <c r="P154" s="549">
        <v>0.79629629629629628</v>
      </c>
      <c r="Q154" s="513">
        <v>78</v>
      </c>
    </row>
    <row r="155" spans="1:17" ht="14.4" customHeight="1" x14ac:dyDescent="0.3">
      <c r="A155" s="507" t="s">
        <v>1115</v>
      </c>
      <c r="B155" s="508" t="s">
        <v>1018</v>
      </c>
      <c r="C155" s="508" t="s">
        <v>1004</v>
      </c>
      <c r="D155" s="508" t="s">
        <v>1049</v>
      </c>
      <c r="E155" s="508" t="s">
        <v>1050</v>
      </c>
      <c r="F155" s="512">
        <v>18</v>
      </c>
      <c r="G155" s="512">
        <v>5634</v>
      </c>
      <c r="H155" s="512">
        <v>0.94435132417029832</v>
      </c>
      <c r="I155" s="512">
        <v>313</v>
      </c>
      <c r="J155" s="512">
        <v>19</v>
      </c>
      <c r="K155" s="512">
        <v>5966</v>
      </c>
      <c r="L155" s="512">
        <v>1</v>
      </c>
      <c r="M155" s="512">
        <v>314</v>
      </c>
      <c r="N155" s="512">
        <v>23</v>
      </c>
      <c r="O155" s="512">
        <v>7222</v>
      </c>
      <c r="P155" s="549">
        <v>1.2105263157894737</v>
      </c>
      <c r="Q155" s="513">
        <v>314</v>
      </c>
    </row>
    <row r="156" spans="1:17" ht="14.4" customHeight="1" x14ac:dyDescent="0.3">
      <c r="A156" s="507" t="s">
        <v>1115</v>
      </c>
      <c r="B156" s="508" t="s">
        <v>1018</v>
      </c>
      <c r="C156" s="508" t="s">
        <v>1004</v>
      </c>
      <c r="D156" s="508" t="s">
        <v>1051</v>
      </c>
      <c r="E156" s="508" t="s">
        <v>1052</v>
      </c>
      <c r="F156" s="512">
        <v>2</v>
      </c>
      <c r="G156" s="512">
        <v>976</v>
      </c>
      <c r="H156" s="512">
        <v>0.99186991869918695</v>
      </c>
      <c r="I156" s="512">
        <v>488</v>
      </c>
      <c r="J156" s="512">
        <v>3</v>
      </c>
      <c r="K156" s="512">
        <v>984</v>
      </c>
      <c r="L156" s="512">
        <v>1</v>
      </c>
      <c r="M156" s="512">
        <v>328</v>
      </c>
      <c r="N156" s="512">
        <v>4</v>
      </c>
      <c r="O156" s="512">
        <v>1312</v>
      </c>
      <c r="P156" s="549">
        <v>1.3333333333333333</v>
      </c>
      <c r="Q156" s="513">
        <v>328</v>
      </c>
    </row>
    <row r="157" spans="1:17" ht="14.4" customHeight="1" x14ac:dyDescent="0.3">
      <c r="A157" s="507" t="s">
        <v>1115</v>
      </c>
      <c r="B157" s="508" t="s">
        <v>1018</v>
      </c>
      <c r="C157" s="508" t="s">
        <v>1004</v>
      </c>
      <c r="D157" s="508" t="s">
        <v>1053</v>
      </c>
      <c r="E157" s="508" t="s">
        <v>1054</v>
      </c>
      <c r="F157" s="512">
        <v>33</v>
      </c>
      <c r="G157" s="512">
        <v>5379</v>
      </c>
      <c r="H157" s="512">
        <v>0.39285714285714285</v>
      </c>
      <c r="I157" s="512">
        <v>163</v>
      </c>
      <c r="J157" s="512">
        <v>84</v>
      </c>
      <c r="K157" s="512">
        <v>13692</v>
      </c>
      <c r="L157" s="512">
        <v>1</v>
      </c>
      <c r="M157" s="512">
        <v>163</v>
      </c>
      <c r="N157" s="512">
        <v>50</v>
      </c>
      <c r="O157" s="512">
        <v>8150</v>
      </c>
      <c r="P157" s="549">
        <v>0.59523809523809523</v>
      </c>
      <c r="Q157" s="513">
        <v>163</v>
      </c>
    </row>
    <row r="158" spans="1:17" ht="14.4" customHeight="1" x14ac:dyDescent="0.3">
      <c r="A158" s="507" t="s">
        <v>1115</v>
      </c>
      <c r="B158" s="508" t="s">
        <v>1018</v>
      </c>
      <c r="C158" s="508" t="s">
        <v>1004</v>
      </c>
      <c r="D158" s="508" t="s">
        <v>1057</v>
      </c>
      <c r="E158" s="508" t="s">
        <v>1023</v>
      </c>
      <c r="F158" s="512">
        <v>59</v>
      </c>
      <c r="G158" s="512">
        <v>4248</v>
      </c>
      <c r="H158" s="512">
        <v>0.61458333333333337</v>
      </c>
      <c r="I158" s="512">
        <v>72</v>
      </c>
      <c r="J158" s="512">
        <v>96</v>
      </c>
      <c r="K158" s="512">
        <v>6912</v>
      </c>
      <c r="L158" s="512">
        <v>1</v>
      </c>
      <c r="M158" s="512">
        <v>72</v>
      </c>
      <c r="N158" s="512">
        <v>67</v>
      </c>
      <c r="O158" s="512">
        <v>4824</v>
      </c>
      <c r="P158" s="549">
        <v>0.69791666666666663</v>
      </c>
      <c r="Q158" s="513">
        <v>72</v>
      </c>
    </row>
    <row r="159" spans="1:17" ht="14.4" customHeight="1" x14ac:dyDescent="0.3">
      <c r="A159" s="507" t="s">
        <v>1115</v>
      </c>
      <c r="B159" s="508" t="s">
        <v>1018</v>
      </c>
      <c r="C159" s="508" t="s">
        <v>1004</v>
      </c>
      <c r="D159" s="508" t="s">
        <v>1062</v>
      </c>
      <c r="E159" s="508" t="s">
        <v>1063</v>
      </c>
      <c r="F159" s="512">
        <v>3</v>
      </c>
      <c r="G159" s="512">
        <v>687</v>
      </c>
      <c r="H159" s="512"/>
      <c r="I159" s="512">
        <v>229</v>
      </c>
      <c r="J159" s="512"/>
      <c r="K159" s="512"/>
      <c r="L159" s="512"/>
      <c r="M159" s="512"/>
      <c r="N159" s="512"/>
      <c r="O159" s="512"/>
      <c r="P159" s="549"/>
      <c r="Q159" s="513"/>
    </row>
    <row r="160" spans="1:17" ht="14.4" customHeight="1" x14ac:dyDescent="0.3">
      <c r="A160" s="507" t="s">
        <v>1115</v>
      </c>
      <c r="B160" s="508" t="s">
        <v>1018</v>
      </c>
      <c r="C160" s="508" t="s">
        <v>1004</v>
      </c>
      <c r="D160" s="508" t="s">
        <v>1064</v>
      </c>
      <c r="E160" s="508" t="s">
        <v>1065</v>
      </c>
      <c r="F160" s="512">
        <v>5</v>
      </c>
      <c r="G160" s="512">
        <v>6055</v>
      </c>
      <c r="H160" s="512">
        <v>0.625</v>
      </c>
      <c r="I160" s="512">
        <v>1211</v>
      </c>
      <c r="J160" s="512">
        <v>8</v>
      </c>
      <c r="K160" s="512">
        <v>9688</v>
      </c>
      <c r="L160" s="512">
        <v>1</v>
      </c>
      <c r="M160" s="512">
        <v>1211</v>
      </c>
      <c r="N160" s="512">
        <v>15</v>
      </c>
      <c r="O160" s="512">
        <v>18180</v>
      </c>
      <c r="P160" s="549">
        <v>1.8765483071841453</v>
      </c>
      <c r="Q160" s="513">
        <v>1212</v>
      </c>
    </row>
    <row r="161" spans="1:17" ht="14.4" customHeight="1" x14ac:dyDescent="0.3">
      <c r="A161" s="507" t="s">
        <v>1115</v>
      </c>
      <c r="B161" s="508" t="s">
        <v>1018</v>
      </c>
      <c r="C161" s="508" t="s">
        <v>1004</v>
      </c>
      <c r="D161" s="508" t="s">
        <v>1066</v>
      </c>
      <c r="E161" s="508" t="s">
        <v>1067</v>
      </c>
      <c r="F161" s="512">
        <v>7</v>
      </c>
      <c r="G161" s="512">
        <v>798</v>
      </c>
      <c r="H161" s="512">
        <v>1</v>
      </c>
      <c r="I161" s="512">
        <v>114</v>
      </c>
      <c r="J161" s="512">
        <v>7</v>
      </c>
      <c r="K161" s="512">
        <v>798</v>
      </c>
      <c r="L161" s="512">
        <v>1</v>
      </c>
      <c r="M161" s="512">
        <v>114</v>
      </c>
      <c r="N161" s="512">
        <v>11</v>
      </c>
      <c r="O161" s="512">
        <v>1265</v>
      </c>
      <c r="P161" s="549">
        <v>1.5852130325814537</v>
      </c>
      <c r="Q161" s="513">
        <v>115</v>
      </c>
    </row>
    <row r="162" spans="1:17" ht="14.4" customHeight="1" x14ac:dyDescent="0.3">
      <c r="A162" s="507" t="s">
        <v>1115</v>
      </c>
      <c r="B162" s="508" t="s">
        <v>1018</v>
      </c>
      <c r="C162" s="508" t="s">
        <v>1004</v>
      </c>
      <c r="D162" s="508" t="s">
        <v>1068</v>
      </c>
      <c r="E162" s="508" t="s">
        <v>1069</v>
      </c>
      <c r="F162" s="512">
        <v>1</v>
      </c>
      <c r="G162" s="512">
        <v>346</v>
      </c>
      <c r="H162" s="512"/>
      <c r="I162" s="512">
        <v>346</v>
      </c>
      <c r="J162" s="512"/>
      <c r="K162" s="512"/>
      <c r="L162" s="512"/>
      <c r="M162" s="512"/>
      <c r="N162" s="512"/>
      <c r="O162" s="512"/>
      <c r="P162" s="549"/>
      <c r="Q162" s="513"/>
    </row>
    <row r="163" spans="1:17" ht="14.4" customHeight="1" x14ac:dyDescent="0.3">
      <c r="A163" s="507" t="s">
        <v>1115</v>
      </c>
      <c r="B163" s="508" t="s">
        <v>1018</v>
      </c>
      <c r="C163" s="508" t="s">
        <v>1004</v>
      </c>
      <c r="D163" s="508" t="s">
        <v>1074</v>
      </c>
      <c r="E163" s="508" t="s">
        <v>1075</v>
      </c>
      <c r="F163" s="512">
        <v>1</v>
      </c>
      <c r="G163" s="512">
        <v>1064</v>
      </c>
      <c r="H163" s="512"/>
      <c r="I163" s="512">
        <v>1064</v>
      </c>
      <c r="J163" s="512"/>
      <c r="K163" s="512"/>
      <c r="L163" s="512"/>
      <c r="M163" s="512"/>
      <c r="N163" s="512"/>
      <c r="O163" s="512"/>
      <c r="P163" s="549"/>
      <c r="Q163" s="513"/>
    </row>
    <row r="164" spans="1:17" ht="14.4" customHeight="1" x14ac:dyDescent="0.3">
      <c r="A164" s="507" t="s">
        <v>1017</v>
      </c>
      <c r="B164" s="508" t="s">
        <v>1018</v>
      </c>
      <c r="C164" s="508" t="s">
        <v>1004</v>
      </c>
      <c r="D164" s="508" t="s">
        <v>1022</v>
      </c>
      <c r="E164" s="508" t="s">
        <v>1023</v>
      </c>
      <c r="F164" s="512">
        <v>1</v>
      </c>
      <c r="G164" s="512">
        <v>211</v>
      </c>
      <c r="H164" s="512">
        <v>0.33333333333333331</v>
      </c>
      <c r="I164" s="512">
        <v>211</v>
      </c>
      <c r="J164" s="512">
        <v>3</v>
      </c>
      <c r="K164" s="512">
        <v>633</v>
      </c>
      <c r="L164" s="512">
        <v>1</v>
      </c>
      <c r="M164" s="512">
        <v>211</v>
      </c>
      <c r="N164" s="512"/>
      <c r="O164" s="512"/>
      <c r="P164" s="549"/>
      <c r="Q164" s="513"/>
    </row>
    <row r="165" spans="1:17" ht="14.4" customHeight="1" x14ac:dyDescent="0.3">
      <c r="A165" s="507" t="s">
        <v>1017</v>
      </c>
      <c r="B165" s="508" t="s">
        <v>1018</v>
      </c>
      <c r="C165" s="508" t="s">
        <v>1004</v>
      </c>
      <c r="D165" s="508" t="s">
        <v>1025</v>
      </c>
      <c r="E165" s="508" t="s">
        <v>1026</v>
      </c>
      <c r="F165" s="512">
        <v>7</v>
      </c>
      <c r="G165" s="512">
        <v>2107</v>
      </c>
      <c r="H165" s="512">
        <v>0.53846153846153844</v>
      </c>
      <c r="I165" s="512">
        <v>301</v>
      </c>
      <c r="J165" s="512">
        <v>13</v>
      </c>
      <c r="K165" s="512">
        <v>3913</v>
      </c>
      <c r="L165" s="512">
        <v>1</v>
      </c>
      <c r="M165" s="512">
        <v>301</v>
      </c>
      <c r="N165" s="512">
        <v>53</v>
      </c>
      <c r="O165" s="512">
        <v>16006</v>
      </c>
      <c r="P165" s="549">
        <v>4.0904676718630206</v>
      </c>
      <c r="Q165" s="513">
        <v>302</v>
      </c>
    </row>
    <row r="166" spans="1:17" ht="14.4" customHeight="1" x14ac:dyDescent="0.3">
      <c r="A166" s="507" t="s">
        <v>1017</v>
      </c>
      <c r="B166" s="508" t="s">
        <v>1018</v>
      </c>
      <c r="C166" s="508" t="s">
        <v>1004</v>
      </c>
      <c r="D166" s="508" t="s">
        <v>1027</v>
      </c>
      <c r="E166" s="508" t="s">
        <v>1028</v>
      </c>
      <c r="F166" s="512"/>
      <c r="G166" s="512"/>
      <c r="H166" s="512"/>
      <c r="I166" s="512"/>
      <c r="J166" s="512"/>
      <c r="K166" s="512"/>
      <c r="L166" s="512"/>
      <c r="M166" s="512"/>
      <c r="N166" s="512">
        <v>3</v>
      </c>
      <c r="O166" s="512">
        <v>300</v>
      </c>
      <c r="P166" s="549"/>
      <c r="Q166" s="513">
        <v>100</v>
      </c>
    </row>
    <row r="167" spans="1:17" ht="14.4" customHeight="1" x14ac:dyDescent="0.3">
      <c r="A167" s="507" t="s">
        <v>1017</v>
      </c>
      <c r="B167" s="508" t="s">
        <v>1018</v>
      </c>
      <c r="C167" s="508" t="s">
        <v>1004</v>
      </c>
      <c r="D167" s="508" t="s">
        <v>1029</v>
      </c>
      <c r="E167" s="508" t="s">
        <v>1030</v>
      </c>
      <c r="F167" s="512"/>
      <c r="G167" s="512"/>
      <c r="H167" s="512"/>
      <c r="I167" s="512"/>
      <c r="J167" s="512"/>
      <c r="K167" s="512"/>
      <c r="L167" s="512"/>
      <c r="M167" s="512"/>
      <c r="N167" s="512">
        <v>1</v>
      </c>
      <c r="O167" s="512">
        <v>232</v>
      </c>
      <c r="P167" s="549"/>
      <c r="Q167" s="513">
        <v>232</v>
      </c>
    </row>
    <row r="168" spans="1:17" ht="14.4" customHeight="1" x14ac:dyDescent="0.3">
      <c r="A168" s="507" t="s">
        <v>1017</v>
      </c>
      <c r="B168" s="508" t="s">
        <v>1018</v>
      </c>
      <c r="C168" s="508" t="s">
        <v>1004</v>
      </c>
      <c r="D168" s="508" t="s">
        <v>1031</v>
      </c>
      <c r="E168" s="508" t="s">
        <v>1032</v>
      </c>
      <c r="F168" s="512">
        <v>1</v>
      </c>
      <c r="G168" s="512">
        <v>137</v>
      </c>
      <c r="H168" s="512">
        <v>0.14285714285714285</v>
      </c>
      <c r="I168" s="512">
        <v>137</v>
      </c>
      <c r="J168" s="512">
        <v>7</v>
      </c>
      <c r="K168" s="512">
        <v>959</v>
      </c>
      <c r="L168" s="512">
        <v>1</v>
      </c>
      <c r="M168" s="512">
        <v>137</v>
      </c>
      <c r="N168" s="512">
        <v>14</v>
      </c>
      <c r="O168" s="512">
        <v>1918</v>
      </c>
      <c r="P168" s="549">
        <v>2</v>
      </c>
      <c r="Q168" s="513">
        <v>137</v>
      </c>
    </row>
    <row r="169" spans="1:17" ht="14.4" customHeight="1" x14ac:dyDescent="0.3">
      <c r="A169" s="507" t="s">
        <v>1017</v>
      </c>
      <c r="B169" s="508" t="s">
        <v>1018</v>
      </c>
      <c r="C169" s="508" t="s">
        <v>1004</v>
      </c>
      <c r="D169" s="508" t="s">
        <v>1116</v>
      </c>
      <c r="E169" s="508" t="s">
        <v>1117</v>
      </c>
      <c r="F169" s="512"/>
      <c r="G169" s="512"/>
      <c r="H169" s="512"/>
      <c r="I169" s="512"/>
      <c r="J169" s="512">
        <v>2</v>
      </c>
      <c r="K169" s="512">
        <v>596</v>
      </c>
      <c r="L169" s="512">
        <v>1</v>
      </c>
      <c r="M169" s="512">
        <v>298</v>
      </c>
      <c r="N169" s="512">
        <v>3</v>
      </c>
      <c r="O169" s="512">
        <v>897</v>
      </c>
      <c r="P169" s="549">
        <v>1.5050335570469799</v>
      </c>
      <c r="Q169" s="513">
        <v>299</v>
      </c>
    </row>
    <row r="170" spans="1:17" ht="14.4" customHeight="1" x14ac:dyDescent="0.3">
      <c r="A170" s="507" t="s">
        <v>1017</v>
      </c>
      <c r="B170" s="508" t="s">
        <v>1018</v>
      </c>
      <c r="C170" s="508" t="s">
        <v>1004</v>
      </c>
      <c r="D170" s="508" t="s">
        <v>1038</v>
      </c>
      <c r="E170" s="508" t="s">
        <v>1039</v>
      </c>
      <c r="F170" s="512"/>
      <c r="G170" s="512"/>
      <c r="H170" s="512"/>
      <c r="I170" s="512"/>
      <c r="J170" s="512">
        <v>5</v>
      </c>
      <c r="K170" s="512">
        <v>865</v>
      </c>
      <c r="L170" s="512">
        <v>1</v>
      </c>
      <c r="M170" s="512">
        <v>173</v>
      </c>
      <c r="N170" s="512">
        <v>11</v>
      </c>
      <c r="O170" s="512">
        <v>1914</v>
      </c>
      <c r="P170" s="549">
        <v>2.2127167630057802</v>
      </c>
      <c r="Q170" s="513">
        <v>174</v>
      </c>
    </row>
    <row r="171" spans="1:17" ht="14.4" customHeight="1" x14ac:dyDescent="0.3">
      <c r="A171" s="507" t="s">
        <v>1017</v>
      </c>
      <c r="B171" s="508" t="s">
        <v>1018</v>
      </c>
      <c r="C171" s="508" t="s">
        <v>1004</v>
      </c>
      <c r="D171" s="508" t="s">
        <v>1040</v>
      </c>
      <c r="E171" s="508" t="s">
        <v>1041</v>
      </c>
      <c r="F171" s="512"/>
      <c r="G171" s="512"/>
      <c r="H171" s="512"/>
      <c r="I171" s="512"/>
      <c r="J171" s="512">
        <v>2</v>
      </c>
      <c r="K171" s="512">
        <v>694</v>
      </c>
      <c r="L171" s="512">
        <v>1</v>
      </c>
      <c r="M171" s="512">
        <v>347</v>
      </c>
      <c r="N171" s="512">
        <v>3</v>
      </c>
      <c r="O171" s="512">
        <v>1041</v>
      </c>
      <c r="P171" s="549">
        <v>1.5</v>
      </c>
      <c r="Q171" s="513">
        <v>347</v>
      </c>
    </row>
    <row r="172" spans="1:17" ht="14.4" customHeight="1" x14ac:dyDescent="0.3">
      <c r="A172" s="507" t="s">
        <v>1017</v>
      </c>
      <c r="B172" s="508" t="s">
        <v>1018</v>
      </c>
      <c r="C172" s="508" t="s">
        <v>1004</v>
      </c>
      <c r="D172" s="508" t="s">
        <v>1042</v>
      </c>
      <c r="E172" s="508" t="s">
        <v>1043</v>
      </c>
      <c r="F172" s="512">
        <v>372</v>
      </c>
      <c r="G172" s="512">
        <v>6324</v>
      </c>
      <c r="H172" s="512">
        <v>0.83783783783783783</v>
      </c>
      <c r="I172" s="512">
        <v>17</v>
      </c>
      <c r="J172" s="512">
        <v>444</v>
      </c>
      <c r="K172" s="512">
        <v>7548</v>
      </c>
      <c r="L172" s="512">
        <v>1</v>
      </c>
      <c r="M172" s="512">
        <v>17</v>
      </c>
      <c r="N172" s="512">
        <v>569</v>
      </c>
      <c r="O172" s="512">
        <v>9673</v>
      </c>
      <c r="P172" s="549">
        <v>1.2815315315315314</v>
      </c>
      <c r="Q172" s="513">
        <v>17</v>
      </c>
    </row>
    <row r="173" spans="1:17" ht="14.4" customHeight="1" x14ac:dyDescent="0.3">
      <c r="A173" s="507" t="s">
        <v>1017</v>
      </c>
      <c r="B173" s="508" t="s">
        <v>1018</v>
      </c>
      <c r="C173" s="508" t="s">
        <v>1004</v>
      </c>
      <c r="D173" s="508" t="s">
        <v>1046</v>
      </c>
      <c r="E173" s="508" t="s">
        <v>1047</v>
      </c>
      <c r="F173" s="512">
        <v>1</v>
      </c>
      <c r="G173" s="512">
        <v>142</v>
      </c>
      <c r="H173" s="512"/>
      <c r="I173" s="512">
        <v>142</v>
      </c>
      <c r="J173" s="512"/>
      <c r="K173" s="512"/>
      <c r="L173" s="512"/>
      <c r="M173" s="512"/>
      <c r="N173" s="512"/>
      <c r="O173" s="512"/>
      <c r="P173" s="549"/>
      <c r="Q173" s="513"/>
    </row>
    <row r="174" spans="1:17" ht="14.4" customHeight="1" x14ac:dyDescent="0.3">
      <c r="A174" s="507" t="s">
        <v>1017</v>
      </c>
      <c r="B174" s="508" t="s">
        <v>1018</v>
      </c>
      <c r="C174" s="508" t="s">
        <v>1004</v>
      </c>
      <c r="D174" s="508" t="s">
        <v>1048</v>
      </c>
      <c r="E174" s="508" t="s">
        <v>1047</v>
      </c>
      <c r="F174" s="512">
        <v>1</v>
      </c>
      <c r="G174" s="512">
        <v>78</v>
      </c>
      <c r="H174" s="512">
        <v>0.14285714285714285</v>
      </c>
      <c r="I174" s="512">
        <v>78</v>
      </c>
      <c r="J174" s="512">
        <v>7</v>
      </c>
      <c r="K174" s="512">
        <v>546</v>
      </c>
      <c r="L174" s="512">
        <v>1</v>
      </c>
      <c r="M174" s="512">
        <v>78</v>
      </c>
      <c r="N174" s="512">
        <v>14</v>
      </c>
      <c r="O174" s="512">
        <v>1092</v>
      </c>
      <c r="P174" s="549">
        <v>2</v>
      </c>
      <c r="Q174" s="513">
        <v>78</v>
      </c>
    </row>
    <row r="175" spans="1:17" ht="14.4" customHeight="1" x14ac:dyDescent="0.3">
      <c r="A175" s="507" t="s">
        <v>1017</v>
      </c>
      <c r="B175" s="508" t="s">
        <v>1018</v>
      </c>
      <c r="C175" s="508" t="s">
        <v>1004</v>
      </c>
      <c r="D175" s="508" t="s">
        <v>1049</v>
      </c>
      <c r="E175" s="508" t="s">
        <v>1050</v>
      </c>
      <c r="F175" s="512">
        <v>1</v>
      </c>
      <c r="G175" s="512">
        <v>313</v>
      </c>
      <c r="H175" s="512"/>
      <c r="I175" s="512">
        <v>313</v>
      </c>
      <c r="J175" s="512"/>
      <c r="K175" s="512"/>
      <c r="L175" s="512"/>
      <c r="M175" s="512"/>
      <c r="N175" s="512"/>
      <c r="O175" s="512"/>
      <c r="P175" s="549"/>
      <c r="Q175" s="513"/>
    </row>
    <row r="176" spans="1:17" ht="14.4" customHeight="1" x14ac:dyDescent="0.3">
      <c r="A176" s="507" t="s">
        <v>1017</v>
      </c>
      <c r="B176" s="508" t="s">
        <v>1018</v>
      </c>
      <c r="C176" s="508" t="s">
        <v>1004</v>
      </c>
      <c r="D176" s="508" t="s">
        <v>1051</v>
      </c>
      <c r="E176" s="508" t="s">
        <v>1052</v>
      </c>
      <c r="F176" s="512">
        <v>354</v>
      </c>
      <c r="G176" s="512">
        <v>172752</v>
      </c>
      <c r="H176" s="512">
        <v>1.386007702182285</v>
      </c>
      <c r="I176" s="512">
        <v>488</v>
      </c>
      <c r="J176" s="512">
        <v>380</v>
      </c>
      <c r="K176" s="512">
        <v>124640</v>
      </c>
      <c r="L176" s="512">
        <v>1</v>
      </c>
      <c r="M176" s="512">
        <v>328</v>
      </c>
      <c r="N176" s="512">
        <v>375</v>
      </c>
      <c r="O176" s="512">
        <v>123000</v>
      </c>
      <c r="P176" s="549">
        <v>0.98684210526315785</v>
      </c>
      <c r="Q176" s="513">
        <v>328</v>
      </c>
    </row>
    <row r="177" spans="1:17" ht="14.4" customHeight="1" x14ac:dyDescent="0.3">
      <c r="A177" s="507" t="s">
        <v>1017</v>
      </c>
      <c r="B177" s="508" t="s">
        <v>1018</v>
      </c>
      <c r="C177" s="508" t="s">
        <v>1004</v>
      </c>
      <c r="D177" s="508" t="s">
        <v>1053</v>
      </c>
      <c r="E177" s="508" t="s">
        <v>1054</v>
      </c>
      <c r="F177" s="512">
        <v>2</v>
      </c>
      <c r="G177" s="512">
        <v>326</v>
      </c>
      <c r="H177" s="512">
        <v>0.2857142857142857</v>
      </c>
      <c r="I177" s="512">
        <v>163</v>
      </c>
      <c r="J177" s="512">
        <v>7</v>
      </c>
      <c r="K177" s="512">
        <v>1141</v>
      </c>
      <c r="L177" s="512">
        <v>1</v>
      </c>
      <c r="M177" s="512">
        <v>163</v>
      </c>
      <c r="N177" s="512">
        <v>8</v>
      </c>
      <c r="O177" s="512">
        <v>1304</v>
      </c>
      <c r="P177" s="549">
        <v>1.1428571428571428</v>
      </c>
      <c r="Q177" s="513">
        <v>163</v>
      </c>
    </row>
    <row r="178" spans="1:17" ht="14.4" customHeight="1" x14ac:dyDescent="0.3">
      <c r="A178" s="507" t="s">
        <v>1017</v>
      </c>
      <c r="B178" s="508" t="s">
        <v>1018</v>
      </c>
      <c r="C178" s="508" t="s">
        <v>1004</v>
      </c>
      <c r="D178" s="508" t="s">
        <v>1057</v>
      </c>
      <c r="E178" s="508" t="s">
        <v>1023</v>
      </c>
      <c r="F178" s="512">
        <v>15</v>
      </c>
      <c r="G178" s="512">
        <v>1080</v>
      </c>
      <c r="H178" s="512">
        <v>0.78947368421052633</v>
      </c>
      <c r="I178" s="512">
        <v>72</v>
      </c>
      <c r="J178" s="512">
        <v>19</v>
      </c>
      <c r="K178" s="512">
        <v>1368</v>
      </c>
      <c r="L178" s="512">
        <v>1</v>
      </c>
      <c r="M178" s="512">
        <v>72</v>
      </c>
      <c r="N178" s="512">
        <v>9</v>
      </c>
      <c r="O178" s="512">
        <v>648</v>
      </c>
      <c r="P178" s="549">
        <v>0.47368421052631576</v>
      </c>
      <c r="Q178" s="513">
        <v>72</v>
      </c>
    </row>
    <row r="179" spans="1:17" ht="14.4" customHeight="1" x14ac:dyDescent="0.3">
      <c r="A179" s="507" t="s">
        <v>1017</v>
      </c>
      <c r="B179" s="508" t="s">
        <v>1018</v>
      </c>
      <c r="C179" s="508" t="s">
        <v>1004</v>
      </c>
      <c r="D179" s="508" t="s">
        <v>1064</v>
      </c>
      <c r="E179" s="508" t="s">
        <v>1065</v>
      </c>
      <c r="F179" s="512"/>
      <c r="G179" s="512"/>
      <c r="H179" s="512"/>
      <c r="I179" s="512"/>
      <c r="J179" s="512"/>
      <c r="K179" s="512"/>
      <c r="L179" s="512"/>
      <c r="M179" s="512"/>
      <c r="N179" s="512">
        <v>11</v>
      </c>
      <c r="O179" s="512">
        <v>13332</v>
      </c>
      <c r="P179" s="549"/>
      <c r="Q179" s="513">
        <v>1212</v>
      </c>
    </row>
    <row r="180" spans="1:17" ht="14.4" customHeight="1" x14ac:dyDescent="0.3">
      <c r="A180" s="507" t="s">
        <v>1017</v>
      </c>
      <c r="B180" s="508" t="s">
        <v>1018</v>
      </c>
      <c r="C180" s="508" t="s">
        <v>1004</v>
      </c>
      <c r="D180" s="508" t="s">
        <v>1066</v>
      </c>
      <c r="E180" s="508" t="s">
        <v>1067</v>
      </c>
      <c r="F180" s="512">
        <v>51</v>
      </c>
      <c r="G180" s="512">
        <v>5814</v>
      </c>
      <c r="H180" s="512">
        <v>0.63749999999999996</v>
      </c>
      <c r="I180" s="512">
        <v>114</v>
      </c>
      <c r="J180" s="512">
        <v>80</v>
      </c>
      <c r="K180" s="512">
        <v>9120</v>
      </c>
      <c r="L180" s="512">
        <v>1</v>
      </c>
      <c r="M180" s="512">
        <v>114</v>
      </c>
      <c r="N180" s="512">
        <v>77</v>
      </c>
      <c r="O180" s="512">
        <v>8855</v>
      </c>
      <c r="P180" s="549">
        <v>0.9709429824561403</v>
      </c>
      <c r="Q180" s="513">
        <v>115</v>
      </c>
    </row>
    <row r="181" spans="1:17" ht="14.4" customHeight="1" x14ac:dyDescent="0.3">
      <c r="A181" s="507" t="s">
        <v>1017</v>
      </c>
      <c r="B181" s="508" t="s">
        <v>1018</v>
      </c>
      <c r="C181" s="508" t="s">
        <v>1004</v>
      </c>
      <c r="D181" s="508" t="s">
        <v>1072</v>
      </c>
      <c r="E181" s="508" t="s">
        <v>1073</v>
      </c>
      <c r="F181" s="512">
        <v>151</v>
      </c>
      <c r="G181" s="512">
        <v>22650</v>
      </c>
      <c r="H181" s="512">
        <v>0.85310734463276838</v>
      </c>
      <c r="I181" s="512">
        <v>150</v>
      </c>
      <c r="J181" s="512">
        <v>177</v>
      </c>
      <c r="K181" s="512">
        <v>26550</v>
      </c>
      <c r="L181" s="512">
        <v>1</v>
      </c>
      <c r="M181" s="512">
        <v>150</v>
      </c>
      <c r="N181" s="512">
        <v>184</v>
      </c>
      <c r="O181" s="512">
        <v>27784</v>
      </c>
      <c r="P181" s="549">
        <v>1.0464783427495292</v>
      </c>
      <c r="Q181" s="513">
        <v>151</v>
      </c>
    </row>
    <row r="182" spans="1:17" ht="14.4" customHeight="1" x14ac:dyDescent="0.3">
      <c r="A182" s="507" t="s">
        <v>1017</v>
      </c>
      <c r="B182" s="508" t="s">
        <v>1018</v>
      </c>
      <c r="C182" s="508" t="s">
        <v>1004</v>
      </c>
      <c r="D182" s="508" t="s">
        <v>1076</v>
      </c>
      <c r="E182" s="508" t="s">
        <v>1077</v>
      </c>
      <c r="F182" s="512"/>
      <c r="G182" s="512"/>
      <c r="H182" s="512"/>
      <c r="I182" s="512"/>
      <c r="J182" s="512"/>
      <c r="K182" s="512"/>
      <c r="L182" s="512"/>
      <c r="M182" s="512"/>
      <c r="N182" s="512">
        <v>1</v>
      </c>
      <c r="O182" s="512">
        <v>302</v>
      </c>
      <c r="P182" s="549"/>
      <c r="Q182" s="513">
        <v>302</v>
      </c>
    </row>
    <row r="183" spans="1:17" ht="14.4" customHeight="1" x14ac:dyDescent="0.3">
      <c r="A183" s="507" t="s">
        <v>1118</v>
      </c>
      <c r="B183" s="508" t="s">
        <v>1018</v>
      </c>
      <c r="C183" s="508" t="s">
        <v>1004</v>
      </c>
      <c r="D183" s="508" t="s">
        <v>1022</v>
      </c>
      <c r="E183" s="508" t="s">
        <v>1023</v>
      </c>
      <c r="F183" s="512">
        <v>19</v>
      </c>
      <c r="G183" s="512">
        <v>4009</v>
      </c>
      <c r="H183" s="512">
        <v>0.79166666666666663</v>
      </c>
      <c r="I183" s="512">
        <v>211</v>
      </c>
      <c r="J183" s="512">
        <v>24</v>
      </c>
      <c r="K183" s="512">
        <v>5064</v>
      </c>
      <c r="L183" s="512">
        <v>1</v>
      </c>
      <c r="M183" s="512">
        <v>211</v>
      </c>
      <c r="N183" s="512">
        <v>9</v>
      </c>
      <c r="O183" s="512">
        <v>1908</v>
      </c>
      <c r="P183" s="549">
        <v>0.37677725118483413</v>
      </c>
      <c r="Q183" s="513">
        <v>212</v>
      </c>
    </row>
    <row r="184" spans="1:17" ht="14.4" customHeight="1" x14ac:dyDescent="0.3">
      <c r="A184" s="507" t="s">
        <v>1118</v>
      </c>
      <c r="B184" s="508" t="s">
        <v>1018</v>
      </c>
      <c r="C184" s="508" t="s">
        <v>1004</v>
      </c>
      <c r="D184" s="508" t="s">
        <v>1025</v>
      </c>
      <c r="E184" s="508" t="s">
        <v>1026</v>
      </c>
      <c r="F184" s="512">
        <v>23</v>
      </c>
      <c r="G184" s="512">
        <v>6923</v>
      </c>
      <c r="H184" s="512">
        <v>1.7692307692307692</v>
      </c>
      <c r="I184" s="512">
        <v>301</v>
      </c>
      <c r="J184" s="512">
        <v>13</v>
      </c>
      <c r="K184" s="512">
        <v>3913</v>
      </c>
      <c r="L184" s="512">
        <v>1</v>
      </c>
      <c r="M184" s="512">
        <v>301</v>
      </c>
      <c r="N184" s="512">
        <v>31</v>
      </c>
      <c r="O184" s="512">
        <v>9362</v>
      </c>
      <c r="P184" s="549">
        <v>2.3925376948632762</v>
      </c>
      <c r="Q184" s="513">
        <v>302</v>
      </c>
    </row>
    <row r="185" spans="1:17" ht="14.4" customHeight="1" x14ac:dyDescent="0.3">
      <c r="A185" s="507" t="s">
        <v>1118</v>
      </c>
      <c r="B185" s="508" t="s">
        <v>1018</v>
      </c>
      <c r="C185" s="508" t="s">
        <v>1004</v>
      </c>
      <c r="D185" s="508" t="s">
        <v>1031</v>
      </c>
      <c r="E185" s="508" t="s">
        <v>1032</v>
      </c>
      <c r="F185" s="512">
        <v>26</v>
      </c>
      <c r="G185" s="512">
        <v>3562</v>
      </c>
      <c r="H185" s="512">
        <v>1.04</v>
      </c>
      <c r="I185" s="512">
        <v>137</v>
      </c>
      <c r="J185" s="512">
        <v>25</v>
      </c>
      <c r="K185" s="512">
        <v>3425</v>
      </c>
      <c r="L185" s="512">
        <v>1</v>
      </c>
      <c r="M185" s="512">
        <v>137</v>
      </c>
      <c r="N185" s="512">
        <v>13</v>
      </c>
      <c r="O185" s="512">
        <v>1781</v>
      </c>
      <c r="P185" s="549">
        <v>0.52</v>
      </c>
      <c r="Q185" s="513">
        <v>137</v>
      </c>
    </row>
    <row r="186" spans="1:17" ht="14.4" customHeight="1" x14ac:dyDescent="0.3">
      <c r="A186" s="507" t="s">
        <v>1118</v>
      </c>
      <c r="B186" s="508" t="s">
        <v>1018</v>
      </c>
      <c r="C186" s="508" t="s">
        <v>1004</v>
      </c>
      <c r="D186" s="508" t="s">
        <v>1038</v>
      </c>
      <c r="E186" s="508" t="s">
        <v>1039</v>
      </c>
      <c r="F186" s="512">
        <v>1</v>
      </c>
      <c r="G186" s="512">
        <v>173</v>
      </c>
      <c r="H186" s="512">
        <v>0.33333333333333331</v>
      </c>
      <c r="I186" s="512">
        <v>173</v>
      </c>
      <c r="J186" s="512">
        <v>3</v>
      </c>
      <c r="K186" s="512">
        <v>519</v>
      </c>
      <c r="L186" s="512">
        <v>1</v>
      </c>
      <c r="M186" s="512">
        <v>173</v>
      </c>
      <c r="N186" s="512">
        <v>3</v>
      </c>
      <c r="O186" s="512">
        <v>522</v>
      </c>
      <c r="P186" s="549">
        <v>1.0057803468208093</v>
      </c>
      <c r="Q186" s="513">
        <v>174</v>
      </c>
    </row>
    <row r="187" spans="1:17" ht="14.4" customHeight="1" x14ac:dyDescent="0.3">
      <c r="A187" s="507" t="s">
        <v>1118</v>
      </c>
      <c r="B187" s="508" t="s">
        <v>1018</v>
      </c>
      <c r="C187" s="508" t="s">
        <v>1004</v>
      </c>
      <c r="D187" s="508" t="s">
        <v>1040</v>
      </c>
      <c r="E187" s="508" t="s">
        <v>1041</v>
      </c>
      <c r="F187" s="512">
        <v>2</v>
      </c>
      <c r="G187" s="512">
        <v>768</v>
      </c>
      <c r="H187" s="512"/>
      <c r="I187" s="512">
        <v>384</v>
      </c>
      <c r="J187" s="512"/>
      <c r="K187" s="512"/>
      <c r="L187" s="512"/>
      <c r="M187" s="512"/>
      <c r="N187" s="512"/>
      <c r="O187" s="512"/>
      <c r="P187" s="549"/>
      <c r="Q187" s="513"/>
    </row>
    <row r="188" spans="1:17" ht="14.4" customHeight="1" x14ac:dyDescent="0.3">
      <c r="A188" s="507" t="s">
        <v>1118</v>
      </c>
      <c r="B188" s="508" t="s">
        <v>1018</v>
      </c>
      <c r="C188" s="508" t="s">
        <v>1004</v>
      </c>
      <c r="D188" s="508" t="s">
        <v>1042</v>
      </c>
      <c r="E188" s="508" t="s">
        <v>1043</v>
      </c>
      <c r="F188" s="512">
        <v>56</v>
      </c>
      <c r="G188" s="512">
        <v>952</v>
      </c>
      <c r="H188" s="512">
        <v>3.7333333333333334</v>
      </c>
      <c r="I188" s="512">
        <v>17</v>
      </c>
      <c r="J188" s="512">
        <v>15</v>
      </c>
      <c r="K188" s="512">
        <v>255</v>
      </c>
      <c r="L188" s="512">
        <v>1</v>
      </c>
      <c r="M188" s="512">
        <v>17</v>
      </c>
      <c r="N188" s="512">
        <v>33</v>
      </c>
      <c r="O188" s="512">
        <v>561</v>
      </c>
      <c r="P188" s="549">
        <v>2.2000000000000002</v>
      </c>
      <c r="Q188" s="513">
        <v>17</v>
      </c>
    </row>
    <row r="189" spans="1:17" ht="14.4" customHeight="1" x14ac:dyDescent="0.3">
      <c r="A189" s="507" t="s">
        <v>1118</v>
      </c>
      <c r="B189" s="508" t="s">
        <v>1018</v>
      </c>
      <c r="C189" s="508" t="s">
        <v>1004</v>
      </c>
      <c r="D189" s="508" t="s">
        <v>1044</v>
      </c>
      <c r="E189" s="508" t="s">
        <v>1045</v>
      </c>
      <c r="F189" s="512">
        <v>7</v>
      </c>
      <c r="G189" s="512">
        <v>1911</v>
      </c>
      <c r="H189" s="512"/>
      <c r="I189" s="512">
        <v>273</v>
      </c>
      <c r="J189" s="512"/>
      <c r="K189" s="512"/>
      <c r="L189" s="512"/>
      <c r="M189" s="512"/>
      <c r="N189" s="512">
        <v>4</v>
      </c>
      <c r="O189" s="512">
        <v>1096</v>
      </c>
      <c r="P189" s="549"/>
      <c r="Q189" s="513">
        <v>274</v>
      </c>
    </row>
    <row r="190" spans="1:17" ht="14.4" customHeight="1" x14ac:dyDescent="0.3">
      <c r="A190" s="507" t="s">
        <v>1118</v>
      </c>
      <c r="B190" s="508" t="s">
        <v>1018</v>
      </c>
      <c r="C190" s="508" t="s">
        <v>1004</v>
      </c>
      <c r="D190" s="508" t="s">
        <v>1046</v>
      </c>
      <c r="E190" s="508" t="s">
        <v>1047</v>
      </c>
      <c r="F190" s="512">
        <v>11</v>
      </c>
      <c r="G190" s="512">
        <v>1562</v>
      </c>
      <c r="H190" s="512">
        <v>0.7857142857142857</v>
      </c>
      <c r="I190" s="512">
        <v>142</v>
      </c>
      <c r="J190" s="512">
        <v>14</v>
      </c>
      <c r="K190" s="512">
        <v>1988</v>
      </c>
      <c r="L190" s="512">
        <v>1</v>
      </c>
      <c r="M190" s="512">
        <v>142</v>
      </c>
      <c r="N190" s="512">
        <v>6</v>
      </c>
      <c r="O190" s="512">
        <v>852</v>
      </c>
      <c r="P190" s="549">
        <v>0.42857142857142855</v>
      </c>
      <c r="Q190" s="513">
        <v>142</v>
      </c>
    </row>
    <row r="191" spans="1:17" ht="14.4" customHeight="1" x14ac:dyDescent="0.3">
      <c r="A191" s="507" t="s">
        <v>1118</v>
      </c>
      <c r="B191" s="508" t="s">
        <v>1018</v>
      </c>
      <c r="C191" s="508" t="s">
        <v>1004</v>
      </c>
      <c r="D191" s="508" t="s">
        <v>1048</v>
      </c>
      <c r="E191" s="508" t="s">
        <v>1047</v>
      </c>
      <c r="F191" s="512">
        <v>26</v>
      </c>
      <c r="G191" s="512">
        <v>2028</v>
      </c>
      <c r="H191" s="512">
        <v>1.04</v>
      </c>
      <c r="I191" s="512">
        <v>78</v>
      </c>
      <c r="J191" s="512">
        <v>25</v>
      </c>
      <c r="K191" s="512">
        <v>1950</v>
      </c>
      <c r="L191" s="512">
        <v>1</v>
      </c>
      <c r="M191" s="512">
        <v>78</v>
      </c>
      <c r="N191" s="512">
        <v>12</v>
      </c>
      <c r="O191" s="512">
        <v>936</v>
      </c>
      <c r="P191" s="549">
        <v>0.48</v>
      </c>
      <c r="Q191" s="513">
        <v>78</v>
      </c>
    </row>
    <row r="192" spans="1:17" ht="14.4" customHeight="1" x14ac:dyDescent="0.3">
      <c r="A192" s="507" t="s">
        <v>1118</v>
      </c>
      <c r="B192" s="508" t="s">
        <v>1018</v>
      </c>
      <c r="C192" s="508" t="s">
        <v>1004</v>
      </c>
      <c r="D192" s="508" t="s">
        <v>1049</v>
      </c>
      <c r="E192" s="508" t="s">
        <v>1050</v>
      </c>
      <c r="F192" s="512">
        <v>11</v>
      </c>
      <c r="G192" s="512">
        <v>3443</v>
      </c>
      <c r="H192" s="512">
        <v>0.73099787685774942</v>
      </c>
      <c r="I192" s="512">
        <v>313</v>
      </c>
      <c r="J192" s="512">
        <v>15</v>
      </c>
      <c r="K192" s="512">
        <v>4710</v>
      </c>
      <c r="L192" s="512">
        <v>1</v>
      </c>
      <c r="M192" s="512">
        <v>314</v>
      </c>
      <c r="N192" s="512">
        <v>6</v>
      </c>
      <c r="O192" s="512">
        <v>1884</v>
      </c>
      <c r="P192" s="549">
        <v>0.4</v>
      </c>
      <c r="Q192" s="513">
        <v>314</v>
      </c>
    </row>
    <row r="193" spans="1:17" ht="14.4" customHeight="1" x14ac:dyDescent="0.3">
      <c r="A193" s="507" t="s">
        <v>1118</v>
      </c>
      <c r="B193" s="508" t="s">
        <v>1018</v>
      </c>
      <c r="C193" s="508" t="s">
        <v>1004</v>
      </c>
      <c r="D193" s="508" t="s">
        <v>1051</v>
      </c>
      <c r="E193" s="508" t="s">
        <v>1052</v>
      </c>
      <c r="F193" s="512">
        <v>1</v>
      </c>
      <c r="G193" s="512">
        <v>488</v>
      </c>
      <c r="H193" s="512"/>
      <c r="I193" s="512">
        <v>488</v>
      </c>
      <c r="J193" s="512"/>
      <c r="K193" s="512"/>
      <c r="L193" s="512"/>
      <c r="M193" s="512"/>
      <c r="N193" s="512"/>
      <c r="O193" s="512"/>
      <c r="P193" s="549"/>
      <c r="Q193" s="513"/>
    </row>
    <row r="194" spans="1:17" ht="14.4" customHeight="1" x14ac:dyDescent="0.3">
      <c r="A194" s="507" t="s">
        <v>1118</v>
      </c>
      <c r="B194" s="508" t="s">
        <v>1018</v>
      </c>
      <c r="C194" s="508" t="s">
        <v>1004</v>
      </c>
      <c r="D194" s="508" t="s">
        <v>1053</v>
      </c>
      <c r="E194" s="508" t="s">
        <v>1054</v>
      </c>
      <c r="F194" s="512">
        <v>31</v>
      </c>
      <c r="G194" s="512">
        <v>5053</v>
      </c>
      <c r="H194" s="512">
        <v>0.62</v>
      </c>
      <c r="I194" s="512">
        <v>163</v>
      </c>
      <c r="J194" s="512">
        <v>50</v>
      </c>
      <c r="K194" s="512">
        <v>8150</v>
      </c>
      <c r="L194" s="512">
        <v>1</v>
      </c>
      <c r="M194" s="512">
        <v>163</v>
      </c>
      <c r="N194" s="512">
        <v>23</v>
      </c>
      <c r="O194" s="512">
        <v>3749</v>
      </c>
      <c r="P194" s="549">
        <v>0.46</v>
      </c>
      <c r="Q194" s="513">
        <v>163</v>
      </c>
    </row>
    <row r="195" spans="1:17" ht="14.4" customHeight="1" x14ac:dyDescent="0.3">
      <c r="A195" s="507" t="s">
        <v>1118</v>
      </c>
      <c r="B195" s="508" t="s">
        <v>1018</v>
      </c>
      <c r="C195" s="508" t="s">
        <v>1004</v>
      </c>
      <c r="D195" s="508" t="s">
        <v>1057</v>
      </c>
      <c r="E195" s="508" t="s">
        <v>1023</v>
      </c>
      <c r="F195" s="512">
        <v>42</v>
      </c>
      <c r="G195" s="512">
        <v>3024</v>
      </c>
      <c r="H195" s="512">
        <v>1.3548387096774193</v>
      </c>
      <c r="I195" s="512">
        <v>72</v>
      </c>
      <c r="J195" s="512">
        <v>31</v>
      </c>
      <c r="K195" s="512">
        <v>2232</v>
      </c>
      <c r="L195" s="512">
        <v>1</v>
      </c>
      <c r="M195" s="512">
        <v>72</v>
      </c>
      <c r="N195" s="512">
        <v>19</v>
      </c>
      <c r="O195" s="512">
        <v>1368</v>
      </c>
      <c r="P195" s="549">
        <v>0.61290322580645162</v>
      </c>
      <c r="Q195" s="513">
        <v>72</v>
      </c>
    </row>
    <row r="196" spans="1:17" ht="14.4" customHeight="1" x14ac:dyDescent="0.3">
      <c r="A196" s="507" t="s">
        <v>1118</v>
      </c>
      <c r="B196" s="508" t="s">
        <v>1018</v>
      </c>
      <c r="C196" s="508" t="s">
        <v>1004</v>
      </c>
      <c r="D196" s="508" t="s">
        <v>1064</v>
      </c>
      <c r="E196" s="508" t="s">
        <v>1065</v>
      </c>
      <c r="F196" s="512">
        <v>1</v>
      </c>
      <c r="G196" s="512">
        <v>1211</v>
      </c>
      <c r="H196" s="512">
        <v>0.5</v>
      </c>
      <c r="I196" s="512">
        <v>1211</v>
      </c>
      <c r="J196" s="512">
        <v>2</v>
      </c>
      <c r="K196" s="512">
        <v>2422</v>
      </c>
      <c r="L196" s="512">
        <v>1</v>
      </c>
      <c r="M196" s="512">
        <v>1211</v>
      </c>
      <c r="N196" s="512">
        <v>1</v>
      </c>
      <c r="O196" s="512">
        <v>1212</v>
      </c>
      <c r="P196" s="549">
        <v>0.50041288191577205</v>
      </c>
      <c r="Q196" s="513">
        <v>1212</v>
      </c>
    </row>
    <row r="197" spans="1:17" ht="14.4" customHeight="1" x14ac:dyDescent="0.3">
      <c r="A197" s="507" t="s">
        <v>1118</v>
      </c>
      <c r="B197" s="508" t="s">
        <v>1018</v>
      </c>
      <c r="C197" s="508" t="s">
        <v>1004</v>
      </c>
      <c r="D197" s="508" t="s">
        <v>1066</v>
      </c>
      <c r="E197" s="508" t="s">
        <v>1067</v>
      </c>
      <c r="F197" s="512">
        <v>6</v>
      </c>
      <c r="G197" s="512">
        <v>684</v>
      </c>
      <c r="H197" s="512">
        <v>0.6</v>
      </c>
      <c r="I197" s="512">
        <v>114</v>
      </c>
      <c r="J197" s="512">
        <v>10</v>
      </c>
      <c r="K197" s="512">
        <v>1140</v>
      </c>
      <c r="L197" s="512">
        <v>1</v>
      </c>
      <c r="M197" s="512">
        <v>114</v>
      </c>
      <c r="N197" s="512">
        <v>6</v>
      </c>
      <c r="O197" s="512">
        <v>690</v>
      </c>
      <c r="P197" s="549">
        <v>0.60526315789473684</v>
      </c>
      <c r="Q197" s="513">
        <v>115</v>
      </c>
    </row>
    <row r="198" spans="1:17" ht="14.4" customHeight="1" x14ac:dyDescent="0.3">
      <c r="A198" s="507" t="s">
        <v>1118</v>
      </c>
      <c r="B198" s="508" t="s">
        <v>1018</v>
      </c>
      <c r="C198" s="508" t="s">
        <v>1004</v>
      </c>
      <c r="D198" s="508" t="s">
        <v>1072</v>
      </c>
      <c r="E198" s="508" t="s">
        <v>1073</v>
      </c>
      <c r="F198" s="512">
        <v>1</v>
      </c>
      <c r="G198" s="512">
        <v>150</v>
      </c>
      <c r="H198" s="512">
        <v>0.16666666666666666</v>
      </c>
      <c r="I198" s="512">
        <v>150</v>
      </c>
      <c r="J198" s="512">
        <v>6</v>
      </c>
      <c r="K198" s="512">
        <v>900</v>
      </c>
      <c r="L198" s="512">
        <v>1</v>
      </c>
      <c r="M198" s="512">
        <v>150</v>
      </c>
      <c r="N198" s="512">
        <v>2</v>
      </c>
      <c r="O198" s="512">
        <v>302</v>
      </c>
      <c r="P198" s="549">
        <v>0.33555555555555555</v>
      </c>
      <c r="Q198" s="513">
        <v>151</v>
      </c>
    </row>
    <row r="199" spans="1:17" ht="14.4" customHeight="1" x14ac:dyDescent="0.3">
      <c r="A199" s="507" t="s">
        <v>1119</v>
      </c>
      <c r="B199" s="508" t="s">
        <v>1018</v>
      </c>
      <c r="C199" s="508" t="s">
        <v>1004</v>
      </c>
      <c r="D199" s="508" t="s">
        <v>1022</v>
      </c>
      <c r="E199" s="508" t="s">
        <v>1023</v>
      </c>
      <c r="F199" s="512">
        <v>71</v>
      </c>
      <c r="G199" s="512">
        <v>14981</v>
      </c>
      <c r="H199" s="512">
        <v>1.9722222222222223</v>
      </c>
      <c r="I199" s="512">
        <v>211</v>
      </c>
      <c r="J199" s="512">
        <v>36</v>
      </c>
      <c r="K199" s="512">
        <v>7596</v>
      </c>
      <c r="L199" s="512">
        <v>1</v>
      </c>
      <c r="M199" s="512">
        <v>211</v>
      </c>
      <c r="N199" s="512">
        <v>44</v>
      </c>
      <c r="O199" s="512">
        <v>9328</v>
      </c>
      <c r="P199" s="549">
        <v>1.2280147446024223</v>
      </c>
      <c r="Q199" s="513">
        <v>212</v>
      </c>
    </row>
    <row r="200" spans="1:17" ht="14.4" customHeight="1" x14ac:dyDescent="0.3">
      <c r="A200" s="507" t="s">
        <v>1119</v>
      </c>
      <c r="B200" s="508" t="s">
        <v>1018</v>
      </c>
      <c r="C200" s="508" t="s">
        <v>1004</v>
      </c>
      <c r="D200" s="508" t="s">
        <v>1025</v>
      </c>
      <c r="E200" s="508" t="s">
        <v>1026</v>
      </c>
      <c r="F200" s="512">
        <v>265</v>
      </c>
      <c r="G200" s="512">
        <v>79765</v>
      </c>
      <c r="H200" s="512">
        <v>2.912087912087912</v>
      </c>
      <c r="I200" s="512">
        <v>301</v>
      </c>
      <c r="J200" s="512">
        <v>91</v>
      </c>
      <c r="K200" s="512">
        <v>27391</v>
      </c>
      <c r="L200" s="512">
        <v>1</v>
      </c>
      <c r="M200" s="512">
        <v>301</v>
      </c>
      <c r="N200" s="512">
        <v>139</v>
      </c>
      <c r="O200" s="512">
        <v>41978</v>
      </c>
      <c r="P200" s="549">
        <v>1.5325471870322369</v>
      </c>
      <c r="Q200" s="513">
        <v>302</v>
      </c>
    </row>
    <row r="201" spans="1:17" ht="14.4" customHeight="1" x14ac:dyDescent="0.3">
      <c r="A201" s="507" t="s">
        <v>1119</v>
      </c>
      <c r="B201" s="508" t="s">
        <v>1018</v>
      </c>
      <c r="C201" s="508" t="s">
        <v>1004</v>
      </c>
      <c r="D201" s="508" t="s">
        <v>1031</v>
      </c>
      <c r="E201" s="508" t="s">
        <v>1032</v>
      </c>
      <c r="F201" s="512">
        <v>157</v>
      </c>
      <c r="G201" s="512">
        <v>21509</v>
      </c>
      <c r="H201" s="512">
        <v>1.1544117647058822</v>
      </c>
      <c r="I201" s="512">
        <v>137</v>
      </c>
      <c r="J201" s="512">
        <v>136</v>
      </c>
      <c r="K201" s="512">
        <v>18632</v>
      </c>
      <c r="L201" s="512">
        <v>1</v>
      </c>
      <c r="M201" s="512">
        <v>137</v>
      </c>
      <c r="N201" s="512">
        <v>140</v>
      </c>
      <c r="O201" s="512">
        <v>19180</v>
      </c>
      <c r="P201" s="549">
        <v>1.0294117647058822</v>
      </c>
      <c r="Q201" s="513">
        <v>137</v>
      </c>
    </row>
    <row r="202" spans="1:17" ht="14.4" customHeight="1" x14ac:dyDescent="0.3">
      <c r="A202" s="507" t="s">
        <v>1119</v>
      </c>
      <c r="B202" s="508" t="s">
        <v>1018</v>
      </c>
      <c r="C202" s="508" t="s">
        <v>1004</v>
      </c>
      <c r="D202" s="508" t="s">
        <v>1038</v>
      </c>
      <c r="E202" s="508" t="s">
        <v>1039</v>
      </c>
      <c r="F202" s="512">
        <v>10</v>
      </c>
      <c r="G202" s="512">
        <v>1730</v>
      </c>
      <c r="H202" s="512">
        <v>3.3333333333333335</v>
      </c>
      <c r="I202" s="512">
        <v>173</v>
      </c>
      <c r="J202" s="512">
        <v>3</v>
      </c>
      <c r="K202" s="512">
        <v>519</v>
      </c>
      <c r="L202" s="512">
        <v>1</v>
      </c>
      <c r="M202" s="512">
        <v>173</v>
      </c>
      <c r="N202" s="512">
        <v>6</v>
      </c>
      <c r="O202" s="512">
        <v>1044</v>
      </c>
      <c r="P202" s="549">
        <v>2.0115606936416186</v>
      </c>
      <c r="Q202" s="513">
        <v>174</v>
      </c>
    </row>
    <row r="203" spans="1:17" ht="14.4" customHeight="1" x14ac:dyDescent="0.3">
      <c r="A203" s="507" t="s">
        <v>1119</v>
      </c>
      <c r="B203" s="508" t="s">
        <v>1018</v>
      </c>
      <c r="C203" s="508" t="s">
        <v>1004</v>
      </c>
      <c r="D203" s="508" t="s">
        <v>1040</v>
      </c>
      <c r="E203" s="508" t="s">
        <v>1041</v>
      </c>
      <c r="F203" s="512">
        <v>21</v>
      </c>
      <c r="G203" s="512">
        <v>8064</v>
      </c>
      <c r="H203" s="512">
        <v>1.9365994236311239</v>
      </c>
      <c r="I203" s="512">
        <v>384</v>
      </c>
      <c r="J203" s="512">
        <v>12</v>
      </c>
      <c r="K203" s="512">
        <v>4164</v>
      </c>
      <c r="L203" s="512">
        <v>1</v>
      </c>
      <c r="M203" s="512">
        <v>347</v>
      </c>
      <c r="N203" s="512">
        <v>6</v>
      </c>
      <c r="O203" s="512">
        <v>2082</v>
      </c>
      <c r="P203" s="549">
        <v>0.5</v>
      </c>
      <c r="Q203" s="513">
        <v>347</v>
      </c>
    </row>
    <row r="204" spans="1:17" ht="14.4" customHeight="1" x14ac:dyDescent="0.3">
      <c r="A204" s="507" t="s">
        <v>1119</v>
      </c>
      <c r="B204" s="508" t="s">
        <v>1018</v>
      </c>
      <c r="C204" s="508" t="s">
        <v>1004</v>
      </c>
      <c r="D204" s="508" t="s">
        <v>1042</v>
      </c>
      <c r="E204" s="508" t="s">
        <v>1043</v>
      </c>
      <c r="F204" s="512">
        <v>205</v>
      </c>
      <c r="G204" s="512">
        <v>3485</v>
      </c>
      <c r="H204" s="512">
        <v>10.25</v>
      </c>
      <c r="I204" s="512">
        <v>17</v>
      </c>
      <c r="J204" s="512">
        <v>20</v>
      </c>
      <c r="K204" s="512">
        <v>340</v>
      </c>
      <c r="L204" s="512">
        <v>1</v>
      </c>
      <c r="M204" s="512">
        <v>17</v>
      </c>
      <c r="N204" s="512">
        <v>165</v>
      </c>
      <c r="O204" s="512">
        <v>2805</v>
      </c>
      <c r="P204" s="549">
        <v>8.25</v>
      </c>
      <c r="Q204" s="513">
        <v>17</v>
      </c>
    </row>
    <row r="205" spans="1:17" ht="14.4" customHeight="1" x14ac:dyDescent="0.3">
      <c r="A205" s="507" t="s">
        <v>1119</v>
      </c>
      <c r="B205" s="508" t="s">
        <v>1018</v>
      </c>
      <c r="C205" s="508" t="s">
        <v>1004</v>
      </c>
      <c r="D205" s="508" t="s">
        <v>1044</v>
      </c>
      <c r="E205" s="508" t="s">
        <v>1045</v>
      </c>
      <c r="F205" s="512">
        <v>18</v>
      </c>
      <c r="G205" s="512">
        <v>4914</v>
      </c>
      <c r="H205" s="512"/>
      <c r="I205" s="512">
        <v>273</v>
      </c>
      <c r="J205" s="512"/>
      <c r="K205" s="512"/>
      <c r="L205" s="512"/>
      <c r="M205" s="512"/>
      <c r="N205" s="512">
        <v>13</v>
      </c>
      <c r="O205" s="512">
        <v>3562</v>
      </c>
      <c r="P205" s="549"/>
      <c r="Q205" s="513">
        <v>274</v>
      </c>
    </row>
    <row r="206" spans="1:17" ht="14.4" customHeight="1" x14ac:dyDescent="0.3">
      <c r="A206" s="507" t="s">
        <v>1119</v>
      </c>
      <c r="B206" s="508" t="s">
        <v>1018</v>
      </c>
      <c r="C206" s="508" t="s">
        <v>1004</v>
      </c>
      <c r="D206" s="508" t="s">
        <v>1046</v>
      </c>
      <c r="E206" s="508" t="s">
        <v>1047</v>
      </c>
      <c r="F206" s="512">
        <v>20</v>
      </c>
      <c r="G206" s="512">
        <v>2840</v>
      </c>
      <c r="H206" s="512">
        <v>2</v>
      </c>
      <c r="I206" s="512">
        <v>142</v>
      </c>
      <c r="J206" s="512">
        <v>10</v>
      </c>
      <c r="K206" s="512">
        <v>1420</v>
      </c>
      <c r="L206" s="512">
        <v>1</v>
      </c>
      <c r="M206" s="512">
        <v>142</v>
      </c>
      <c r="N206" s="512">
        <v>14</v>
      </c>
      <c r="O206" s="512">
        <v>1988</v>
      </c>
      <c r="P206" s="549">
        <v>1.4</v>
      </c>
      <c r="Q206" s="513">
        <v>142</v>
      </c>
    </row>
    <row r="207" spans="1:17" ht="14.4" customHeight="1" x14ac:dyDescent="0.3">
      <c r="A207" s="507" t="s">
        <v>1119</v>
      </c>
      <c r="B207" s="508" t="s">
        <v>1018</v>
      </c>
      <c r="C207" s="508" t="s">
        <v>1004</v>
      </c>
      <c r="D207" s="508" t="s">
        <v>1048</v>
      </c>
      <c r="E207" s="508" t="s">
        <v>1047</v>
      </c>
      <c r="F207" s="512">
        <v>157</v>
      </c>
      <c r="G207" s="512">
        <v>12246</v>
      </c>
      <c r="H207" s="512">
        <v>1.1544117647058822</v>
      </c>
      <c r="I207" s="512">
        <v>78</v>
      </c>
      <c r="J207" s="512">
        <v>136</v>
      </c>
      <c r="K207" s="512">
        <v>10608</v>
      </c>
      <c r="L207" s="512">
        <v>1</v>
      </c>
      <c r="M207" s="512">
        <v>78</v>
      </c>
      <c r="N207" s="512">
        <v>140</v>
      </c>
      <c r="O207" s="512">
        <v>10920</v>
      </c>
      <c r="P207" s="549">
        <v>1.0294117647058822</v>
      </c>
      <c r="Q207" s="513">
        <v>78</v>
      </c>
    </row>
    <row r="208" spans="1:17" ht="14.4" customHeight="1" x14ac:dyDescent="0.3">
      <c r="A208" s="507" t="s">
        <v>1119</v>
      </c>
      <c r="B208" s="508" t="s">
        <v>1018</v>
      </c>
      <c r="C208" s="508" t="s">
        <v>1004</v>
      </c>
      <c r="D208" s="508" t="s">
        <v>1049</v>
      </c>
      <c r="E208" s="508" t="s">
        <v>1050</v>
      </c>
      <c r="F208" s="512">
        <v>20</v>
      </c>
      <c r="G208" s="512">
        <v>6260</v>
      </c>
      <c r="H208" s="512">
        <v>1.9936305732484076</v>
      </c>
      <c r="I208" s="512">
        <v>313</v>
      </c>
      <c r="J208" s="512">
        <v>10</v>
      </c>
      <c r="K208" s="512">
        <v>3140</v>
      </c>
      <c r="L208" s="512">
        <v>1</v>
      </c>
      <c r="M208" s="512">
        <v>314</v>
      </c>
      <c r="N208" s="512">
        <v>14</v>
      </c>
      <c r="O208" s="512">
        <v>4396</v>
      </c>
      <c r="P208" s="549">
        <v>1.4</v>
      </c>
      <c r="Q208" s="513">
        <v>314</v>
      </c>
    </row>
    <row r="209" spans="1:17" ht="14.4" customHeight="1" x14ac:dyDescent="0.3">
      <c r="A209" s="507" t="s">
        <v>1119</v>
      </c>
      <c r="B209" s="508" t="s">
        <v>1018</v>
      </c>
      <c r="C209" s="508" t="s">
        <v>1004</v>
      </c>
      <c r="D209" s="508" t="s">
        <v>1051</v>
      </c>
      <c r="E209" s="508" t="s">
        <v>1052</v>
      </c>
      <c r="F209" s="512">
        <v>21</v>
      </c>
      <c r="G209" s="512">
        <v>10248</v>
      </c>
      <c r="H209" s="512">
        <v>2.6036585365853657</v>
      </c>
      <c r="I209" s="512">
        <v>488</v>
      </c>
      <c r="J209" s="512">
        <v>12</v>
      </c>
      <c r="K209" s="512">
        <v>3936</v>
      </c>
      <c r="L209" s="512">
        <v>1</v>
      </c>
      <c r="M209" s="512">
        <v>328</v>
      </c>
      <c r="N209" s="512">
        <v>6</v>
      </c>
      <c r="O209" s="512">
        <v>1968</v>
      </c>
      <c r="P209" s="549">
        <v>0.5</v>
      </c>
      <c r="Q209" s="513">
        <v>328</v>
      </c>
    </row>
    <row r="210" spans="1:17" ht="14.4" customHeight="1" x14ac:dyDescent="0.3">
      <c r="A210" s="507" t="s">
        <v>1119</v>
      </c>
      <c r="B210" s="508" t="s">
        <v>1018</v>
      </c>
      <c r="C210" s="508" t="s">
        <v>1004</v>
      </c>
      <c r="D210" s="508" t="s">
        <v>1053</v>
      </c>
      <c r="E210" s="508" t="s">
        <v>1054</v>
      </c>
      <c r="F210" s="512">
        <v>137</v>
      </c>
      <c r="G210" s="512">
        <v>22331</v>
      </c>
      <c r="H210" s="512">
        <v>0.91333333333333333</v>
      </c>
      <c r="I210" s="512">
        <v>163</v>
      </c>
      <c r="J210" s="512">
        <v>150</v>
      </c>
      <c r="K210" s="512">
        <v>24450</v>
      </c>
      <c r="L210" s="512">
        <v>1</v>
      </c>
      <c r="M210" s="512">
        <v>163</v>
      </c>
      <c r="N210" s="512">
        <v>127</v>
      </c>
      <c r="O210" s="512">
        <v>20701</v>
      </c>
      <c r="P210" s="549">
        <v>0.84666666666666668</v>
      </c>
      <c r="Q210" s="513">
        <v>163</v>
      </c>
    </row>
    <row r="211" spans="1:17" ht="14.4" customHeight="1" x14ac:dyDescent="0.3">
      <c r="A211" s="507" t="s">
        <v>1119</v>
      </c>
      <c r="B211" s="508" t="s">
        <v>1018</v>
      </c>
      <c r="C211" s="508" t="s">
        <v>1004</v>
      </c>
      <c r="D211" s="508" t="s">
        <v>1057</v>
      </c>
      <c r="E211" s="508" t="s">
        <v>1023</v>
      </c>
      <c r="F211" s="512">
        <v>450</v>
      </c>
      <c r="G211" s="512">
        <v>32400</v>
      </c>
      <c r="H211" s="512">
        <v>1.187335092348285</v>
      </c>
      <c r="I211" s="512">
        <v>72</v>
      </c>
      <c r="J211" s="512">
        <v>379</v>
      </c>
      <c r="K211" s="512">
        <v>27288</v>
      </c>
      <c r="L211" s="512">
        <v>1</v>
      </c>
      <c r="M211" s="512">
        <v>72</v>
      </c>
      <c r="N211" s="512">
        <v>407</v>
      </c>
      <c r="O211" s="512">
        <v>29304</v>
      </c>
      <c r="P211" s="549">
        <v>1.0738786279683377</v>
      </c>
      <c r="Q211" s="513">
        <v>72</v>
      </c>
    </row>
    <row r="212" spans="1:17" ht="14.4" customHeight="1" x14ac:dyDescent="0.3">
      <c r="A212" s="507" t="s">
        <v>1119</v>
      </c>
      <c r="B212" s="508" t="s">
        <v>1018</v>
      </c>
      <c r="C212" s="508" t="s">
        <v>1004</v>
      </c>
      <c r="D212" s="508" t="s">
        <v>1062</v>
      </c>
      <c r="E212" s="508" t="s">
        <v>1063</v>
      </c>
      <c r="F212" s="512">
        <v>3</v>
      </c>
      <c r="G212" s="512">
        <v>687</v>
      </c>
      <c r="H212" s="512"/>
      <c r="I212" s="512">
        <v>229</v>
      </c>
      <c r="J212" s="512"/>
      <c r="K212" s="512"/>
      <c r="L212" s="512"/>
      <c r="M212" s="512"/>
      <c r="N212" s="512"/>
      <c r="O212" s="512"/>
      <c r="P212" s="549"/>
      <c r="Q212" s="513"/>
    </row>
    <row r="213" spans="1:17" ht="14.4" customHeight="1" x14ac:dyDescent="0.3">
      <c r="A213" s="507" t="s">
        <v>1119</v>
      </c>
      <c r="B213" s="508" t="s">
        <v>1018</v>
      </c>
      <c r="C213" s="508" t="s">
        <v>1004</v>
      </c>
      <c r="D213" s="508" t="s">
        <v>1064</v>
      </c>
      <c r="E213" s="508" t="s">
        <v>1065</v>
      </c>
      <c r="F213" s="512">
        <v>9</v>
      </c>
      <c r="G213" s="512">
        <v>10899</v>
      </c>
      <c r="H213" s="512">
        <v>3</v>
      </c>
      <c r="I213" s="512">
        <v>1211</v>
      </c>
      <c r="J213" s="512">
        <v>3</v>
      </c>
      <c r="K213" s="512">
        <v>3633</v>
      </c>
      <c r="L213" s="512">
        <v>1</v>
      </c>
      <c r="M213" s="512">
        <v>1211</v>
      </c>
      <c r="N213" s="512">
        <v>4</v>
      </c>
      <c r="O213" s="512">
        <v>4848</v>
      </c>
      <c r="P213" s="549">
        <v>1.3344343517753923</v>
      </c>
      <c r="Q213" s="513">
        <v>1212</v>
      </c>
    </row>
    <row r="214" spans="1:17" ht="14.4" customHeight="1" x14ac:dyDescent="0.3">
      <c r="A214" s="507" t="s">
        <v>1119</v>
      </c>
      <c r="B214" s="508" t="s">
        <v>1018</v>
      </c>
      <c r="C214" s="508" t="s">
        <v>1004</v>
      </c>
      <c r="D214" s="508" t="s">
        <v>1066</v>
      </c>
      <c r="E214" s="508" t="s">
        <v>1067</v>
      </c>
      <c r="F214" s="512">
        <v>8</v>
      </c>
      <c r="G214" s="512">
        <v>912</v>
      </c>
      <c r="H214" s="512">
        <v>4</v>
      </c>
      <c r="I214" s="512">
        <v>114</v>
      </c>
      <c r="J214" s="512">
        <v>2</v>
      </c>
      <c r="K214" s="512">
        <v>228</v>
      </c>
      <c r="L214" s="512">
        <v>1</v>
      </c>
      <c r="M214" s="512">
        <v>114</v>
      </c>
      <c r="N214" s="512">
        <v>5</v>
      </c>
      <c r="O214" s="512">
        <v>575</v>
      </c>
      <c r="P214" s="549">
        <v>2.5219298245614037</v>
      </c>
      <c r="Q214" s="513">
        <v>115</v>
      </c>
    </row>
    <row r="215" spans="1:17" ht="14.4" customHeight="1" x14ac:dyDescent="0.3">
      <c r="A215" s="507" t="s">
        <v>1119</v>
      </c>
      <c r="B215" s="508" t="s">
        <v>1018</v>
      </c>
      <c r="C215" s="508" t="s">
        <v>1004</v>
      </c>
      <c r="D215" s="508" t="s">
        <v>1068</v>
      </c>
      <c r="E215" s="508" t="s">
        <v>1069</v>
      </c>
      <c r="F215" s="512">
        <v>1</v>
      </c>
      <c r="G215" s="512">
        <v>346</v>
      </c>
      <c r="H215" s="512"/>
      <c r="I215" s="512">
        <v>346</v>
      </c>
      <c r="J215" s="512"/>
      <c r="K215" s="512"/>
      <c r="L215" s="512"/>
      <c r="M215" s="512"/>
      <c r="N215" s="512"/>
      <c r="O215" s="512"/>
      <c r="P215" s="549"/>
      <c r="Q215" s="513"/>
    </row>
    <row r="216" spans="1:17" ht="14.4" customHeight="1" x14ac:dyDescent="0.3">
      <c r="A216" s="507" t="s">
        <v>1120</v>
      </c>
      <c r="B216" s="508" t="s">
        <v>1018</v>
      </c>
      <c r="C216" s="508" t="s">
        <v>1004</v>
      </c>
      <c r="D216" s="508" t="s">
        <v>1022</v>
      </c>
      <c r="E216" s="508" t="s">
        <v>1023</v>
      </c>
      <c r="F216" s="512">
        <v>45</v>
      </c>
      <c r="G216" s="512">
        <v>9495</v>
      </c>
      <c r="H216" s="512">
        <v>1.6071428571428572</v>
      </c>
      <c r="I216" s="512">
        <v>211</v>
      </c>
      <c r="J216" s="512">
        <v>28</v>
      </c>
      <c r="K216" s="512">
        <v>5908</v>
      </c>
      <c r="L216" s="512">
        <v>1</v>
      </c>
      <c r="M216" s="512">
        <v>211</v>
      </c>
      <c r="N216" s="512">
        <v>37</v>
      </c>
      <c r="O216" s="512">
        <v>7844</v>
      </c>
      <c r="P216" s="549">
        <v>1.3276912660798916</v>
      </c>
      <c r="Q216" s="513">
        <v>212</v>
      </c>
    </row>
    <row r="217" spans="1:17" ht="14.4" customHeight="1" x14ac:dyDescent="0.3">
      <c r="A217" s="507" t="s">
        <v>1120</v>
      </c>
      <c r="B217" s="508" t="s">
        <v>1018</v>
      </c>
      <c r="C217" s="508" t="s">
        <v>1004</v>
      </c>
      <c r="D217" s="508" t="s">
        <v>1025</v>
      </c>
      <c r="E217" s="508" t="s">
        <v>1026</v>
      </c>
      <c r="F217" s="512">
        <v>61</v>
      </c>
      <c r="G217" s="512">
        <v>18361</v>
      </c>
      <c r="H217" s="512">
        <v>1.967741935483871</v>
      </c>
      <c r="I217" s="512">
        <v>301</v>
      </c>
      <c r="J217" s="512">
        <v>31</v>
      </c>
      <c r="K217" s="512">
        <v>9331</v>
      </c>
      <c r="L217" s="512">
        <v>1</v>
      </c>
      <c r="M217" s="512">
        <v>301</v>
      </c>
      <c r="N217" s="512">
        <v>110</v>
      </c>
      <c r="O217" s="512">
        <v>33220</v>
      </c>
      <c r="P217" s="549">
        <v>3.5601757582252707</v>
      </c>
      <c r="Q217" s="513">
        <v>302</v>
      </c>
    </row>
    <row r="218" spans="1:17" ht="14.4" customHeight="1" x14ac:dyDescent="0.3">
      <c r="A218" s="507" t="s">
        <v>1120</v>
      </c>
      <c r="B218" s="508" t="s">
        <v>1018</v>
      </c>
      <c r="C218" s="508" t="s">
        <v>1004</v>
      </c>
      <c r="D218" s="508" t="s">
        <v>1027</v>
      </c>
      <c r="E218" s="508" t="s">
        <v>1028</v>
      </c>
      <c r="F218" s="512">
        <v>3</v>
      </c>
      <c r="G218" s="512">
        <v>297</v>
      </c>
      <c r="H218" s="512"/>
      <c r="I218" s="512">
        <v>99</v>
      </c>
      <c r="J218" s="512"/>
      <c r="K218" s="512"/>
      <c r="L218" s="512"/>
      <c r="M218" s="512"/>
      <c r="N218" s="512"/>
      <c r="O218" s="512"/>
      <c r="P218" s="549"/>
      <c r="Q218" s="513"/>
    </row>
    <row r="219" spans="1:17" ht="14.4" customHeight="1" x14ac:dyDescent="0.3">
      <c r="A219" s="507" t="s">
        <v>1120</v>
      </c>
      <c r="B219" s="508" t="s">
        <v>1018</v>
      </c>
      <c r="C219" s="508" t="s">
        <v>1004</v>
      </c>
      <c r="D219" s="508" t="s">
        <v>1031</v>
      </c>
      <c r="E219" s="508" t="s">
        <v>1032</v>
      </c>
      <c r="F219" s="512">
        <v>84</v>
      </c>
      <c r="G219" s="512">
        <v>11508</v>
      </c>
      <c r="H219" s="512">
        <v>0.80769230769230771</v>
      </c>
      <c r="I219" s="512">
        <v>137</v>
      </c>
      <c r="J219" s="512">
        <v>104</v>
      </c>
      <c r="K219" s="512">
        <v>14248</v>
      </c>
      <c r="L219" s="512">
        <v>1</v>
      </c>
      <c r="M219" s="512">
        <v>137</v>
      </c>
      <c r="N219" s="512">
        <v>89</v>
      </c>
      <c r="O219" s="512">
        <v>12193</v>
      </c>
      <c r="P219" s="549">
        <v>0.85576923076923073</v>
      </c>
      <c r="Q219" s="513">
        <v>137</v>
      </c>
    </row>
    <row r="220" spans="1:17" ht="14.4" customHeight="1" x14ac:dyDescent="0.3">
      <c r="A220" s="507" t="s">
        <v>1120</v>
      </c>
      <c r="B220" s="508" t="s">
        <v>1018</v>
      </c>
      <c r="C220" s="508" t="s">
        <v>1004</v>
      </c>
      <c r="D220" s="508" t="s">
        <v>1034</v>
      </c>
      <c r="E220" s="508" t="s">
        <v>1035</v>
      </c>
      <c r="F220" s="512">
        <v>1</v>
      </c>
      <c r="G220" s="512">
        <v>639</v>
      </c>
      <c r="H220" s="512"/>
      <c r="I220" s="512">
        <v>639</v>
      </c>
      <c r="J220" s="512"/>
      <c r="K220" s="512"/>
      <c r="L220" s="512"/>
      <c r="M220" s="512"/>
      <c r="N220" s="512">
        <v>1</v>
      </c>
      <c r="O220" s="512">
        <v>640</v>
      </c>
      <c r="P220" s="549"/>
      <c r="Q220" s="513">
        <v>640</v>
      </c>
    </row>
    <row r="221" spans="1:17" ht="14.4" customHeight="1" x14ac:dyDescent="0.3">
      <c r="A221" s="507" t="s">
        <v>1120</v>
      </c>
      <c r="B221" s="508" t="s">
        <v>1018</v>
      </c>
      <c r="C221" s="508" t="s">
        <v>1004</v>
      </c>
      <c r="D221" s="508" t="s">
        <v>1038</v>
      </c>
      <c r="E221" s="508" t="s">
        <v>1039</v>
      </c>
      <c r="F221" s="512">
        <v>3</v>
      </c>
      <c r="G221" s="512">
        <v>519</v>
      </c>
      <c r="H221" s="512">
        <v>3</v>
      </c>
      <c r="I221" s="512">
        <v>173</v>
      </c>
      <c r="J221" s="512">
        <v>1</v>
      </c>
      <c r="K221" s="512">
        <v>173</v>
      </c>
      <c r="L221" s="512">
        <v>1</v>
      </c>
      <c r="M221" s="512">
        <v>173</v>
      </c>
      <c r="N221" s="512">
        <v>5</v>
      </c>
      <c r="O221" s="512">
        <v>870</v>
      </c>
      <c r="P221" s="549">
        <v>5.0289017341040463</v>
      </c>
      <c r="Q221" s="513">
        <v>174</v>
      </c>
    </row>
    <row r="222" spans="1:17" ht="14.4" customHeight="1" x14ac:dyDescent="0.3">
      <c r="A222" s="507" t="s">
        <v>1120</v>
      </c>
      <c r="B222" s="508" t="s">
        <v>1018</v>
      </c>
      <c r="C222" s="508" t="s">
        <v>1004</v>
      </c>
      <c r="D222" s="508" t="s">
        <v>1040</v>
      </c>
      <c r="E222" s="508" t="s">
        <v>1041</v>
      </c>
      <c r="F222" s="512"/>
      <c r="G222" s="512"/>
      <c r="H222" s="512"/>
      <c r="I222" s="512"/>
      <c r="J222" s="512">
        <v>3</v>
      </c>
      <c r="K222" s="512">
        <v>1041</v>
      </c>
      <c r="L222" s="512">
        <v>1</v>
      </c>
      <c r="M222" s="512">
        <v>347</v>
      </c>
      <c r="N222" s="512">
        <v>5</v>
      </c>
      <c r="O222" s="512">
        <v>1735</v>
      </c>
      <c r="P222" s="549">
        <v>1.6666666666666667</v>
      </c>
      <c r="Q222" s="513">
        <v>347</v>
      </c>
    </row>
    <row r="223" spans="1:17" ht="14.4" customHeight="1" x14ac:dyDescent="0.3">
      <c r="A223" s="507" t="s">
        <v>1120</v>
      </c>
      <c r="B223" s="508" t="s">
        <v>1018</v>
      </c>
      <c r="C223" s="508" t="s">
        <v>1004</v>
      </c>
      <c r="D223" s="508" t="s">
        <v>1042</v>
      </c>
      <c r="E223" s="508" t="s">
        <v>1043</v>
      </c>
      <c r="F223" s="512">
        <v>93</v>
      </c>
      <c r="G223" s="512">
        <v>1581</v>
      </c>
      <c r="H223" s="512">
        <v>18.600000000000001</v>
      </c>
      <c r="I223" s="512">
        <v>17</v>
      </c>
      <c r="J223" s="512">
        <v>5</v>
      </c>
      <c r="K223" s="512">
        <v>85</v>
      </c>
      <c r="L223" s="512">
        <v>1</v>
      </c>
      <c r="M223" s="512">
        <v>17</v>
      </c>
      <c r="N223" s="512">
        <v>107</v>
      </c>
      <c r="O223" s="512">
        <v>1819</v>
      </c>
      <c r="P223" s="549">
        <v>21.4</v>
      </c>
      <c r="Q223" s="513">
        <v>17</v>
      </c>
    </row>
    <row r="224" spans="1:17" ht="14.4" customHeight="1" x14ac:dyDescent="0.3">
      <c r="A224" s="507" t="s">
        <v>1120</v>
      </c>
      <c r="B224" s="508" t="s">
        <v>1018</v>
      </c>
      <c r="C224" s="508" t="s">
        <v>1004</v>
      </c>
      <c r="D224" s="508" t="s">
        <v>1044</v>
      </c>
      <c r="E224" s="508" t="s">
        <v>1045</v>
      </c>
      <c r="F224" s="512">
        <v>6</v>
      </c>
      <c r="G224" s="512">
        <v>1638</v>
      </c>
      <c r="H224" s="512"/>
      <c r="I224" s="512">
        <v>273</v>
      </c>
      <c r="J224" s="512"/>
      <c r="K224" s="512"/>
      <c r="L224" s="512"/>
      <c r="M224" s="512"/>
      <c r="N224" s="512">
        <v>10</v>
      </c>
      <c r="O224" s="512">
        <v>2740</v>
      </c>
      <c r="P224" s="549"/>
      <c r="Q224" s="513">
        <v>274</v>
      </c>
    </row>
    <row r="225" spans="1:17" ht="14.4" customHeight="1" x14ac:dyDescent="0.3">
      <c r="A225" s="507" t="s">
        <v>1120</v>
      </c>
      <c r="B225" s="508" t="s">
        <v>1018</v>
      </c>
      <c r="C225" s="508" t="s">
        <v>1004</v>
      </c>
      <c r="D225" s="508" t="s">
        <v>1046</v>
      </c>
      <c r="E225" s="508" t="s">
        <v>1047</v>
      </c>
      <c r="F225" s="512">
        <v>7</v>
      </c>
      <c r="G225" s="512">
        <v>994</v>
      </c>
      <c r="H225" s="512">
        <v>1</v>
      </c>
      <c r="I225" s="512">
        <v>142</v>
      </c>
      <c r="J225" s="512">
        <v>7</v>
      </c>
      <c r="K225" s="512">
        <v>994</v>
      </c>
      <c r="L225" s="512">
        <v>1</v>
      </c>
      <c r="M225" s="512">
        <v>142</v>
      </c>
      <c r="N225" s="512">
        <v>12</v>
      </c>
      <c r="O225" s="512">
        <v>1704</v>
      </c>
      <c r="P225" s="549">
        <v>1.7142857142857142</v>
      </c>
      <c r="Q225" s="513">
        <v>142</v>
      </c>
    </row>
    <row r="226" spans="1:17" ht="14.4" customHeight="1" x14ac:dyDescent="0.3">
      <c r="A226" s="507" t="s">
        <v>1120</v>
      </c>
      <c r="B226" s="508" t="s">
        <v>1018</v>
      </c>
      <c r="C226" s="508" t="s">
        <v>1004</v>
      </c>
      <c r="D226" s="508" t="s">
        <v>1048</v>
      </c>
      <c r="E226" s="508" t="s">
        <v>1047</v>
      </c>
      <c r="F226" s="512">
        <v>84</v>
      </c>
      <c r="G226" s="512">
        <v>6552</v>
      </c>
      <c r="H226" s="512">
        <v>0.80769230769230771</v>
      </c>
      <c r="I226" s="512">
        <v>78</v>
      </c>
      <c r="J226" s="512">
        <v>104</v>
      </c>
      <c r="K226" s="512">
        <v>8112</v>
      </c>
      <c r="L226" s="512">
        <v>1</v>
      </c>
      <c r="M226" s="512">
        <v>78</v>
      </c>
      <c r="N226" s="512">
        <v>89</v>
      </c>
      <c r="O226" s="512">
        <v>6942</v>
      </c>
      <c r="P226" s="549">
        <v>0.85576923076923073</v>
      </c>
      <c r="Q226" s="513">
        <v>78</v>
      </c>
    </row>
    <row r="227" spans="1:17" ht="14.4" customHeight="1" x14ac:dyDescent="0.3">
      <c r="A227" s="507" t="s">
        <v>1120</v>
      </c>
      <c r="B227" s="508" t="s">
        <v>1018</v>
      </c>
      <c r="C227" s="508" t="s">
        <v>1004</v>
      </c>
      <c r="D227" s="508" t="s">
        <v>1049</v>
      </c>
      <c r="E227" s="508" t="s">
        <v>1050</v>
      </c>
      <c r="F227" s="512">
        <v>7</v>
      </c>
      <c r="G227" s="512">
        <v>2191</v>
      </c>
      <c r="H227" s="512">
        <v>0.99681528662420382</v>
      </c>
      <c r="I227" s="512">
        <v>313</v>
      </c>
      <c r="J227" s="512">
        <v>7</v>
      </c>
      <c r="K227" s="512">
        <v>2198</v>
      </c>
      <c r="L227" s="512">
        <v>1</v>
      </c>
      <c r="M227" s="512">
        <v>314</v>
      </c>
      <c r="N227" s="512">
        <v>12</v>
      </c>
      <c r="O227" s="512">
        <v>3768</v>
      </c>
      <c r="P227" s="549">
        <v>1.7142857142857142</v>
      </c>
      <c r="Q227" s="513">
        <v>314</v>
      </c>
    </row>
    <row r="228" spans="1:17" ht="14.4" customHeight="1" x14ac:dyDescent="0.3">
      <c r="A228" s="507" t="s">
        <v>1120</v>
      </c>
      <c r="B228" s="508" t="s">
        <v>1018</v>
      </c>
      <c r="C228" s="508" t="s">
        <v>1004</v>
      </c>
      <c r="D228" s="508" t="s">
        <v>1051</v>
      </c>
      <c r="E228" s="508" t="s">
        <v>1052</v>
      </c>
      <c r="F228" s="512"/>
      <c r="G228" s="512"/>
      <c r="H228" s="512"/>
      <c r="I228" s="512"/>
      <c r="J228" s="512">
        <v>3</v>
      </c>
      <c r="K228" s="512">
        <v>984</v>
      </c>
      <c r="L228" s="512">
        <v>1</v>
      </c>
      <c r="M228" s="512">
        <v>328</v>
      </c>
      <c r="N228" s="512">
        <v>5</v>
      </c>
      <c r="O228" s="512">
        <v>1640</v>
      </c>
      <c r="P228" s="549">
        <v>1.6666666666666667</v>
      </c>
      <c r="Q228" s="513">
        <v>328</v>
      </c>
    </row>
    <row r="229" spans="1:17" ht="14.4" customHeight="1" x14ac:dyDescent="0.3">
      <c r="A229" s="507" t="s">
        <v>1120</v>
      </c>
      <c r="B229" s="508" t="s">
        <v>1018</v>
      </c>
      <c r="C229" s="508" t="s">
        <v>1004</v>
      </c>
      <c r="D229" s="508" t="s">
        <v>1053</v>
      </c>
      <c r="E229" s="508" t="s">
        <v>1054</v>
      </c>
      <c r="F229" s="512">
        <v>78</v>
      </c>
      <c r="G229" s="512">
        <v>12714</v>
      </c>
      <c r="H229" s="512">
        <v>0.76470588235294112</v>
      </c>
      <c r="I229" s="512">
        <v>163</v>
      </c>
      <c r="J229" s="512">
        <v>102</v>
      </c>
      <c r="K229" s="512">
        <v>16626</v>
      </c>
      <c r="L229" s="512">
        <v>1</v>
      </c>
      <c r="M229" s="512">
        <v>163</v>
      </c>
      <c r="N229" s="512">
        <v>86</v>
      </c>
      <c r="O229" s="512">
        <v>14018</v>
      </c>
      <c r="P229" s="549">
        <v>0.84313725490196079</v>
      </c>
      <c r="Q229" s="513">
        <v>163</v>
      </c>
    </row>
    <row r="230" spans="1:17" ht="14.4" customHeight="1" x14ac:dyDescent="0.3">
      <c r="A230" s="507" t="s">
        <v>1120</v>
      </c>
      <c r="B230" s="508" t="s">
        <v>1018</v>
      </c>
      <c r="C230" s="508" t="s">
        <v>1004</v>
      </c>
      <c r="D230" s="508" t="s">
        <v>1057</v>
      </c>
      <c r="E230" s="508" t="s">
        <v>1023</v>
      </c>
      <c r="F230" s="512">
        <v>181</v>
      </c>
      <c r="G230" s="512">
        <v>13032</v>
      </c>
      <c r="H230" s="512">
        <v>0.85781990521327012</v>
      </c>
      <c r="I230" s="512">
        <v>72</v>
      </c>
      <c r="J230" s="512">
        <v>211</v>
      </c>
      <c r="K230" s="512">
        <v>15192</v>
      </c>
      <c r="L230" s="512">
        <v>1</v>
      </c>
      <c r="M230" s="512">
        <v>72</v>
      </c>
      <c r="N230" s="512">
        <v>206</v>
      </c>
      <c r="O230" s="512">
        <v>14832</v>
      </c>
      <c r="P230" s="549">
        <v>0.976303317535545</v>
      </c>
      <c r="Q230" s="513">
        <v>72</v>
      </c>
    </row>
    <row r="231" spans="1:17" ht="14.4" customHeight="1" x14ac:dyDescent="0.3">
      <c r="A231" s="507" t="s">
        <v>1120</v>
      </c>
      <c r="B231" s="508" t="s">
        <v>1018</v>
      </c>
      <c r="C231" s="508" t="s">
        <v>1004</v>
      </c>
      <c r="D231" s="508" t="s">
        <v>1064</v>
      </c>
      <c r="E231" s="508" t="s">
        <v>1065</v>
      </c>
      <c r="F231" s="512">
        <v>4</v>
      </c>
      <c r="G231" s="512">
        <v>4844</v>
      </c>
      <c r="H231" s="512">
        <v>4</v>
      </c>
      <c r="I231" s="512">
        <v>1211</v>
      </c>
      <c r="J231" s="512">
        <v>1</v>
      </c>
      <c r="K231" s="512">
        <v>1211</v>
      </c>
      <c r="L231" s="512">
        <v>1</v>
      </c>
      <c r="M231" s="512">
        <v>1211</v>
      </c>
      <c r="N231" s="512">
        <v>5</v>
      </c>
      <c r="O231" s="512">
        <v>6060</v>
      </c>
      <c r="P231" s="549">
        <v>5.0041288191577209</v>
      </c>
      <c r="Q231" s="513">
        <v>1212</v>
      </c>
    </row>
    <row r="232" spans="1:17" ht="14.4" customHeight="1" x14ac:dyDescent="0.3">
      <c r="A232" s="507" t="s">
        <v>1120</v>
      </c>
      <c r="B232" s="508" t="s">
        <v>1018</v>
      </c>
      <c r="C232" s="508" t="s">
        <v>1004</v>
      </c>
      <c r="D232" s="508" t="s">
        <v>1066</v>
      </c>
      <c r="E232" s="508" t="s">
        <v>1067</v>
      </c>
      <c r="F232" s="512">
        <v>3</v>
      </c>
      <c r="G232" s="512">
        <v>342</v>
      </c>
      <c r="H232" s="512">
        <v>3</v>
      </c>
      <c r="I232" s="512">
        <v>114</v>
      </c>
      <c r="J232" s="512">
        <v>1</v>
      </c>
      <c r="K232" s="512">
        <v>114</v>
      </c>
      <c r="L232" s="512">
        <v>1</v>
      </c>
      <c r="M232" s="512">
        <v>114</v>
      </c>
      <c r="N232" s="512">
        <v>4</v>
      </c>
      <c r="O232" s="512">
        <v>460</v>
      </c>
      <c r="P232" s="549">
        <v>4.0350877192982457</v>
      </c>
      <c r="Q232" s="513">
        <v>115</v>
      </c>
    </row>
    <row r="233" spans="1:17" ht="14.4" customHeight="1" x14ac:dyDescent="0.3">
      <c r="A233" s="507" t="s">
        <v>1121</v>
      </c>
      <c r="B233" s="508" t="s">
        <v>1018</v>
      </c>
      <c r="C233" s="508" t="s">
        <v>1004</v>
      </c>
      <c r="D233" s="508" t="s">
        <v>1022</v>
      </c>
      <c r="E233" s="508" t="s">
        <v>1023</v>
      </c>
      <c r="F233" s="512">
        <v>4</v>
      </c>
      <c r="G233" s="512">
        <v>844</v>
      </c>
      <c r="H233" s="512">
        <v>4</v>
      </c>
      <c r="I233" s="512">
        <v>211</v>
      </c>
      <c r="J233" s="512">
        <v>1</v>
      </c>
      <c r="K233" s="512">
        <v>211</v>
      </c>
      <c r="L233" s="512">
        <v>1</v>
      </c>
      <c r="M233" s="512">
        <v>211</v>
      </c>
      <c r="N233" s="512">
        <v>4</v>
      </c>
      <c r="O233" s="512">
        <v>848</v>
      </c>
      <c r="P233" s="549">
        <v>4.0189573459715637</v>
      </c>
      <c r="Q233" s="513">
        <v>212</v>
      </c>
    </row>
    <row r="234" spans="1:17" ht="14.4" customHeight="1" x14ac:dyDescent="0.3">
      <c r="A234" s="507" t="s">
        <v>1121</v>
      </c>
      <c r="B234" s="508" t="s">
        <v>1018</v>
      </c>
      <c r="C234" s="508" t="s">
        <v>1004</v>
      </c>
      <c r="D234" s="508" t="s">
        <v>1025</v>
      </c>
      <c r="E234" s="508" t="s">
        <v>1026</v>
      </c>
      <c r="F234" s="512"/>
      <c r="G234" s="512"/>
      <c r="H234" s="512"/>
      <c r="I234" s="512"/>
      <c r="J234" s="512">
        <v>29</v>
      </c>
      <c r="K234" s="512">
        <v>8729</v>
      </c>
      <c r="L234" s="512">
        <v>1</v>
      </c>
      <c r="M234" s="512">
        <v>301</v>
      </c>
      <c r="N234" s="512">
        <v>7</v>
      </c>
      <c r="O234" s="512">
        <v>2114</v>
      </c>
      <c r="P234" s="549">
        <v>0.24218123496391339</v>
      </c>
      <c r="Q234" s="513">
        <v>302</v>
      </c>
    </row>
    <row r="235" spans="1:17" ht="14.4" customHeight="1" x14ac:dyDescent="0.3">
      <c r="A235" s="507" t="s">
        <v>1121</v>
      </c>
      <c r="B235" s="508" t="s">
        <v>1018</v>
      </c>
      <c r="C235" s="508" t="s">
        <v>1004</v>
      </c>
      <c r="D235" s="508" t="s">
        <v>1027</v>
      </c>
      <c r="E235" s="508" t="s">
        <v>1028</v>
      </c>
      <c r="F235" s="512"/>
      <c r="G235" s="512"/>
      <c r="H235" s="512"/>
      <c r="I235" s="512"/>
      <c r="J235" s="512">
        <v>3</v>
      </c>
      <c r="K235" s="512">
        <v>297</v>
      </c>
      <c r="L235" s="512">
        <v>1</v>
      </c>
      <c r="M235" s="512">
        <v>99</v>
      </c>
      <c r="N235" s="512"/>
      <c r="O235" s="512"/>
      <c r="P235" s="549"/>
      <c r="Q235" s="513"/>
    </row>
    <row r="236" spans="1:17" ht="14.4" customHeight="1" x14ac:dyDescent="0.3">
      <c r="A236" s="507" t="s">
        <v>1121</v>
      </c>
      <c r="B236" s="508" t="s">
        <v>1018</v>
      </c>
      <c r="C236" s="508" t="s">
        <v>1004</v>
      </c>
      <c r="D236" s="508" t="s">
        <v>1031</v>
      </c>
      <c r="E236" s="508" t="s">
        <v>1032</v>
      </c>
      <c r="F236" s="512">
        <v>5</v>
      </c>
      <c r="G236" s="512">
        <v>685</v>
      </c>
      <c r="H236" s="512">
        <v>0.7142857142857143</v>
      </c>
      <c r="I236" s="512">
        <v>137</v>
      </c>
      <c r="J236" s="512">
        <v>7</v>
      </c>
      <c r="K236" s="512">
        <v>959</v>
      </c>
      <c r="L236" s="512">
        <v>1</v>
      </c>
      <c r="M236" s="512">
        <v>137</v>
      </c>
      <c r="N236" s="512">
        <v>8</v>
      </c>
      <c r="O236" s="512">
        <v>1096</v>
      </c>
      <c r="P236" s="549">
        <v>1.1428571428571428</v>
      </c>
      <c r="Q236" s="513">
        <v>137</v>
      </c>
    </row>
    <row r="237" spans="1:17" ht="14.4" customHeight="1" x14ac:dyDescent="0.3">
      <c r="A237" s="507" t="s">
        <v>1121</v>
      </c>
      <c r="B237" s="508" t="s">
        <v>1018</v>
      </c>
      <c r="C237" s="508" t="s">
        <v>1004</v>
      </c>
      <c r="D237" s="508" t="s">
        <v>1034</v>
      </c>
      <c r="E237" s="508" t="s">
        <v>1035</v>
      </c>
      <c r="F237" s="512"/>
      <c r="G237" s="512"/>
      <c r="H237" s="512"/>
      <c r="I237" s="512"/>
      <c r="J237" s="512">
        <v>1</v>
      </c>
      <c r="K237" s="512">
        <v>639</v>
      </c>
      <c r="L237" s="512">
        <v>1</v>
      </c>
      <c r="M237" s="512">
        <v>639</v>
      </c>
      <c r="N237" s="512">
        <v>1</v>
      </c>
      <c r="O237" s="512">
        <v>640</v>
      </c>
      <c r="P237" s="549">
        <v>1.0015649452269171</v>
      </c>
      <c r="Q237" s="513">
        <v>640</v>
      </c>
    </row>
    <row r="238" spans="1:17" ht="14.4" customHeight="1" x14ac:dyDescent="0.3">
      <c r="A238" s="507" t="s">
        <v>1121</v>
      </c>
      <c r="B238" s="508" t="s">
        <v>1018</v>
      </c>
      <c r="C238" s="508" t="s">
        <v>1004</v>
      </c>
      <c r="D238" s="508" t="s">
        <v>1038</v>
      </c>
      <c r="E238" s="508" t="s">
        <v>1039</v>
      </c>
      <c r="F238" s="512"/>
      <c r="G238" s="512"/>
      <c r="H238" s="512"/>
      <c r="I238" s="512"/>
      <c r="J238" s="512">
        <v>1</v>
      </c>
      <c r="K238" s="512">
        <v>173</v>
      </c>
      <c r="L238" s="512">
        <v>1</v>
      </c>
      <c r="M238" s="512">
        <v>173</v>
      </c>
      <c r="N238" s="512"/>
      <c r="O238" s="512"/>
      <c r="P238" s="549"/>
      <c r="Q238" s="513"/>
    </row>
    <row r="239" spans="1:17" ht="14.4" customHeight="1" x14ac:dyDescent="0.3">
      <c r="A239" s="507" t="s">
        <v>1121</v>
      </c>
      <c r="B239" s="508" t="s">
        <v>1018</v>
      </c>
      <c r="C239" s="508" t="s">
        <v>1004</v>
      </c>
      <c r="D239" s="508" t="s">
        <v>1042</v>
      </c>
      <c r="E239" s="508" t="s">
        <v>1043</v>
      </c>
      <c r="F239" s="512">
        <v>7</v>
      </c>
      <c r="G239" s="512">
        <v>119</v>
      </c>
      <c r="H239" s="512"/>
      <c r="I239" s="512">
        <v>17</v>
      </c>
      <c r="J239" s="512"/>
      <c r="K239" s="512"/>
      <c r="L239" s="512"/>
      <c r="M239" s="512"/>
      <c r="N239" s="512">
        <v>10</v>
      </c>
      <c r="O239" s="512">
        <v>170</v>
      </c>
      <c r="P239" s="549"/>
      <c r="Q239" s="513">
        <v>17</v>
      </c>
    </row>
    <row r="240" spans="1:17" ht="14.4" customHeight="1" x14ac:dyDescent="0.3">
      <c r="A240" s="507" t="s">
        <v>1121</v>
      </c>
      <c r="B240" s="508" t="s">
        <v>1018</v>
      </c>
      <c r="C240" s="508" t="s">
        <v>1004</v>
      </c>
      <c r="D240" s="508" t="s">
        <v>1044</v>
      </c>
      <c r="E240" s="508" t="s">
        <v>1045</v>
      </c>
      <c r="F240" s="512">
        <v>2</v>
      </c>
      <c r="G240" s="512">
        <v>546</v>
      </c>
      <c r="H240" s="512"/>
      <c r="I240" s="512">
        <v>273</v>
      </c>
      <c r="J240" s="512"/>
      <c r="K240" s="512"/>
      <c r="L240" s="512"/>
      <c r="M240" s="512"/>
      <c r="N240" s="512">
        <v>2</v>
      </c>
      <c r="O240" s="512">
        <v>548</v>
      </c>
      <c r="P240" s="549"/>
      <c r="Q240" s="513">
        <v>274</v>
      </c>
    </row>
    <row r="241" spans="1:17" ht="14.4" customHeight="1" x14ac:dyDescent="0.3">
      <c r="A241" s="507" t="s">
        <v>1121</v>
      </c>
      <c r="B241" s="508" t="s">
        <v>1018</v>
      </c>
      <c r="C241" s="508" t="s">
        <v>1004</v>
      </c>
      <c r="D241" s="508" t="s">
        <v>1046</v>
      </c>
      <c r="E241" s="508" t="s">
        <v>1047</v>
      </c>
      <c r="F241" s="512">
        <v>2</v>
      </c>
      <c r="G241" s="512">
        <v>284</v>
      </c>
      <c r="H241" s="512"/>
      <c r="I241" s="512">
        <v>142</v>
      </c>
      <c r="J241" s="512"/>
      <c r="K241" s="512"/>
      <c r="L241" s="512"/>
      <c r="M241" s="512"/>
      <c r="N241" s="512">
        <v>2</v>
      </c>
      <c r="O241" s="512">
        <v>284</v>
      </c>
      <c r="P241" s="549"/>
      <c r="Q241" s="513">
        <v>142</v>
      </c>
    </row>
    <row r="242" spans="1:17" ht="14.4" customHeight="1" x14ac:dyDescent="0.3">
      <c r="A242" s="507" t="s">
        <v>1121</v>
      </c>
      <c r="B242" s="508" t="s">
        <v>1018</v>
      </c>
      <c r="C242" s="508" t="s">
        <v>1004</v>
      </c>
      <c r="D242" s="508" t="s">
        <v>1048</v>
      </c>
      <c r="E242" s="508" t="s">
        <v>1047</v>
      </c>
      <c r="F242" s="512">
        <v>5</v>
      </c>
      <c r="G242" s="512">
        <v>390</v>
      </c>
      <c r="H242" s="512">
        <v>0.7142857142857143</v>
      </c>
      <c r="I242" s="512">
        <v>78</v>
      </c>
      <c r="J242" s="512">
        <v>7</v>
      </c>
      <c r="K242" s="512">
        <v>546</v>
      </c>
      <c r="L242" s="512">
        <v>1</v>
      </c>
      <c r="M242" s="512">
        <v>78</v>
      </c>
      <c r="N242" s="512">
        <v>8</v>
      </c>
      <c r="O242" s="512">
        <v>624</v>
      </c>
      <c r="P242" s="549">
        <v>1.1428571428571428</v>
      </c>
      <c r="Q242" s="513">
        <v>78</v>
      </c>
    </row>
    <row r="243" spans="1:17" ht="14.4" customHeight="1" x14ac:dyDescent="0.3">
      <c r="A243" s="507" t="s">
        <v>1121</v>
      </c>
      <c r="B243" s="508" t="s">
        <v>1018</v>
      </c>
      <c r="C243" s="508" t="s">
        <v>1004</v>
      </c>
      <c r="D243" s="508" t="s">
        <v>1049</v>
      </c>
      <c r="E243" s="508" t="s">
        <v>1050</v>
      </c>
      <c r="F243" s="512">
        <v>2</v>
      </c>
      <c r="G243" s="512">
        <v>626</v>
      </c>
      <c r="H243" s="512"/>
      <c r="I243" s="512">
        <v>313</v>
      </c>
      <c r="J243" s="512"/>
      <c r="K243" s="512"/>
      <c r="L243" s="512"/>
      <c r="M243" s="512"/>
      <c r="N243" s="512">
        <v>2</v>
      </c>
      <c r="O243" s="512">
        <v>628</v>
      </c>
      <c r="P243" s="549"/>
      <c r="Q243" s="513">
        <v>314</v>
      </c>
    </row>
    <row r="244" spans="1:17" ht="14.4" customHeight="1" x14ac:dyDescent="0.3">
      <c r="A244" s="507" t="s">
        <v>1121</v>
      </c>
      <c r="B244" s="508" t="s">
        <v>1018</v>
      </c>
      <c r="C244" s="508" t="s">
        <v>1004</v>
      </c>
      <c r="D244" s="508" t="s">
        <v>1053</v>
      </c>
      <c r="E244" s="508" t="s">
        <v>1054</v>
      </c>
      <c r="F244" s="512">
        <v>5</v>
      </c>
      <c r="G244" s="512">
        <v>815</v>
      </c>
      <c r="H244" s="512">
        <v>0.7142857142857143</v>
      </c>
      <c r="I244" s="512">
        <v>163</v>
      </c>
      <c r="J244" s="512">
        <v>7</v>
      </c>
      <c r="K244" s="512">
        <v>1141</v>
      </c>
      <c r="L244" s="512">
        <v>1</v>
      </c>
      <c r="M244" s="512">
        <v>163</v>
      </c>
      <c r="N244" s="512">
        <v>8</v>
      </c>
      <c r="O244" s="512">
        <v>1304</v>
      </c>
      <c r="P244" s="549">
        <v>1.1428571428571428</v>
      </c>
      <c r="Q244" s="513">
        <v>163</v>
      </c>
    </row>
    <row r="245" spans="1:17" ht="14.4" customHeight="1" x14ac:dyDescent="0.3">
      <c r="A245" s="507" t="s">
        <v>1121</v>
      </c>
      <c r="B245" s="508" t="s">
        <v>1018</v>
      </c>
      <c r="C245" s="508" t="s">
        <v>1004</v>
      </c>
      <c r="D245" s="508" t="s">
        <v>1057</v>
      </c>
      <c r="E245" s="508" t="s">
        <v>1023</v>
      </c>
      <c r="F245" s="512">
        <v>12</v>
      </c>
      <c r="G245" s="512">
        <v>864</v>
      </c>
      <c r="H245" s="512">
        <v>0.46153846153846156</v>
      </c>
      <c r="I245" s="512">
        <v>72</v>
      </c>
      <c r="J245" s="512">
        <v>26</v>
      </c>
      <c r="K245" s="512">
        <v>1872</v>
      </c>
      <c r="L245" s="512">
        <v>1</v>
      </c>
      <c r="M245" s="512">
        <v>72</v>
      </c>
      <c r="N245" s="512">
        <v>17</v>
      </c>
      <c r="O245" s="512">
        <v>1224</v>
      </c>
      <c r="P245" s="549">
        <v>0.65384615384615385</v>
      </c>
      <c r="Q245" s="513">
        <v>72</v>
      </c>
    </row>
    <row r="246" spans="1:17" ht="14.4" customHeight="1" x14ac:dyDescent="0.3">
      <c r="A246" s="507" t="s">
        <v>1121</v>
      </c>
      <c r="B246" s="508" t="s">
        <v>1018</v>
      </c>
      <c r="C246" s="508" t="s">
        <v>1004</v>
      </c>
      <c r="D246" s="508" t="s">
        <v>1064</v>
      </c>
      <c r="E246" s="508" t="s">
        <v>1065</v>
      </c>
      <c r="F246" s="512"/>
      <c r="G246" s="512"/>
      <c r="H246" s="512"/>
      <c r="I246" s="512"/>
      <c r="J246" s="512">
        <v>3</v>
      </c>
      <c r="K246" s="512">
        <v>3633</v>
      </c>
      <c r="L246" s="512">
        <v>1</v>
      </c>
      <c r="M246" s="512">
        <v>1211</v>
      </c>
      <c r="N246" s="512">
        <v>2</v>
      </c>
      <c r="O246" s="512">
        <v>2424</v>
      </c>
      <c r="P246" s="549">
        <v>0.66721717588769613</v>
      </c>
      <c r="Q246" s="513">
        <v>1212</v>
      </c>
    </row>
    <row r="247" spans="1:17" ht="14.4" customHeight="1" x14ac:dyDescent="0.3">
      <c r="A247" s="507" t="s">
        <v>1121</v>
      </c>
      <c r="B247" s="508" t="s">
        <v>1018</v>
      </c>
      <c r="C247" s="508" t="s">
        <v>1004</v>
      </c>
      <c r="D247" s="508" t="s">
        <v>1066</v>
      </c>
      <c r="E247" s="508" t="s">
        <v>1067</v>
      </c>
      <c r="F247" s="512"/>
      <c r="G247" s="512"/>
      <c r="H247" s="512"/>
      <c r="I247" s="512"/>
      <c r="J247" s="512">
        <v>1</v>
      </c>
      <c r="K247" s="512">
        <v>114</v>
      </c>
      <c r="L247" s="512">
        <v>1</v>
      </c>
      <c r="M247" s="512">
        <v>114</v>
      </c>
      <c r="N247" s="512">
        <v>1</v>
      </c>
      <c r="O247" s="512">
        <v>115</v>
      </c>
      <c r="P247" s="549">
        <v>1.0087719298245614</v>
      </c>
      <c r="Q247" s="513">
        <v>115</v>
      </c>
    </row>
    <row r="248" spans="1:17" ht="14.4" customHeight="1" x14ac:dyDescent="0.3">
      <c r="A248" s="507" t="s">
        <v>1121</v>
      </c>
      <c r="B248" s="508" t="s">
        <v>1018</v>
      </c>
      <c r="C248" s="508" t="s">
        <v>1004</v>
      </c>
      <c r="D248" s="508" t="s">
        <v>1068</v>
      </c>
      <c r="E248" s="508" t="s">
        <v>1069</v>
      </c>
      <c r="F248" s="512"/>
      <c r="G248" s="512"/>
      <c r="H248" s="512"/>
      <c r="I248" s="512"/>
      <c r="J248" s="512">
        <v>1</v>
      </c>
      <c r="K248" s="512">
        <v>347</v>
      </c>
      <c r="L248" s="512">
        <v>1</v>
      </c>
      <c r="M248" s="512">
        <v>347</v>
      </c>
      <c r="N248" s="512"/>
      <c r="O248" s="512"/>
      <c r="P248" s="549"/>
      <c r="Q248" s="513"/>
    </row>
    <row r="249" spans="1:17" ht="14.4" customHeight="1" x14ac:dyDescent="0.3">
      <c r="A249" s="507" t="s">
        <v>1121</v>
      </c>
      <c r="B249" s="508" t="s">
        <v>1018</v>
      </c>
      <c r="C249" s="508" t="s">
        <v>1004</v>
      </c>
      <c r="D249" s="508" t="s">
        <v>1076</v>
      </c>
      <c r="E249" s="508" t="s">
        <v>1077</v>
      </c>
      <c r="F249" s="512"/>
      <c r="G249" s="512"/>
      <c r="H249" s="512"/>
      <c r="I249" s="512"/>
      <c r="J249" s="512">
        <v>1</v>
      </c>
      <c r="K249" s="512">
        <v>302</v>
      </c>
      <c r="L249" s="512">
        <v>1</v>
      </c>
      <c r="M249" s="512">
        <v>302</v>
      </c>
      <c r="N249" s="512"/>
      <c r="O249" s="512"/>
      <c r="P249" s="549"/>
      <c r="Q249" s="513"/>
    </row>
    <row r="250" spans="1:17" ht="14.4" customHeight="1" x14ac:dyDescent="0.3">
      <c r="A250" s="507" t="s">
        <v>1122</v>
      </c>
      <c r="B250" s="508" t="s">
        <v>1018</v>
      </c>
      <c r="C250" s="508" t="s">
        <v>1004</v>
      </c>
      <c r="D250" s="508" t="s">
        <v>1022</v>
      </c>
      <c r="E250" s="508" t="s">
        <v>1023</v>
      </c>
      <c r="F250" s="512">
        <v>1</v>
      </c>
      <c r="G250" s="512">
        <v>211</v>
      </c>
      <c r="H250" s="512"/>
      <c r="I250" s="512">
        <v>211</v>
      </c>
      <c r="J250" s="512"/>
      <c r="K250" s="512"/>
      <c r="L250" s="512"/>
      <c r="M250" s="512"/>
      <c r="N250" s="512"/>
      <c r="O250" s="512"/>
      <c r="P250" s="549"/>
      <c r="Q250" s="513"/>
    </row>
    <row r="251" spans="1:17" ht="14.4" customHeight="1" x14ac:dyDescent="0.3">
      <c r="A251" s="507" t="s">
        <v>1122</v>
      </c>
      <c r="B251" s="508" t="s">
        <v>1018</v>
      </c>
      <c r="C251" s="508" t="s">
        <v>1004</v>
      </c>
      <c r="D251" s="508" t="s">
        <v>1031</v>
      </c>
      <c r="E251" s="508" t="s">
        <v>1032</v>
      </c>
      <c r="F251" s="512">
        <v>1</v>
      </c>
      <c r="G251" s="512">
        <v>137</v>
      </c>
      <c r="H251" s="512"/>
      <c r="I251" s="512">
        <v>137</v>
      </c>
      <c r="J251" s="512"/>
      <c r="K251" s="512"/>
      <c r="L251" s="512"/>
      <c r="M251" s="512"/>
      <c r="N251" s="512">
        <v>1</v>
      </c>
      <c r="O251" s="512">
        <v>137</v>
      </c>
      <c r="P251" s="549"/>
      <c r="Q251" s="513">
        <v>137</v>
      </c>
    </row>
    <row r="252" spans="1:17" ht="14.4" customHeight="1" x14ac:dyDescent="0.3">
      <c r="A252" s="507" t="s">
        <v>1122</v>
      </c>
      <c r="B252" s="508" t="s">
        <v>1018</v>
      </c>
      <c r="C252" s="508" t="s">
        <v>1004</v>
      </c>
      <c r="D252" s="508" t="s">
        <v>1042</v>
      </c>
      <c r="E252" s="508" t="s">
        <v>1043</v>
      </c>
      <c r="F252" s="512">
        <v>1</v>
      </c>
      <c r="G252" s="512">
        <v>17</v>
      </c>
      <c r="H252" s="512"/>
      <c r="I252" s="512">
        <v>17</v>
      </c>
      <c r="J252" s="512"/>
      <c r="K252" s="512"/>
      <c r="L252" s="512"/>
      <c r="M252" s="512"/>
      <c r="N252" s="512">
        <v>1</v>
      </c>
      <c r="O252" s="512">
        <v>17</v>
      </c>
      <c r="P252" s="549"/>
      <c r="Q252" s="513">
        <v>17</v>
      </c>
    </row>
    <row r="253" spans="1:17" ht="14.4" customHeight="1" x14ac:dyDescent="0.3">
      <c r="A253" s="507" t="s">
        <v>1122</v>
      </c>
      <c r="B253" s="508" t="s">
        <v>1018</v>
      </c>
      <c r="C253" s="508" t="s">
        <v>1004</v>
      </c>
      <c r="D253" s="508" t="s">
        <v>1048</v>
      </c>
      <c r="E253" s="508" t="s">
        <v>1047</v>
      </c>
      <c r="F253" s="512">
        <v>1</v>
      </c>
      <c r="G253" s="512">
        <v>78</v>
      </c>
      <c r="H253" s="512"/>
      <c r="I253" s="512">
        <v>78</v>
      </c>
      <c r="J253" s="512"/>
      <c r="K253" s="512"/>
      <c r="L253" s="512"/>
      <c r="M253" s="512"/>
      <c r="N253" s="512">
        <v>1</v>
      </c>
      <c r="O253" s="512">
        <v>78</v>
      </c>
      <c r="P253" s="549"/>
      <c r="Q253" s="513">
        <v>78</v>
      </c>
    </row>
    <row r="254" spans="1:17" ht="14.4" customHeight="1" x14ac:dyDescent="0.3">
      <c r="A254" s="507" t="s">
        <v>1122</v>
      </c>
      <c r="B254" s="508" t="s">
        <v>1018</v>
      </c>
      <c r="C254" s="508" t="s">
        <v>1004</v>
      </c>
      <c r="D254" s="508" t="s">
        <v>1053</v>
      </c>
      <c r="E254" s="508" t="s">
        <v>1054</v>
      </c>
      <c r="F254" s="512">
        <v>1</v>
      </c>
      <c r="G254" s="512">
        <v>163</v>
      </c>
      <c r="H254" s="512"/>
      <c r="I254" s="512">
        <v>163</v>
      </c>
      <c r="J254" s="512"/>
      <c r="K254" s="512"/>
      <c r="L254" s="512"/>
      <c r="M254" s="512"/>
      <c r="N254" s="512">
        <v>1</v>
      </c>
      <c r="O254" s="512">
        <v>163</v>
      </c>
      <c r="P254" s="549"/>
      <c r="Q254" s="513">
        <v>163</v>
      </c>
    </row>
    <row r="255" spans="1:17" ht="14.4" customHeight="1" x14ac:dyDescent="0.3">
      <c r="A255" s="507" t="s">
        <v>1122</v>
      </c>
      <c r="B255" s="508" t="s">
        <v>1018</v>
      </c>
      <c r="C255" s="508" t="s">
        <v>1004</v>
      </c>
      <c r="D255" s="508" t="s">
        <v>1057</v>
      </c>
      <c r="E255" s="508" t="s">
        <v>1023</v>
      </c>
      <c r="F255" s="512">
        <v>3</v>
      </c>
      <c r="G255" s="512">
        <v>216</v>
      </c>
      <c r="H255" s="512"/>
      <c r="I255" s="512">
        <v>72</v>
      </c>
      <c r="J255" s="512"/>
      <c r="K255" s="512"/>
      <c r="L255" s="512"/>
      <c r="M255" s="512"/>
      <c r="N255" s="512">
        <v>1</v>
      </c>
      <c r="O255" s="512">
        <v>72</v>
      </c>
      <c r="P255" s="549"/>
      <c r="Q255" s="513">
        <v>72</v>
      </c>
    </row>
    <row r="256" spans="1:17" ht="14.4" customHeight="1" x14ac:dyDescent="0.3">
      <c r="A256" s="507" t="s">
        <v>1123</v>
      </c>
      <c r="B256" s="508" t="s">
        <v>1018</v>
      </c>
      <c r="C256" s="508" t="s">
        <v>1004</v>
      </c>
      <c r="D256" s="508" t="s">
        <v>1022</v>
      </c>
      <c r="E256" s="508" t="s">
        <v>1023</v>
      </c>
      <c r="F256" s="512">
        <v>4</v>
      </c>
      <c r="G256" s="512">
        <v>844</v>
      </c>
      <c r="H256" s="512">
        <v>0.36363636363636365</v>
      </c>
      <c r="I256" s="512">
        <v>211</v>
      </c>
      <c r="J256" s="512">
        <v>11</v>
      </c>
      <c r="K256" s="512">
        <v>2321</v>
      </c>
      <c r="L256" s="512">
        <v>1</v>
      </c>
      <c r="M256" s="512">
        <v>211</v>
      </c>
      <c r="N256" s="512">
        <v>8</v>
      </c>
      <c r="O256" s="512">
        <v>1696</v>
      </c>
      <c r="P256" s="549">
        <v>0.73071951744937524</v>
      </c>
      <c r="Q256" s="513">
        <v>212</v>
      </c>
    </row>
    <row r="257" spans="1:17" ht="14.4" customHeight="1" x14ac:dyDescent="0.3">
      <c r="A257" s="507" t="s">
        <v>1123</v>
      </c>
      <c r="B257" s="508" t="s">
        <v>1018</v>
      </c>
      <c r="C257" s="508" t="s">
        <v>1004</v>
      </c>
      <c r="D257" s="508" t="s">
        <v>1025</v>
      </c>
      <c r="E257" s="508" t="s">
        <v>1026</v>
      </c>
      <c r="F257" s="512">
        <v>65</v>
      </c>
      <c r="G257" s="512">
        <v>19565</v>
      </c>
      <c r="H257" s="512">
        <v>1.0655737704918034</v>
      </c>
      <c r="I257" s="512">
        <v>301</v>
      </c>
      <c r="J257" s="512">
        <v>61</v>
      </c>
      <c r="K257" s="512">
        <v>18361</v>
      </c>
      <c r="L257" s="512">
        <v>1</v>
      </c>
      <c r="M257" s="512">
        <v>301</v>
      </c>
      <c r="N257" s="512">
        <v>168</v>
      </c>
      <c r="O257" s="512">
        <v>50736</v>
      </c>
      <c r="P257" s="549">
        <v>2.7632481890964544</v>
      </c>
      <c r="Q257" s="513">
        <v>302</v>
      </c>
    </row>
    <row r="258" spans="1:17" ht="14.4" customHeight="1" x14ac:dyDescent="0.3">
      <c r="A258" s="507" t="s">
        <v>1123</v>
      </c>
      <c r="B258" s="508" t="s">
        <v>1018</v>
      </c>
      <c r="C258" s="508" t="s">
        <v>1004</v>
      </c>
      <c r="D258" s="508" t="s">
        <v>1027</v>
      </c>
      <c r="E258" s="508" t="s">
        <v>1028</v>
      </c>
      <c r="F258" s="512">
        <v>4</v>
      </c>
      <c r="G258" s="512">
        <v>396</v>
      </c>
      <c r="H258" s="512">
        <v>0.66666666666666663</v>
      </c>
      <c r="I258" s="512">
        <v>99</v>
      </c>
      <c r="J258" s="512">
        <v>6</v>
      </c>
      <c r="K258" s="512">
        <v>594</v>
      </c>
      <c r="L258" s="512">
        <v>1</v>
      </c>
      <c r="M258" s="512">
        <v>99</v>
      </c>
      <c r="N258" s="512">
        <v>9</v>
      </c>
      <c r="O258" s="512">
        <v>900</v>
      </c>
      <c r="P258" s="549">
        <v>1.5151515151515151</v>
      </c>
      <c r="Q258" s="513">
        <v>100</v>
      </c>
    </row>
    <row r="259" spans="1:17" ht="14.4" customHeight="1" x14ac:dyDescent="0.3">
      <c r="A259" s="507" t="s">
        <v>1123</v>
      </c>
      <c r="B259" s="508" t="s">
        <v>1018</v>
      </c>
      <c r="C259" s="508" t="s">
        <v>1004</v>
      </c>
      <c r="D259" s="508" t="s">
        <v>1029</v>
      </c>
      <c r="E259" s="508" t="s">
        <v>1030</v>
      </c>
      <c r="F259" s="512"/>
      <c r="G259" s="512"/>
      <c r="H259" s="512"/>
      <c r="I259" s="512"/>
      <c r="J259" s="512">
        <v>1</v>
      </c>
      <c r="K259" s="512">
        <v>232</v>
      </c>
      <c r="L259" s="512">
        <v>1</v>
      </c>
      <c r="M259" s="512">
        <v>232</v>
      </c>
      <c r="N259" s="512"/>
      <c r="O259" s="512"/>
      <c r="P259" s="549"/>
      <c r="Q259" s="513"/>
    </row>
    <row r="260" spans="1:17" ht="14.4" customHeight="1" x14ac:dyDescent="0.3">
      <c r="A260" s="507" t="s">
        <v>1123</v>
      </c>
      <c r="B260" s="508" t="s">
        <v>1018</v>
      </c>
      <c r="C260" s="508" t="s">
        <v>1004</v>
      </c>
      <c r="D260" s="508" t="s">
        <v>1031</v>
      </c>
      <c r="E260" s="508" t="s">
        <v>1032</v>
      </c>
      <c r="F260" s="512">
        <v>19</v>
      </c>
      <c r="G260" s="512">
        <v>2603</v>
      </c>
      <c r="H260" s="512">
        <v>0.79166666666666663</v>
      </c>
      <c r="I260" s="512">
        <v>137</v>
      </c>
      <c r="J260" s="512">
        <v>24</v>
      </c>
      <c r="K260" s="512">
        <v>3288</v>
      </c>
      <c r="L260" s="512">
        <v>1</v>
      </c>
      <c r="M260" s="512">
        <v>137</v>
      </c>
      <c r="N260" s="512">
        <v>27</v>
      </c>
      <c r="O260" s="512">
        <v>3699</v>
      </c>
      <c r="P260" s="549">
        <v>1.125</v>
      </c>
      <c r="Q260" s="513">
        <v>137</v>
      </c>
    </row>
    <row r="261" spans="1:17" ht="14.4" customHeight="1" x14ac:dyDescent="0.3">
      <c r="A261" s="507" t="s">
        <v>1123</v>
      </c>
      <c r="B261" s="508" t="s">
        <v>1018</v>
      </c>
      <c r="C261" s="508" t="s">
        <v>1004</v>
      </c>
      <c r="D261" s="508" t="s">
        <v>1034</v>
      </c>
      <c r="E261" s="508" t="s">
        <v>1035</v>
      </c>
      <c r="F261" s="512">
        <v>1</v>
      </c>
      <c r="G261" s="512">
        <v>639</v>
      </c>
      <c r="H261" s="512">
        <v>1</v>
      </c>
      <c r="I261" s="512">
        <v>639</v>
      </c>
      <c r="J261" s="512">
        <v>1</v>
      </c>
      <c r="K261" s="512">
        <v>639</v>
      </c>
      <c r="L261" s="512">
        <v>1</v>
      </c>
      <c r="M261" s="512">
        <v>639</v>
      </c>
      <c r="N261" s="512"/>
      <c r="O261" s="512"/>
      <c r="P261" s="549"/>
      <c r="Q261" s="513"/>
    </row>
    <row r="262" spans="1:17" ht="14.4" customHeight="1" x14ac:dyDescent="0.3">
      <c r="A262" s="507" t="s">
        <v>1123</v>
      </c>
      <c r="B262" s="508" t="s">
        <v>1018</v>
      </c>
      <c r="C262" s="508" t="s">
        <v>1004</v>
      </c>
      <c r="D262" s="508" t="s">
        <v>1038</v>
      </c>
      <c r="E262" s="508" t="s">
        <v>1039</v>
      </c>
      <c r="F262" s="512">
        <v>1</v>
      </c>
      <c r="G262" s="512">
        <v>173</v>
      </c>
      <c r="H262" s="512">
        <v>0.33333333333333331</v>
      </c>
      <c r="I262" s="512">
        <v>173</v>
      </c>
      <c r="J262" s="512">
        <v>3</v>
      </c>
      <c r="K262" s="512">
        <v>519</v>
      </c>
      <c r="L262" s="512">
        <v>1</v>
      </c>
      <c r="M262" s="512">
        <v>173</v>
      </c>
      <c r="N262" s="512">
        <v>5</v>
      </c>
      <c r="O262" s="512">
        <v>870</v>
      </c>
      <c r="P262" s="549">
        <v>1.676300578034682</v>
      </c>
      <c r="Q262" s="513">
        <v>174</v>
      </c>
    </row>
    <row r="263" spans="1:17" ht="14.4" customHeight="1" x14ac:dyDescent="0.3">
      <c r="A263" s="507" t="s">
        <v>1123</v>
      </c>
      <c r="B263" s="508" t="s">
        <v>1018</v>
      </c>
      <c r="C263" s="508" t="s">
        <v>1004</v>
      </c>
      <c r="D263" s="508" t="s">
        <v>1040</v>
      </c>
      <c r="E263" s="508" t="s">
        <v>1041</v>
      </c>
      <c r="F263" s="512"/>
      <c r="G263" s="512"/>
      <c r="H263" s="512"/>
      <c r="I263" s="512"/>
      <c r="J263" s="512"/>
      <c r="K263" s="512"/>
      <c r="L263" s="512"/>
      <c r="M263" s="512"/>
      <c r="N263" s="512">
        <v>1</v>
      </c>
      <c r="O263" s="512">
        <v>347</v>
      </c>
      <c r="P263" s="549"/>
      <c r="Q263" s="513">
        <v>347</v>
      </c>
    </row>
    <row r="264" spans="1:17" ht="14.4" customHeight="1" x14ac:dyDescent="0.3">
      <c r="A264" s="507" t="s">
        <v>1123</v>
      </c>
      <c r="B264" s="508" t="s">
        <v>1018</v>
      </c>
      <c r="C264" s="508" t="s">
        <v>1004</v>
      </c>
      <c r="D264" s="508" t="s">
        <v>1042</v>
      </c>
      <c r="E264" s="508" t="s">
        <v>1043</v>
      </c>
      <c r="F264" s="512">
        <v>46</v>
      </c>
      <c r="G264" s="512">
        <v>782</v>
      </c>
      <c r="H264" s="512">
        <v>1.7692307692307692</v>
      </c>
      <c r="I264" s="512">
        <v>17</v>
      </c>
      <c r="J264" s="512">
        <v>26</v>
      </c>
      <c r="K264" s="512">
        <v>442</v>
      </c>
      <c r="L264" s="512">
        <v>1</v>
      </c>
      <c r="M264" s="512">
        <v>17</v>
      </c>
      <c r="N264" s="512">
        <v>38</v>
      </c>
      <c r="O264" s="512">
        <v>646</v>
      </c>
      <c r="P264" s="549">
        <v>1.4615384615384615</v>
      </c>
      <c r="Q264" s="513">
        <v>17</v>
      </c>
    </row>
    <row r="265" spans="1:17" ht="14.4" customHeight="1" x14ac:dyDescent="0.3">
      <c r="A265" s="507" t="s">
        <v>1123</v>
      </c>
      <c r="B265" s="508" t="s">
        <v>1018</v>
      </c>
      <c r="C265" s="508" t="s">
        <v>1004</v>
      </c>
      <c r="D265" s="508" t="s">
        <v>1044</v>
      </c>
      <c r="E265" s="508" t="s">
        <v>1045</v>
      </c>
      <c r="F265" s="512">
        <v>2</v>
      </c>
      <c r="G265" s="512">
        <v>546</v>
      </c>
      <c r="H265" s="512"/>
      <c r="I265" s="512">
        <v>273</v>
      </c>
      <c r="J265" s="512"/>
      <c r="K265" s="512"/>
      <c r="L265" s="512"/>
      <c r="M265" s="512"/>
      <c r="N265" s="512">
        <v>2</v>
      </c>
      <c r="O265" s="512">
        <v>548</v>
      </c>
      <c r="P265" s="549"/>
      <c r="Q265" s="513">
        <v>274</v>
      </c>
    </row>
    <row r="266" spans="1:17" ht="14.4" customHeight="1" x14ac:dyDescent="0.3">
      <c r="A266" s="507" t="s">
        <v>1123</v>
      </c>
      <c r="B266" s="508" t="s">
        <v>1018</v>
      </c>
      <c r="C266" s="508" t="s">
        <v>1004</v>
      </c>
      <c r="D266" s="508" t="s">
        <v>1046</v>
      </c>
      <c r="E266" s="508" t="s">
        <v>1047</v>
      </c>
      <c r="F266" s="512">
        <v>2</v>
      </c>
      <c r="G266" s="512">
        <v>284</v>
      </c>
      <c r="H266" s="512">
        <v>1</v>
      </c>
      <c r="I266" s="512">
        <v>142</v>
      </c>
      <c r="J266" s="512">
        <v>2</v>
      </c>
      <c r="K266" s="512">
        <v>284</v>
      </c>
      <c r="L266" s="512">
        <v>1</v>
      </c>
      <c r="M266" s="512">
        <v>142</v>
      </c>
      <c r="N266" s="512">
        <v>3</v>
      </c>
      <c r="O266" s="512">
        <v>426</v>
      </c>
      <c r="P266" s="549">
        <v>1.5</v>
      </c>
      <c r="Q266" s="513">
        <v>142</v>
      </c>
    </row>
    <row r="267" spans="1:17" ht="14.4" customHeight="1" x14ac:dyDescent="0.3">
      <c r="A267" s="507" t="s">
        <v>1123</v>
      </c>
      <c r="B267" s="508" t="s">
        <v>1018</v>
      </c>
      <c r="C267" s="508" t="s">
        <v>1004</v>
      </c>
      <c r="D267" s="508" t="s">
        <v>1048</v>
      </c>
      <c r="E267" s="508" t="s">
        <v>1047</v>
      </c>
      <c r="F267" s="512">
        <v>18</v>
      </c>
      <c r="G267" s="512">
        <v>1404</v>
      </c>
      <c r="H267" s="512">
        <v>0.78260869565217395</v>
      </c>
      <c r="I267" s="512">
        <v>78</v>
      </c>
      <c r="J267" s="512">
        <v>23</v>
      </c>
      <c r="K267" s="512">
        <v>1794</v>
      </c>
      <c r="L267" s="512">
        <v>1</v>
      </c>
      <c r="M267" s="512">
        <v>78</v>
      </c>
      <c r="N267" s="512">
        <v>27</v>
      </c>
      <c r="O267" s="512">
        <v>2106</v>
      </c>
      <c r="P267" s="549">
        <v>1.173913043478261</v>
      </c>
      <c r="Q267" s="513">
        <v>78</v>
      </c>
    </row>
    <row r="268" spans="1:17" ht="14.4" customHeight="1" x14ac:dyDescent="0.3">
      <c r="A268" s="507" t="s">
        <v>1123</v>
      </c>
      <c r="B268" s="508" t="s">
        <v>1018</v>
      </c>
      <c r="C268" s="508" t="s">
        <v>1004</v>
      </c>
      <c r="D268" s="508" t="s">
        <v>1049</v>
      </c>
      <c r="E268" s="508" t="s">
        <v>1050</v>
      </c>
      <c r="F268" s="512">
        <v>2</v>
      </c>
      <c r="G268" s="512">
        <v>626</v>
      </c>
      <c r="H268" s="512">
        <v>0.99681528662420382</v>
      </c>
      <c r="I268" s="512">
        <v>313</v>
      </c>
      <c r="J268" s="512">
        <v>2</v>
      </c>
      <c r="K268" s="512">
        <v>628</v>
      </c>
      <c r="L268" s="512">
        <v>1</v>
      </c>
      <c r="M268" s="512">
        <v>314</v>
      </c>
      <c r="N268" s="512">
        <v>3</v>
      </c>
      <c r="O268" s="512">
        <v>942</v>
      </c>
      <c r="P268" s="549">
        <v>1.5</v>
      </c>
      <c r="Q268" s="513">
        <v>314</v>
      </c>
    </row>
    <row r="269" spans="1:17" ht="14.4" customHeight="1" x14ac:dyDescent="0.3">
      <c r="A269" s="507" t="s">
        <v>1123</v>
      </c>
      <c r="B269" s="508" t="s">
        <v>1018</v>
      </c>
      <c r="C269" s="508" t="s">
        <v>1004</v>
      </c>
      <c r="D269" s="508" t="s">
        <v>1051</v>
      </c>
      <c r="E269" s="508" t="s">
        <v>1052</v>
      </c>
      <c r="F269" s="512"/>
      <c r="G269" s="512"/>
      <c r="H269" s="512"/>
      <c r="I269" s="512"/>
      <c r="J269" s="512"/>
      <c r="K269" s="512"/>
      <c r="L269" s="512"/>
      <c r="M269" s="512"/>
      <c r="N269" s="512">
        <v>1</v>
      </c>
      <c r="O269" s="512">
        <v>328</v>
      </c>
      <c r="P269" s="549"/>
      <c r="Q269" s="513">
        <v>328</v>
      </c>
    </row>
    <row r="270" spans="1:17" ht="14.4" customHeight="1" x14ac:dyDescent="0.3">
      <c r="A270" s="507" t="s">
        <v>1123</v>
      </c>
      <c r="B270" s="508" t="s">
        <v>1018</v>
      </c>
      <c r="C270" s="508" t="s">
        <v>1004</v>
      </c>
      <c r="D270" s="508" t="s">
        <v>1053</v>
      </c>
      <c r="E270" s="508" t="s">
        <v>1054</v>
      </c>
      <c r="F270" s="512">
        <v>40</v>
      </c>
      <c r="G270" s="512">
        <v>6520</v>
      </c>
      <c r="H270" s="512">
        <v>1.0256410256410255</v>
      </c>
      <c r="I270" s="512">
        <v>163</v>
      </c>
      <c r="J270" s="512">
        <v>39</v>
      </c>
      <c r="K270" s="512">
        <v>6357</v>
      </c>
      <c r="L270" s="512">
        <v>1</v>
      </c>
      <c r="M270" s="512">
        <v>163</v>
      </c>
      <c r="N270" s="512">
        <v>32</v>
      </c>
      <c r="O270" s="512">
        <v>5216</v>
      </c>
      <c r="P270" s="549">
        <v>0.82051282051282048</v>
      </c>
      <c r="Q270" s="513">
        <v>163</v>
      </c>
    </row>
    <row r="271" spans="1:17" ht="14.4" customHeight="1" x14ac:dyDescent="0.3">
      <c r="A271" s="507" t="s">
        <v>1123</v>
      </c>
      <c r="B271" s="508" t="s">
        <v>1018</v>
      </c>
      <c r="C271" s="508" t="s">
        <v>1004</v>
      </c>
      <c r="D271" s="508" t="s">
        <v>1057</v>
      </c>
      <c r="E271" s="508" t="s">
        <v>1023</v>
      </c>
      <c r="F271" s="512">
        <v>43</v>
      </c>
      <c r="G271" s="512">
        <v>3096</v>
      </c>
      <c r="H271" s="512">
        <v>0.87755102040816324</v>
      </c>
      <c r="I271" s="512">
        <v>72</v>
      </c>
      <c r="J271" s="512">
        <v>49</v>
      </c>
      <c r="K271" s="512">
        <v>3528</v>
      </c>
      <c r="L271" s="512">
        <v>1</v>
      </c>
      <c r="M271" s="512">
        <v>72</v>
      </c>
      <c r="N271" s="512">
        <v>77</v>
      </c>
      <c r="O271" s="512">
        <v>5544</v>
      </c>
      <c r="P271" s="549">
        <v>1.5714285714285714</v>
      </c>
      <c r="Q271" s="513">
        <v>72</v>
      </c>
    </row>
    <row r="272" spans="1:17" ht="14.4" customHeight="1" x14ac:dyDescent="0.3">
      <c r="A272" s="507" t="s">
        <v>1123</v>
      </c>
      <c r="B272" s="508" t="s">
        <v>1018</v>
      </c>
      <c r="C272" s="508" t="s">
        <v>1004</v>
      </c>
      <c r="D272" s="508" t="s">
        <v>1064</v>
      </c>
      <c r="E272" s="508" t="s">
        <v>1065</v>
      </c>
      <c r="F272" s="512">
        <v>2</v>
      </c>
      <c r="G272" s="512">
        <v>2422</v>
      </c>
      <c r="H272" s="512">
        <v>0.5</v>
      </c>
      <c r="I272" s="512">
        <v>1211</v>
      </c>
      <c r="J272" s="512">
        <v>4</v>
      </c>
      <c r="K272" s="512">
        <v>4844</v>
      </c>
      <c r="L272" s="512">
        <v>1</v>
      </c>
      <c r="M272" s="512">
        <v>1211</v>
      </c>
      <c r="N272" s="512">
        <v>7</v>
      </c>
      <c r="O272" s="512">
        <v>8484</v>
      </c>
      <c r="P272" s="549">
        <v>1.7514450867052023</v>
      </c>
      <c r="Q272" s="513">
        <v>1212</v>
      </c>
    </row>
    <row r="273" spans="1:17" ht="14.4" customHeight="1" x14ac:dyDescent="0.3">
      <c r="A273" s="507" t="s">
        <v>1123</v>
      </c>
      <c r="B273" s="508" t="s">
        <v>1018</v>
      </c>
      <c r="C273" s="508" t="s">
        <v>1004</v>
      </c>
      <c r="D273" s="508" t="s">
        <v>1066</v>
      </c>
      <c r="E273" s="508" t="s">
        <v>1067</v>
      </c>
      <c r="F273" s="512">
        <v>3</v>
      </c>
      <c r="G273" s="512">
        <v>342</v>
      </c>
      <c r="H273" s="512">
        <v>0.75</v>
      </c>
      <c r="I273" s="512">
        <v>114</v>
      </c>
      <c r="J273" s="512">
        <v>4</v>
      </c>
      <c r="K273" s="512">
        <v>456</v>
      </c>
      <c r="L273" s="512">
        <v>1</v>
      </c>
      <c r="M273" s="512">
        <v>114</v>
      </c>
      <c r="N273" s="512">
        <v>4</v>
      </c>
      <c r="O273" s="512">
        <v>460</v>
      </c>
      <c r="P273" s="549">
        <v>1.0087719298245614</v>
      </c>
      <c r="Q273" s="513">
        <v>115</v>
      </c>
    </row>
    <row r="274" spans="1:17" ht="14.4" customHeight="1" x14ac:dyDescent="0.3">
      <c r="A274" s="507" t="s">
        <v>1123</v>
      </c>
      <c r="B274" s="508" t="s">
        <v>1018</v>
      </c>
      <c r="C274" s="508" t="s">
        <v>1004</v>
      </c>
      <c r="D274" s="508" t="s">
        <v>1068</v>
      </c>
      <c r="E274" s="508" t="s">
        <v>1069</v>
      </c>
      <c r="F274" s="512">
        <v>1</v>
      </c>
      <c r="G274" s="512">
        <v>346</v>
      </c>
      <c r="H274" s="512">
        <v>0.99711815561959649</v>
      </c>
      <c r="I274" s="512">
        <v>346</v>
      </c>
      <c r="J274" s="512">
        <v>1</v>
      </c>
      <c r="K274" s="512">
        <v>347</v>
      </c>
      <c r="L274" s="512">
        <v>1</v>
      </c>
      <c r="M274" s="512">
        <v>347</v>
      </c>
      <c r="N274" s="512"/>
      <c r="O274" s="512"/>
      <c r="P274" s="549"/>
      <c r="Q274" s="513"/>
    </row>
    <row r="275" spans="1:17" ht="14.4" customHeight="1" x14ac:dyDescent="0.3">
      <c r="A275" s="507" t="s">
        <v>1123</v>
      </c>
      <c r="B275" s="508" t="s">
        <v>1018</v>
      </c>
      <c r="C275" s="508" t="s">
        <v>1004</v>
      </c>
      <c r="D275" s="508" t="s">
        <v>1076</v>
      </c>
      <c r="E275" s="508" t="s">
        <v>1077</v>
      </c>
      <c r="F275" s="512">
        <v>1</v>
      </c>
      <c r="G275" s="512">
        <v>301</v>
      </c>
      <c r="H275" s="512">
        <v>0.99668874172185429</v>
      </c>
      <c r="I275" s="512">
        <v>301</v>
      </c>
      <c r="J275" s="512">
        <v>1</v>
      </c>
      <c r="K275" s="512">
        <v>302</v>
      </c>
      <c r="L275" s="512">
        <v>1</v>
      </c>
      <c r="M275" s="512">
        <v>302</v>
      </c>
      <c r="N275" s="512"/>
      <c r="O275" s="512"/>
      <c r="P275" s="549"/>
      <c r="Q275" s="513"/>
    </row>
    <row r="276" spans="1:17" ht="14.4" customHeight="1" x14ac:dyDescent="0.3">
      <c r="A276" s="507" t="s">
        <v>1124</v>
      </c>
      <c r="B276" s="508" t="s">
        <v>1018</v>
      </c>
      <c r="C276" s="508" t="s">
        <v>1004</v>
      </c>
      <c r="D276" s="508" t="s">
        <v>1022</v>
      </c>
      <c r="E276" s="508" t="s">
        <v>1023</v>
      </c>
      <c r="F276" s="512">
        <v>13</v>
      </c>
      <c r="G276" s="512">
        <v>2743</v>
      </c>
      <c r="H276" s="512">
        <v>1.625</v>
      </c>
      <c r="I276" s="512">
        <v>211</v>
      </c>
      <c r="J276" s="512">
        <v>8</v>
      </c>
      <c r="K276" s="512">
        <v>1688</v>
      </c>
      <c r="L276" s="512">
        <v>1</v>
      </c>
      <c r="M276" s="512">
        <v>211</v>
      </c>
      <c r="N276" s="512">
        <v>12</v>
      </c>
      <c r="O276" s="512">
        <v>2544</v>
      </c>
      <c r="P276" s="549">
        <v>1.5071090047393365</v>
      </c>
      <c r="Q276" s="513">
        <v>212</v>
      </c>
    </row>
    <row r="277" spans="1:17" ht="14.4" customHeight="1" x14ac:dyDescent="0.3">
      <c r="A277" s="507" t="s">
        <v>1124</v>
      </c>
      <c r="B277" s="508" t="s">
        <v>1018</v>
      </c>
      <c r="C277" s="508" t="s">
        <v>1004</v>
      </c>
      <c r="D277" s="508" t="s">
        <v>1025</v>
      </c>
      <c r="E277" s="508" t="s">
        <v>1026</v>
      </c>
      <c r="F277" s="512"/>
      <c r="G277" s="512"/>
      <c r="H277" s="512"/>
      <c r="I277" s="512"/>
      <c r="J277" s="512">
        <v>12</v>
      </c>
      <c r="K277" s="512">
        <v>3612</v>
      </c>
      <c r="L277" s="512">
        <v>1</v>
      </c>
      <c r="M277" s="512">
        <v>301</v>
      </c>
      <c r="N277" s="512"/>
      <c r="O277" s="512"/>
      <c r="P277" s="549"/>
      <c r="Q277" s="513"/>
    </row>
    <row r="278" spans="1:17" ht="14.4" customHeight="1" x14ac:dyDescent="0.3">
      <c r="A278" s="507" t="s">
        <v>1124</v>
      </c>
      <c r="B278" s="508" t="s">
        <v>1018</v>
      </c>
      <c r="C278" s="508" t="s">
        <v>1004</v>
      </c>
      <c r="D278" s="508" t="s">
        <v>1031</v>
      </c>
      <c r="E278" s="508" t="s">
        <v>1032</v>
      </c>
      <c r="F278" s="512"/>
      <c r="G278" s="512"/>
      <c r="H278" s="512"/>
      <c r="I278" s="512"/>
      <c r="J278" s="512">
        <v>1</v>
      </c>
      <c r="K278" s="512">
        <v>137</v>
      </c>
      <c r="L278" s="512">
        <v>1</v>
      </c>
      <c r="M278" s="512">
        <v>137</v>
      </c>
      <c r="N278" s="512">
        <v>1</v>
      </c>
      <c r="O278" s="512">
        <v>137</v>
      </c>
      <c r="P278" s="549">
        <v>1</v>
      </c>
      <c r="Q278" s="513">
        <v>137</v>
      </c>
    </row>
    <row r="279" spans="1:17" ht="14.4" customHeight="1" x14ac:dyDescent="0.3">
      <c r="A279" s="507" t="s">
        <v>1124</v>
      </c>
      <c r="B279" s="508" t="s">
        <v>1018</v>
      </c>
      <c r="C279" s="508" t="s">
        <v>1004</v>
      </c>
      <c r="D279" s="508" t="s">
        <v>1038</v>
      </c>
      <c r="E279" s="508" t="s">
        <v>1039</v>
      </c>
      <c r="F279" s="512"/>
      <c r="G279" s="512"/>
      <c r="H279" s="512"/>
      <c r="I279" s="512"/>
      <c r="J279" s="512">
        <v>1</v>
      </c>
      <c r="K279" s="512">
        <v>173</v>
      </c>
      <c r="L279" s="512">
        <v>1</v>
      </c>
      <c r="M279" s="512">
        <v>173</v>
      </c>
      <c r="N279" s="512"/>
      <c r="O279" s="512"/>
      <c r="P279" s="549"/>
      <c r="Q279" s="513"/>
    </row>
    <row r="280" spans="1:17" ht="14.4" customHeight="1" x14ac:dyDescent="0.3">
      <c r="A280" s="507" t="s">
        <v>1124</v>
      </c>
      <c r="B280" s="508" t="s">
        <v>1018</v>
      </c>
      <c r="C280" s="508" t="s">
        <v>1004</v>
      </c>
      <c r="D280" s="508" t="s">
        <v>1042</v>
      </c>
      <c r="E280" s="508" t="s">
        <v>1043</v>
      </c>
      <c r="F280" s="512">
        <v>5</v>
      </c>
      <c r="G280" s="512">
        <v>85</v>
      </c>
      <c r="H280" s="512"/>
      <c r="I280" s="512">
        <v>17</v>
      </c>
      <c r="J280" s="512"/>
      <c r="K280" s="512"/>
      <c r="L280" s="512"/>
      <c r="M280" s="512"/>
      <c r="N280" s="512">
        <v>6</v>
      </c>
      <c r="O280" s="512">
        <v>102</v>
      </c>
      <c r="P280" s="549"/>
      <c r="Q280" s="513">
        <v>17</v>
      </c>
    </row>
    <row r="281" spans="1:17" ht="14.4" customHeight="1" x14ac:dyDescent="0.3">
      <c r="A281" s="507" t="s">
        <v>1124</v>
      </c>
      <c r="B281" s="508" t="s">
        <v>1018</v>
      </c>
      <c r="C281" s="508" t="s">
        <v>1004</v>
      </c>
      <c r="D281" s="508" t="s">
        <v>1044</v>
      </c>
      <c r="E281" s="508" t="s">
        <v>1045</v>
      </c>
      <c r="F281" s="512">
        <v>3</v>
      </c>
      <c r="G281" s="512">
        <v>819</v>
      </c>
      <c r="H281" s="512"/>
      <c r="I281" s="512">
        <v>273</v>
      </c>
      <c r="J281" s="512"/>
      <c r="K281" s="512"/>
      <c r="L281" s="512"/>
      <c r="M281" s="512"/>
      <c r="N281" s="512">
        <v>2</v>
      </c>
      <c r="O281" s="512">
        <v>548</v>
      </c>
      <c r="P281" s="549"/>
      <c r="Q281" s="513">
        <v>274</v>
      </c>
    </row>
    <row r="282" spans="1:17" ht="14.4" customHeight="1" x14ac:dyDescent="0.3">
      <c r="A282" s="507" t="s">
        <v>1124</v>
      </c>
      <c r="B282" s="508" t="s">
        <v>1018</v>
      </c>
      <c r="C282" s="508" t="s">
        <v>1004</v>
      </c>
      <c r="D282" s="508" t="s">
        <v>1046</v>
      </c>
      <c r="E282" s="508" t="s">
        <v>1047</v>
      </c>
      <c r="F282" s="512">
        <v>4</v>
      </c>
      <c r="G282" s="512">
        <v>568</v>
      </c>
      <c r="H282" s="512">
        <v>1.3333333333333333</v>
      </c>
      <c r="I282" s="512">
        <v>142</v>
      </c>
      <c r="J282" s="512">
        <v>3</v>
      </c>
      <c r="K282" s="512">
        <v>426</v>
      </c>
      <c r="L282" s="512">
        <v>1</v>
      </c>
      <c r="M282" s="512">
        <v>142</v>
      </c>
      <c r="N282" s="512">
        <v>3</v>
      </c>
      <c r="O282" s="512">
        <v>426</v>
      </c>
      <c r="P282" s="549">
        <v>1</v>
      </c>
      <c r="Q282" s="513">
        <v>142</v>
      </c>
    </row>
    <row r="283" spans="1:17" ht="14.4" customHeight="1" x14ac:dyDescent="0.3">
      <c r="A283" s="507" t="s">
        <v>1124</v>
      </c>
      <c r="B283" s="508" t="s">
        <v>1018</v>
      </c>
      <c r="C283" s="508" t="s">
        <v>1004</v>
      </c>
      <c r="D283" s="508" t="s">
        <v>1048</v>
      </c>
      <c r="E283" s="508" t="s">
        <v>1047</v>
      </c>
      <c r="F283" s="512"/>
      <c r="G283" s="512"/>
      <c r="H283" s="512"/>
      <c r="I283" s="512"/>
      <c r="J283" s="512">
        <v>1</v>
      </c>
      <c r="K283" s="512">
        <v>78</v>
      </c>
      <c r="L283" s="512">
        <v>1</v>
      </c>
      <c r="M283" s="512">
        <v>78</v>
      </c>
      <c r="N283" s="512">
        <v>1</v>
      </c>
      <c r="O283" s="512">
        <v>78</v>
      </c>
      <c r="P283" s="549">
        <v>1</v>
      </c>
      <c r="Q283" s="513">
        <v>78</v>
      </c>
    </row>
    <row r="284" spans="1:17" ht="14.4" customHeight="1" x14ac:dyDescent="0.3">
      <c r="A284" s="507" t="s">
        <v>1124</v>
      </c>
      <c r="B284" s="508" t="s">
        <v>1018</v>
      </c>
      <c r="C284" s="508" t="s">
        <v>1004</v>
      </c>
      <c r="D284" s="508" t="s">
        <v>1049</v>
      </c>
      <c r="E284" s="508" t="s">
        <v>1050</v>
      </c>
      <c r="F284" s="512">
        <v>4</v>
      </c>
      <c r="G284" s="512">
        <v>1252</v>
      </c>
      <c r="H284" s="512">
        <v>1.3290870488322717</v>
      </c>
      <c r="I284" s="512">
        <v>313</v>
      </c>
      <c r="J284" s="512">
        <v>3</v>
      </c>
      <c r="K284" s="512">
        <v>942</v>
      </c>
      <c r="L284" s="512">
        <v>1</v>
      </c>
      <c r="M284" s="512">
        <v>314</v>
      </c>
      <c r="N284" s="512">
        <v>3</v>
      </c>
      <c r="O284" s="512">
        <v>942</v>
      </c>
      <c r="P284" s="549">
        <v>1</v>
      </c>
      <c r="Q284" s="513">
        <v>314</v>
      </c>
    </row>
    <row r="285" spans="1:17" ht="14.4" customHeight="1" x14ac:dyDescent="0.3">
      <c r="A285" s="507" t="s">
        <v>1124</v>
      </c>
      <c r="B285" s="508" t="s">
        <v>1018</v>
      </c>
      <c r="C285" s="508" t="s">
        <v>1004</v>
      </c>
      <c r="D285" s="508" t="s">
        <v>1053</v>
      </c>
      <c r="E285" s="508" t="s">
        <v>1054</v>
      </c>
      <c r="F285" s="512">
        <v>1</v>
      </c>
      <c r="G285" s="512">
        <v>163</v>
      </c>
      <c r="H285" s="512">
        <v>0.25</v>
      </c>
      <c r="I285" s="512">
        <v>163</v>
      </c>
      <c r="J285" s="512">
        <v>4</v>
      </c>
      <c r="K285" s="512">
        <v>652</v>
      </c>
      <c r="L285" s="512">
        <v>1</v>
      </c>
      <c r="M285" s="512">
        <v>163</v>
      </c>
      <c r="N285" s="512">
        <v>1</v>
      </c>
      <c r="O285" s="512">
        <v>163</v>
      </c>
      <c r="P285" s="549">
        <v>0.25</v>
      </c>
      <c r="Q285" s="513">
        <v>163</v>
      </c>
    </row>
    <row r="286" spans="1:17" ht="14.4" customHeight="1" x14ac:dyDescent="0.3">
      <c r="A286" s="507" t="s">
        <v>1124</v>
      </c>
      <c r="B286" s="508" t="s">
        <v>1018</v>
      </c>
      <c r="C286" s="508" t="s">
        <v>1004</v>
      </c>
      <c r="D286" s="508" t="s">
        <v>1057</v>
      </c>
      <c r="E286" s="508" t="s">
        <v>1023</v>
      </c>
      <c r="F286" s="512"/>
      <c r="G286" s="512"/>
      <c r="H286" s="512"/>
      <c r="I286" s="512"/>
      <c r="J286" s="512">
        <v>6</v>
      </c>
      <c r="K286" s="512">
        <v>432</v>
      </c>
      <c r="L286" s="512">
        <v>1</v>
      </c>
      <c r="M286" s="512">
        <v>72</v>
      </c>
      <c r="N286" s="512">
        <v>4</v>
      </c>
      <c r="O286" s="512">
        <v>288</v>
      </c>
      <c r="P286" s="549">
        <v>0.66666666666666663</v>
      </c>
      <c r="Q286" s="513">
        <v>72</v>
      </c>
    </row>
    <row r="287" spans="1:17" ht="14.4" customHeight="1" x14ac:dyDescent="0.3">
      <c r="A287" s="507" t="s">
        <v>1124</v>
      </c>
      <c r="B287" s="508" t="s">
        <v>1018</v>
      </c>
      <c r="C287" s="508" t="s">
        <v>1004</v>
      </c>
      <c r="D287" s="508" t="s">
        <v>1064</v>
      </c>
      <c r="E287" s="508" t="s">
        <v>1065</v>
      </c>
      <c r="F287" s="512"/>
      <c r="G287" s="512"/>
      <c r="H287" s="512"/>
      <c r="I287" s="512"/>
      <c r="J287" s="512">
        <v>2</v>
      </c>
      <c r="K287" s="512">
        <v>2422</v>
      </c>
      <c r="L287" s="512">
        <v>1</v>
      </c>
      <c r="M287" s="512">
        <v>1211</v>
      </c>
      <c r="N287" s="512"/>
      <c r="O287" s="512"/>
      <c r="P287" s="549"/>
      <c r="Q287" s="513"/>
    </row>
    <row r="288" spans="1:17" ht="14.4" customHeight="1" x14ac:dyDescent="0.3">
      <c r="A288" s="507" t="s">
        <v>1124</v>
      </c>
      <c r="B288" s="508" t="s">
        <v>1018</v>
      </c>
      <c r="C288" s="508" t="s">
        <v>1004</v>
      </c>
      <c r="D288" s="508" t="s">
        <v>1066</v>
      </c>
      <c r="E288" s="508" t="s">
        <v>1067</v>
      </c>
      <c r="F288" s="512"/>
      <c r="G288" s="512"/>
      <c r="H288" s="512"/>
      <c r="I288" s="512"/>
      <c r="J288" s="512">
        <v>1</v>
      </c>
      <c r="K288" s="512">
        <v>114</v>
      </c>
      <c r="L288" s="512">
        <v>1</v>
      </c>
      <c r="M288" s="512">
        <v>114</v>
      </c>
      <c r="N288" s="512"/>
      <c r="O288" s="512"/>
      <c r="P288" s="549"/>
      <c r="Q288" s="513"/>
    </row>
    <row r="289" spans="1:17" ht="14.4" customHeight="1" x14ac:dyDescent="0.3">
      <c r="A289" s="507" t="s">
        <v>1125</v>
      </c>
      <c r="B289" s="508" t="s">
        <v>1018</v>
      </c>
      <c r="C289" s="508" t="s">
        <v>1004</v>
      </c>
      <c r="D289" s="508" t="s">
        <v>1022</v>
      </c>
      <c r="E289" s="508" t="s">
        <v>1023</v>
      </c>
      <c r="F289" s="512">
        <v>1</v>
      </c>
      <c r="G289" s="512">
        <v>211</v>
      </c>
      <c r="H289" s="512"/>
      <c r="I289" s="512">
        <v>211</v>
      </c>
      <c r="J289" s="512"/>
      <c r="K289" s="512"/>
      <c r="L289" s="512"/>
      <c r="M289" s="512"/>
      <c r="N289" s="512"/>
      <c r="O289" s="512"/>
      <c r="P289" s="549"/>
      <c r="Q289" s="513"/>
    </row>
    <row r="290" spans="1:17" ht="14.4" customHeight="1" x14ac:dyDescent="0.3">
      <c r="A290" s="507" t="s">
        <v>1125</v>
      </c>
      <c r="B290" s="508" t="s">
        <v>1018</v>
      </c>
      <c r="C290" s="508" t="s">
        <v>1004</v>
      </c>
      <c r="D290" s="508" t="s">
        <v>1042</v>
      </c>
      <c r="E290" s="508" t="s">
        <v>1043</v>
      </c>
      <c r="F290" s="512">
        <v>1</v>
      </c>
      <c r="G290" s="512">
        <v>17</v>
      </c>
      <c r="H290" s="512"/>
      <c r="I290" s="512">
        <v>17</v>
      </c>
      <c r="J290" s="512"/>
      <c r="K290" s="512"/>
      <c r="L290" s="512"/>
      <c r="M290" s="512"/>
      <c r="N290" s="512"/>
      <c r="O290" s="512"/>
      <c r="P290" s="549"/>
      <c r="Q290" s="513"/>
    </row>
    <row r="291" spans="1:17" ht="14.4" customHeight="1" x14ac:dyDescent="0.3">
      <c r="A291" s="507" t="s">
        <v>1125</v>
      </c>
      <c r="B291" s="508" t="s">
        <v>1018</v>
      </c>
      <c r="C291" s="508" t="s">
        <v>1004</v>
      </c>
      <c r="D291" s="508" t="s">
        <v>1046</v>
      </c>
      <c r="E291" s="508" t="s">
        <v>1047</v>
      </c>
      <c r="F291" s="512">
        <v>1</v>
      </c>
      <c r="G291" s="512">
        <v>142</v>
      </c>
      <c r="H291" s="512"/>
      <c r="I291" s="512">
        <v>142</v>
      </c>
      <c r="J291" s="512"/>
      <c r="K291" s="512"/>
      <c r="L291" s="512"/>
      <c r="M291" s="512"/>
      <c r="N291" s="512"/>
      <c r="O291" s="512"/>
      <c r="P291" s="549"/>
      <c r="Q291" s="513"/>
    </row>
    <row r="292" spans="1:17" ht="14.4" customHeight="1" x14ac:dyDescent="0.3">
      <c r="A292" s="507" t="s">
        <v>1125</v>
      </c>
      <c r="B292" s="508" t="s">
        <v>1018</v>
      </c>
      <c r="C292" s="508" t="s">
        <v>1004</v>
      </c>
      <c r="D292" s="508" t="s">
        <v>1049</v>
      </c>
      <c r="E292" s="508" t="s">
        <v>1050</v>
      </c>
      <c r="F292" s="512">
        <v>1</v>
      </c>
      <c r="G292" s="512">
        <v>313</v>
      </c>
      <c r="H292" s="512"/>
      <c r="I292" s="512">
        <v>313</v>
      </c>
      <c r="J292" s="512"/>
      <c r="K292" s="512"/>
      <c r="L292" s="512"/>
      <c r="M292" s="512"/>
      <c r="N292" s="512"/>
      <c r="O292" s="512"/>
      <c r="P292" s="549"/>
      <c r="Q292" s="513"/>
    </row>
    <row r="293" spans="1:17" ht="14.4" customHeight="1" x14ac:dyDescent="0.3">
      <c r="A293" s="507" t="s">
        <v>1126</v>
      </c>
      <c r="B293" s="508" t="s">
        <v>1018</v>
      </c>
      <c r="C293" s="508" t="s">
        <v>1004</v>
      </c>
      <c r="D293" s="508" t="s">
        <v>1022</v>
      </c>
      <c r="E293" s="508" t="s">
        <v>1023</v>
      </c>
      <c r="F293" s="512">
        <v>5</v>
      </c>
      <c r="G293" s="512">
        <v>1055</v>
      </c>
      <c r="H293" s="512">
        <v>0.45454545454545453</v>
      </c>
      <c r="I293" s="512">
        <v>211</v>
      </c>
      <c r="J293" s="512">
        <v>11</v>
      </c>
      <c r="K293" s="512">
        <v>2321</v>
      </c>
      <c r="L293" s="512">
        <v>1</v>
      </c>
      <c r="M293" s="512">
        <v>211</v>
      </c>
      <c r="N293" s="512">
        <v>2</v>
      </c>
      <c r="O293" s="512">
        <v>424</v>
      </c>
      <c r="P293" s="549">
        <v>0.18267987936234381</v>
      </c>
      <c r="Q293" s="513">
        <v>212</v>
      </c>
    </row>
    <row r="294" spans="1:17" ht="14.4" customHeight="1" x14ac:dyDescent="0.3">
      <c r="A294" s="507" t="s">
        <v>1126</v>
      </c>
      <c r="B294" s="508" t="s">
        <v>1018</v>
      </c>
      <c r="C294" s="508" t="s">
        <v>1004</v>
      </c>
      <c r="D294" s="508" t="s">
        <v>1025</v>
      </c>
      <c r="E294" s="508" t="s">
        <v>1026</v>
      </c>
      <c r="F294" s="512">
        <v>48</v>
      </c>
      <c r="G294" s="512">
        <v>14448</v>
      </c>
      <c r="H294" s="512">
        <v>0.2857142857142857</v>
      </c>
      <c r="I294" s="512">
        <v>301</v>
      </c>
      <c r="J294" s="512">
        <v>168</v>
      </c>
      <c r="K294" s="512">
        <v>50568</v>
      </c>
      <c r="L294" s="512">
        <v>1</v>
      </c>
      <c r="M294" s="512">
        <v>301</v>
      </c>
      <c r="N294" s="512">
        <v>69</v>
      </c>
      <c r="O294" s="512">
        <v>20838</v>
      </c>
      <c r="P294" s="549">
        <v>0.41207878500237305</v>
      </c>
      <c r="Q294" s="513">
        <v>302</v>
      </c>
    </row>
    <row r="295" spans="1:17" ht="14.4" customHeight="1" x14ac:dyDescent="0.3">
      <c r="A295" s="507" t="s">
        <v>1126</v>
      </c>
      <c r="B295" s="508" t="s">
        <v>1018</v>
      </c>
      <c r="C295" s="508" t="s">
        <v>1004</v>
      </c>
      <c r="D295" s="508" t="s">
        <v>1027</v>
      </c>
      <c r="E295" s="508" t="s">
        <v>1028</v>
      </c>
      <c r="F295" s="512"/>
      <c r="G295" s="512"/>
      <c r="H295" s="512"/>
      <c r="I295" s="512"/>
      <c r="J295" s="512">
        <v>6</v>
      </c>
      <c r="K295" s="512">
        <v>594</v>
      </c>
      <c r="L295" s="512">
        <v>1</v>
      </c>
      <c r="M295" s="512">
        <v>99</v>
      </c>
      <c r="N295" s="512">
        <v>3</v>
      </c>
      <c r="O295" s="512">
        <v>300</v>
      </c>
      <c r="P295" s="549">
        <v>0.50505050505050508</v>
      </c>
      <c r="Q295" s="513">
        <v>100</v>
      </c>
    </row>
    <row r="296" spans="1:17" ht="14.4" customHeight="1" x14ac:dyDescent="0.3">
      <c r="A296" s="507" t="s">
        <v>1126</v>
      </c>
      <c r="B296" s="508" t="s">
        <v>1018</v>
      </c>
      <c r="C296" s="508" t="s">
        <v>1004</v>
      </c>
      <c r="D296" s="508" t="s">
        <v>1029</v>
      </c>
      <c r="E296" s="508" t="s">
        <v>1030</v>
      </c>
      <c r="F296" s="512"/>
      <c r="G296" s="512"/>
      <c r="H296" s="512"/>
      <c r="I296" s="512"/>
      <c r="J296" s="512">
        <v>1</v>
      </c>
      <c r="K296" s="512">
        <v>232</v>
      </c>
      <c r="L296" s="512">
        <v>1</v>
      </c>
      <c r="M296" s="512">
        <v>232</v>
      </c>
      <c r="N296" s="512"/>
      <c r="O296" s="512"/>
      <c r="P296" s="549"/>
      <c r="Q296" s="513"/>
    </row>
    <row r="297" spans="1:17" ht="14.4" customHeight="1" x14ac:dyDescent="0.3">
      <c r="A297" s="507" t="s">
        <v>1126</v>
      </c>
      <c r="B297" s="508" t="s">
        <v>1018</v>
      </c>
      <c r="C297" s="508" t="s">
        <v>1004</v>
      </c>
      <c r="D297" s="508" t="s">
        <v>1031</v>
      </c>
      <c r="E297" s="508" t="s">
        <v>1032</v>
      </c>
      <c r="F297" s="512">
        <v>50</v>
      </c>
      <c r="G297" s="512">
        <v>6850</v>
      </c>
      <c r="H297" s="512">
        <v>0.81967213114754101</v>
      </c>
      <c r="I297" s="512">
        <v>137</v>
      </c>
      <c r="J297" s="512">
        <v>61</v>
      </c>
      <c r="K297" s="512">
        <v>8357</v>
      </c>
      <c r="L297" s="512">
        <v>1</v>
      </c>
      <c r="M297" s="512">
        <v>137</v>
      </c>
      <c r="N297" s="512">
        <v>34</v>
      </c>
      <c r="O297" s="512">
        <v>4658</v>
      </c>
      <c r="P297" s="549">
        <v>0.55737704918032782</v>
      </c>
      <c r="Q297" s="513">
        <v>137</v>
      </c>
    </row>
    <row r="298" spans="1:17" ht="14.4" customHeight="1" x14ac:dyDescent="0.3">
      <c r="A298" s="507" t="s">
        <v>1126</v>
      </c>
      <c r="B298" s="508" t="s">
        <v>1018</v>
      </c>
      <c r="C298" s="508" t="s">
        <v>1004</v>
      </c>
      <c r="D298" s="508" t="s">
        <v>1034</v>
      </c>
      <c r="E298" s="508" t="s">
        <v>1035</v>
      </c>
      <c r="F298" s="512"/>
      <c r="G298" s="512"/>
      <c r="H298" s="512"/>
      <c r="I298" s="512"/>
      <c r="J298" s="512">
        <v>1</v>
      </c>
      <c r="K298" s="512">
        <v>639</v>
      </c>
      <c r="L298" s="512">
        <v>1</v>
      </c>
      <c r="M298" s="512">
        <v>639</v>
      </c>
      <c r="N298" s="512"/>
      <c r="O298" s="512"/>
      <c r="P298" s="549"/>
      <c r="Q298" s="513"/>
    </row>
    <row r="299" spans="1:17" ht="14.4" customHeight="1" x14ac:dyDescent="0.3">
      <c r="A299" s="507" t="s">
        <v>1126</v>
      </c>
      <c r="B299" s="508" t="s">
        <v>1018</v>
      </c>
      <c r="C299" s="508" t="s">
        <v>1004</v>
      </c>
      <c r="D299" s="508" t="s">
        <v>1038</v>
      </c>
      <c r="E299" s="508" t="s">
        <v>1039</v>
      </c>
      <c r="F299" s="512">
        <v>3</v>
      </c>
      <c r="G299" s="512">
        <v>519</v>
      </c>
      <c r="H299" s="512">
        <v>0.5</v>
      </c>
      <c r="I299" s="512">
        <v>173</v>
      </c>
      <c r="J299" s="512">
        <v>6</v>
      </c>
      <c r="K299" s="512">
        <v>1038</v>
      </c>
      <c r="L299" s="512">
        <v>1</v>
      </c>
      <c r="M299" s="512">
        <v>173</v>
      </c>
      <c r="N299" s="512">
        <v>3</v>
      </c>
      <c r="O299" s="512">
        <v>522</v>
      </c>
      <c r="P299" s="549">
        <v>0.50289017341040465</v>
      </c>
      <c r="Q299" s="513">
        <v>174</v>
      </c>
    </row>
    <row r="300" spans="1:17" ht="14.4" customHeight="1" x14ac:dyDescent="0.3">
      <c r="A300" s="507" t="s">
        <v>1126</v>
      </c>
      <c r="B300" s="508" t="s">
        <v>1018</v>
      </c>
      <c r="C300" s="508" t="s">
        <v>1004</v>
      </c>
      <c r="D300" s="508" t="s">
        <v>1042</v>
      </c>
      <c r="E300" s="508" t="s">
        <v>1043</v>
      </c>
      <c r="F300" s="512">
        <v>54</v>
      </c>
      <c r="G300" s="512">
        <v>918</v>
      </c>
      <c r="H300" s="512">
        <v>13.5</v>
      </c>
      <c r="I300" s="512">
        <v>17</v>
      </c>
      <c r="J300" s="512">
        <v>4</v>
      </c>
      <c r="K300" s="512">
        <v>68</v>
      </c>
      <c r="L300" s="512">
        <v>1</v>
      </c>
      <c r="M300" s="512">
        <v>17</v>
      </c>
      <c r="N300" s="512">
        <v>35</v>
      </c>
      <c r="O300" s="512">
        <v>595</v>
      </c>
      <c r="P300" s="549">
        <v>8.75</v>
      </c>
      <c r="Q300" s="513">
        <v>17</v>
      </c>
    </row>
    <row r="301" spans="1:17" ht="14.4" customHeight="1" x14ac:dyDescent="0.3">
      <c r="A301" s="507" t="s">
        <v>1126</v>
      </c>
      <c r="B301" s="508" t="s">
        <v>1018</v>
      </c>
      <c r="C301" s="508" t="s">
        <v>1004</v>
      </c>
      <c r="D301" s="508" t="s">
        <v>1044</v>
      </c>
      <c r="E301" s="508" t="s">
        <v>1045</v>
      </c>
      <c r="F301" s="512">
        <v>1</v>
      </c>
      <c r="G301" s="512">
        <v>273</v>
      </c>
      <c r="H301" s="512"/>
      <c r="I301" s="512">
        <v>273</v>
      </c>
      <c r="J301" s="512"/>
      <c r="K301" s="512"/>
      <c r="L301" s="512"/>
      <c r="M301" s="512"/>
      <c r="N301" s="512"/>
      <c r="O301" s="512"/>
      <c r="P301" s="549"/>
      <c r="Q301" s="513"/>
    </row>
    <row r="302" spans="1:17" ht="14.4" customHeight="1" x14ac:dyDescent="0.3">
      <c r="A302" s="507" t="s">
        <v>1126</v>
      </c>
      <c r="B302" s="508" t="s">
        <v>1018</v>
      </c>
      <c r="C302" s="508" t="s">
        <v>1004</v>
      </c>
      <c r="D302" s="508" t="s">
        <v>1046</v>
      </c>
      <c r="E302" s="508" t="s">
        <v>1047</v>
      </c>
      <c r="F302" s="512">
        <v>2</v>
      </c>
      <c r="G302" s="512">
        <v>284</v>
      </c>
      <c r="H302" s="512">
        <v>0.66666666666666663</v>
      </c>
      <c r="I302" s="512">
        <v>142</v>
      </c>
      <c r="J302" s="512">
        <v>3</v>
      </c>
      <c r="K302" s="512">
        <v>426</v>
      </c>
      <c r="L302" s="512">
        <v>1</v>
      </c>
      <c r="M302" s="512">
        <v>142</v>
      </c>
      <c r="N302" s="512"/>
      <c r="O302" s="512"/>
      <c r="P302" s="549"/>
      <c r="Q302" s="513"/>
    </row>
    <row r="303" spans="1:17" ht="14.4" customHeight="1" x14ac:dyDescent="0.3">
      <c r="A303" s="507" t="s">
        <v>1126</v>
      </c>
      <c r="B303" s="508" t="s">
        <v>1018</v>
      </c>
      <c r="C303" s="508" t="s">
        <v>1004</v>
      </c>
      <c r="D303" s="508" t="s">
        <v>1048</v>
      </c>
      <c r="E303" s="508" t="s">
        <v>1047</v>
      </c>
      <c r="F303" s="512">
        <v>50</v>
      </c>
      <c r="G303" s="512">
        <v>3900</v>
      </c>
      <c r="H303" s="512">
        <v>0.81967213114754101</v>
      </c>
      <c r="I303" s="512">
        <v>78</v>
      </c>
      <c r="J303" s="512">
        <v>61</v>
      </c>
      <c r="K303" s="512">
        <v>4758</v>
      </c>
      <c r="L303" s="512">
        <v>1</v>
      </c>
      <c r="M303" s="512">
        <v>78</v>
      </c>
      <c r="N303" s="512">
        <v>34</v>
      </c>
      <c r="O303" s="512">
        <v>2652</v>
      </c>
      <c r="P303" s="549">
        <v>0.55737704918032782</v>
      </c>
      <c r="Q303" s="513">
        <v>78</v>
      </c>
    </row>
    <row r="304" spans="1:17" ht="14.4" customHeight="1" x14ac:dyDescent="0.3">
      <c r="A304" s="507" t="s">
        <v>1126</v>
      </c>
      <c r="B304" s="508" t="s">
        <v>1018</v>
      </c>
      <c r="C304" s="508" t="s">
        <v>1004</v>
      </c>
      <c r="D304" s="508" t="s">
        <v>1049</v>
      </c>
      <c r="E304" s="508" t="s">
        <v>1050</v>
      </c>
      <c r="F304" s="512">
        <v>2</v>
      </c>
      <c r="G304" s="512">
        <v>626</v>
      </c>
      <c r="H304" s="512">
        <v>0.66454352441613584</v>
      </c>
      <c r="I304" s="512">
        <v>313</v>
      </c>
      <c r="J304" s="512">
        <v>3</v>
      </c>
      <c r="K304" s="512">
        <v>942</v>
      </c>
      <c r="L304" s="512">
        <v>1</v>
      </c>
      <c r="M304" s="512">
        <v>314</v>
      </c>
      <c r="N304" s="512"/>
      <c r="O304" s="512"/>
      <c r="P304" s="549"/>
      <c r="Q304" s="513"/>
    </row>
    <row r="305" spans="1:17" ht="14.4" customHeight="1" x14ac:dyDescent="0.3">
      <c r="A305" s="507" t="s">
        <v>1126</v>
      </c>
      <c r="B305" s="508" t="s">
        <v>1018</v>
      </c>
      <c r="C305" s="508" t="s">
        <v>1004</v>
      </c>
      <c r="D305" s="508" t="s">
        <v>1053</v>
      </c>
      <c r="E305" s="508" t="s">
        <v>1054</v>
      </c>
      <c r="F305" s="512">
        <v>40</v>
      </c>
      <c r="G305" s="512">
        <v>6520</v>
      </c>
      <c r="H305" s="512">
        <v>0.7142857142857143</v>
      </c>
      <c r="I305" s="512">
        <v>163</v>
      </c>
      <c r="J305" s="512">
        <v>56</v>
      </c>
      <c r="K305" s="512">
        <v>9128</v>
      </c>
      <c r="L305" s="512">
        <v>1</v>
      </c>
      <c r="M305" s="512">
        <v>163</v>
      </c>
      <c r="N305" s="512">
        <v>35</v>
      </c>
      <c r="O305" s="512">
        <v>5705</v>
      </c>
      <c r="P305" s="549">
        <v>0.625</v>
      </c>
      <c r="Q305" s="513">
        <v>163</v>
      </c>
    </row>
    <row r="306" spans="1:17" ht="14.4" customHeight="1" x14ac:dyDescent="0.3">
      <c r="A306" s="507" t="s">
        <v>1126</v>
      </c>
      <c r="B306" s="508" t="s">
        <v>1018</v>
      </c>
      <c r="C306" s="508" t="s">
        <v>1004</v>
      </c>
      <c r="D306" s="508" t="s">
        <v>1057</v>
      </c>
      <c r="E306" s="508" t="s">
        <v>1023</v>
      </c>
      <c r="F306" s="512">
        <v>140</v>
      </c>
      <c r="G306" s="512">
        <v>10080</v>
      </c>
      <c r="H306" s="512">
        <v>0.5668016194331984</v>
      </c>
      <c r="I306" s="512">
        <v>72</v>
      </c>
      <c r="J306" s="512">
        <v>247</v>
      </c>
      <c r="K306" s="512">
        <v>17784</v>
      </c>
      <c r="L306" s="512">
        <v>1</v>
      </c>
      <c r="M306" s="512">
        <v>72</v>
      </c>
      <c r="N306" s="512">
        <v>82</v>
      </c>
      <c r="O306" s="512">
        <v>5904</v>
      </c>
      <c r="P306" s="549">
        <v>0.33198380566801622</v>
      </c>
      <c r="Q306" s="513">
        <v>72</v>
      </c>
    </row>
    <row r="307" spans="1:17" ht="14.4" customHeight="1" x14ac:dyDescent="0.3">
      <c r="A307" s="507" t="s">
        <v>1126</v>
      </c>
      <c r="B307" s="508" t="s">
        <v>1018</v>
      </c>
      <c r="C307" s="508" t="s">
        <v>1004</v>
      </c>
      <c r="D307" s="508" t="s">
        <v>1064</v>
      </c>
      <c r="E307" s="508" t="s">
        <v>1065</v>
      </c>
      <c r="F307" s="512">
        <v>1</v>
      </c>
      <c r="G307" s="512">
        <v>1211</v>
      </c>
      <c r="H307" s="512">
        <v>0.1</v>
      </c>
      <c r="I307" s="512">
        <v>1211</v>
      </c>
      <c r="J307" s="512">
        <v>10</v>
      </c>
      <c r="K307" s="512">
        <v>12110</v>
      </c>
      <c r="L307" s="512">
        <v>1</v>
      </c>
      <c r="M307" s="512">
        <v>1211</v>
      </c>
      <c r="N307" s="512">
        <v>7</v>
      </c>
      <c r="O307" s="512">
        <v>8484</v>
      </c>
      <c r="P307" s="549">
        <v>0.70057803468208091</v>
      </c>
      <c r="Q307" s="513">
        <v>1212</v>
      </c>
    </row>
    <row r="308" spans="1:17" ht="14.4" customHeight="1" x14ac:dyDescent="0.3">
      <c r="A308" s="507" t="s">
        <v>1126</v>
      </c>
      <c r="B308" s="508" t="s">
        <v>1018</v>
      </c>
      <c r="C308" s="508" t="s">
        <v>1004</v>
      </c>
      <c r="D308" s="508" t="s">
        <v>1066</v>
      </c>
      <c r="E308" s="508" t="s">
        <v>1067</v>
      </c>
      <c r="F308" s="512">
        <v>1</v>
      </c>
      <c r="G308" s="512">
        <v>114</v>
      </c>
      <c r="H308" s="512">
        <v>0.16666666666666666</v>
      </c>
      <c r="I308" s="512">
        <v>114</v>
      </c>
      <c r="J308" s="512">
        <v>6</v>
      </c>
      <c r="K308" s="512">
        <v>684</v>
      </c>
      <c r="L308" s="512">
        <v>1</v>
      </c>
      <c r="M308" s="512">
        <v>114</v>
      </c>
      <c r="N308" s="512">
        <v>4</v>
      </c>
      <c r="O308" s="512">
        <v>460</v>
      </c>
      <c r="P308" s="549">
        <v>0.67251461988304095</v>
      </c>
      <c r="Q308" s="513">
        <v>115</v>
      </c>
    </row>
    <row r="309" spans="1:17" ht="14.4" customHeight="1" x14ac:dyDescent="0.3">
      <c r="A309" s="507" t="s">
        <v>1126</v>
      </c>
      <c r="B309" s="508" t="s">
        <v>1018</v>
      </c>
      <c r="C309" s="508" t="s">
        <v>1004</v>
      </c>
      <c r="D309" s="508" t="s">
        <v>1068</v>
      </c>
      <c r="E309" s="508" t="s">
        <v>1069</v>
      </c>
      <c r="F309" s="512"/>
      <c r="G309" s="512"/>
      <c r="H309" s="512"/>
      <c r="I309" s="512"/>
      <c r="J309" s="512">
        <v>1</v>
      </c>
      <c r="K309" s="512">
        <v>347</v>
      </c>
      <c r="L309" s="512">
        <v>1</v>
      </c>
      <c r="M309" s="512">
        <v>347</v>
      </c>
      <c r="N309" s="512"/>
      <c r="O309" s="512"/>
      <c r="P309" s="549"/>
      <c r="Q309" s="513"/>
    </row>
    <row r="310" spans="1:17" ht="14.4" customHeight="1" x14ac:dyDescent="0.3">
      <c r="A310" s="507" t="s">
        <v>1126</v>
      </c>
      <c r="B310" s="508" t="s">
        <v>1018</v>
      </c>
      <c r="C310" s="508" t="s">
        <v>1004</v>
      </c>
      <c r="D310" s="508" t="s">
        <v>1076</v>
      </c>
      <c r="E310" s="508" t="s">
        <v>1077</v>
      </c>
      <c r="F310" s="512"/>
      <c r="G310" s="512"/>
      <c r="H310" s="512"/>
      <c r="I310" s="512"/>
      <c r="J310" s="512">
        <v>1</v>
      </c>
      <c r="K310" s="512">
        <v>302</v>
      </c>
      <c r="L310" s="512">
        <v>1</v>
      </c>
      <c r="M310" s="512">
        <v>302</v>
      </c>
      <c r="N310" s="512"/>
      <c r="O310" s="512"/>
      <c r="P310" s="549"/>
      <c r="Q310" s="513"/>
    </row>
    <row r="311" spans="1:17" ht="14.4" customHeight="1" x14ac:dyDescent="0.3">
      <c r="A311" s="507" t="s">
        <v>1127</v>
      </c>
      <c r="B311" s="508" t="s">
        <v>1018</v>
      </c>
      <c r="C311" s="508" t="s">
        <v>1004</v>
      </c>
      <c r="D311" s="508" t="s">
        <v>1022</v>
      </c>
      <c r="E311" s="508" t="s">
        <v>1023</v>
      </c>
      <c r="F311" s="512">
        <v>12</v>
      </c>
      <c r="G311" s="512">
        <v>2532</v>
      </c>
      <c r="H311" s="512">
        <v>1.5</v>
      </c>
      <c r="I311" s="512">
        <v>211</v>
      </c>
      <c r="J311" s="512">
        <v>8</v>
      </c>
      <c r="K311" s="512">
        <v>1688</v>
      </c>
      <c r="L311" s="512">
        <v>1</v>
      </c>
      <c r="M311" s="512">
        <v>211</v>
      </c>
      <c r="N311" s="512">
        <v>1</v>
      </c>
      <c r="O311" s="512">
        <v>212</v>
      </c>
      <c r="P311" s="549">
        <v>0.12559241706161137</v>
      </c>
      <c r="Q311" s="513">
        <v>212</v>
      </c>
    </row>
    <row r="312" spans="1:17" ht="14.4" customHeight="1" x14ac:dyDescent="0.3">
      <c r="A312" s="507" t="s">
        <v>1127</v>
      </c>
      <c r="B312" s="508" t="s">
        <v>1018</v>
      </c>
      <c r="C312" s="508" t="s">
        <v>1004</v>
      </c>
      <c r="D312" s="508" t="s">
        <v>1025</v>
      </c>
      <c r="E312" s="508" t="s">
        <v>1026</v>
      </c>
      <c r="F312" s="512"/>
      <c r="G312" s="512"/>
      <c r="H312" s="512"/>
      <c r="I312" s="512"/>
      <c r="J312" s="512">
        <v>53</v>
      </c>
      <c r="K312" s="512">
        <v>15953</v>
      </c>
      <c r="L312" s="512">
        <v>1</v>
      </c>
      <c r="M312" s="512">
        <v>301</v>
      </c>
      <c r="N312" s="512"/>
      <c r="O312" s="512"/>
      <c r="P312" s="549"/>
      <c r="Q312" s="513"/>
    </row>
    <row r="313" spans="1:17" ht="14.4" customHeight="1" x14ac:dyDescent="0.3">
      <c r="A313" s="507" t="s">
        <v>1127</v>
      </c>
      <c r="B313" s="508" t="s">
        <v>1018</v>
      </c>
      <c r="C313" s="508" t="s">
        <v>1004</v>
      </c>
      <c r="D313" s="508" t="s">
        <v>1031</v>
      </c>
      <c r="E313" s="508" t="s">
        <v>1032</v>
      </c>
      <c r="F313" s="512">
        <v>9</v>
      </c>
      <c r="G313" s="512">
        <v>1233</v>
      </c>
      <c r="H313" s="512">
        <v>0.9</v>
      </c>
      <c r="I313" s="512">
        <v>137</v>
      </c>
      <c r="J313" s="512">
        <v>10</v>
      </c>
      <c r="K313" s="512">
        <v>1370</v>
      </c>
      <c r="L313" s="512">
        <v>1</v>
      </c>
      <c r="M313" s="512">
        <v>137</v>
      </c>
      <c r="N313" s="512">
        <v>12</v>
      </c>
      <c r="O313" s="512">
        <v>1644</v>
      </c>
      <c r="P313" s="549">
        <v>1.2</v>
      </c>
      <c r="Q313" s="513">
        <v>137</v>
      </c>
    </row>
    <row r="314" spans="1:17" ht="14.4" customHeight="1" x14ac:dyDescent="0.3">
      <c r="A314" s="507" t="s">
        <v>1127</v>
      </c>
      <c r="B314" s="508" t="s">
        <v>1018</v>
      </c>
      <c r="C314" s="508" t="s">
        <v>1004</v>
      </c>
      <c r="D314" s="508" t="s">
        <v>1038</v>
      </c>
      <c r="E314" s="508" t="s">
        <v>1039</v>
      </c>
      <c r="F314" s="512"/>
      <c r="G314" s="512"/>
      <c r="H314" s="512"/>
      <c r="I314" s="512"/>
      <c r="J314" s="512">
        <v>2</v>
      </c>
      <c r="K314" s="512">
        <v>346</v>
      </c>
      <c r="L314" s="512">
        <v>1</v>
      </c>
      <c r="M314" s="512">
        <v>173</v>
      </c>
      <c r="N314" s="512"/>
      <c r="O314" s="512"/>
      <c r="P314" s="549"/>
      <c r="Q314" s="513"/>
    </row>
    <row r="315" spans="1:17" ht="14.4" customHeight="1" x14ac:dyDescent="0.3">
      <c r="A315" s="507" t="s">
        <v>1127</v>
      </c>
      <c r="B315" s="508" t="s">
        <v>1018</v>
      </c>
      <c r="C315" s="508" t="s">
        <v>1004</v>
      </c>
      <c r="D315" s="508" t="s">
        <v>1042</v>
      </c>
      <c r="E315" s="508" t="s">
        <v>1043</v>
      </c>
      <c r="F315" s="512">
        <v>11</v>
      </c>
      <c r="G315" s="512">
        <v>187</v>
      </c>
      <c r="H315" s="512">
        <v>3.6666666666666665</v>
      </c>
      <c r="I315" s="512">
        <v>17</v>
      </c>
      <c r="J315" s="512">
        <v>3</v>
      </c>
      <c r="K315" s="512">
        <v>51</v>
      </c>
      <c r="L315" s="512">
        <v>1</v>
      </c>
      <c r="M315" s="512">
        <v>17</v>
      </c>
      <c r="N315" s="512">
        <v>14</v>
      </c>
      <c r="O315" s="512">
        <v>238</v>
      </c>
      <c r="P315" s="549">
        <v>4.666666666666667</v>
      </c>
      <c r="Q315" s="513">
        <v>17</v>
      </c>
    </row>
    <row r="316" spans="1:17" ht="14.4" customHeight="1" x14ac:dyDescent="0.3">
      <c r="A316" s="507" t="s">
        <v>1127</v>
      </c>
      <c r="B316" s="508" t="s">
        <v>1018</v>
      </c>
      <c r="C316" s="508" t="s">
        <v>1004</v>
      </c>
      <c r="D316" s="508" t="s">
        <v>1044</v>
      </c>
      <c r="E316" s="508" t="s">
        <v>1045</v>
      </c>
      <c r="F316" s="512">
        <v>2</v>
      </c>
      <c r="G316" s="512">
        <v>546</v>
      </c>
      <c r="H316" s="512"/>
      <c r="I316" s="512">
        <v>273</v>
      </c>
      <c r="J316" s="512"/>
      <c r="K316" s="512"/>
      <c r="L316" s="512"/>
      <c r="M316" s="512"/>
      <c r="N316" s="512"/>
      <c r="O316" s="512"/>
      <c r="P316" s="549"/>
      <c r="Q316" s="513"/>
    </row>
    <row r="317" spans="1:17" ht="14.4" customHeight="1" x14ac:dyDescent="0.3">
      <c r="A317" s="507" t="s">
        <v>1127</v>
      </c>
      <c r="B317" s="508" t="s">
        <v>1018</v>
      </c>
      <c r="C317" s="508" t="s">
        <v>1004</v>
      </c>
      <c r="D317" s="508" t="s">
        <v>1046</v>
      </c>
      <c r="E317" s="508" t="s">
        <v>1047</v>
      </c>
      <c r="F317" s="512">
        <v>2</v>
      </c>
      <c r="G317" s="512">
        <v>284</v>
      </c>
      <c r="H317" s="512">
        <v>1</v>
      </c>
      <c r="I317" s="512">
        <v>142</v>
      </c>
      <c r="J317" s="512">
        <v>2</v>
      </c>
      <c r="K317" s="512">
        <v>284</v>
      </c>
      <c r="L317" s="512">
        <v>1</v>
      </c>
      <c r="M317" s="512">
        <v>142</v>
      </c>
      <c r="N317" s="512"/>
      <c r="O317" s="512"/>
      <c r="P317" s="549"/>
      <c r="Q317" s="513"/>
    </row>
    <row r="318" spans="1:17" ht="14.4" customHeight="1" x14ac:dyDescent="0.3">
      <c r="A318" s="507" t="s">
        <v>1127</v>
      </c>
      <c r="B318" s="508" t="s">
        <v>1018</v>
      </c>
      <c r="C318" s="508" t="s">
        <v>1004</v>
      </c>
      <c r="D318" s="508" t="s">
        <v>1048</v>
      </c>
      <c r="E318" s="508" t="s">
        <v>1047</v>
      </c>
      <c r="F318" s="512">
        <v>9</v>
      </c>
      <c r="G318" s="512">
        <v>702</v>
      </c>
      <c r="H318" s="512">
        <v>0.9</v>
      </c>
      <c r="I318" s="512">
        <v>78</v>
      </c>
      <c r="J318" s="512">
        <v>10</v>
      </c>
      <c r="K318" s="512">
        <v>780</v>
      </c>
      <c r="L318" s="512">
        <v>1</v>
      </c>
      <c r="M318" s="512">
        <v>78</v>
      </c>
      <c r="N318" s="512">
        <v>12</v>
      </c>
      <c r="O318" s="512">
        <v>936</v>
      </c>
      <c r="P318" s="549">
        <v>1.2</v>
      </c>
      <c r="Q318" s="513">
        <v>78</v>
      </c>
    </row>
    <row r="319" spans="1:17" ht="14.4" customHeight="1" x14ac:dyDescent="0.3">
      <c r="A319" s="507" t="s">
        <v>1127</v>
      </c>
      <c r="B319" s="508" t="s">
        <v>1018</v>
      </c>
      <c r="C319" s="508" t="s">
        <v>1004</v>
      </c>
      <c r="D319" s="508" t="s">
        <v>1049</v>
      </c>
      <c r="E319" s="508" t="s">
        <v>1050</v>
      </c>
      <c r="F319" s="512">
        <v>2</v>
      </c>
      <c r="G319" s="512">
        <v>626</v>
      </c>
      <c r="H319" s="512">
        <v>0.99681528662420382</v>
      </c>
      <c r="I319" s="512">
        <v>313</v>
      </c>
      <c r="J319" s="512">
        <v>2</v>
      </c>
      <c r="K319" s="512">
        <v>628</v>
      </c>
      <c r="L319" s="512">
        <v>1</v>
      </c>
      <c r="M319" s="512">
        <v>314</v>
      </c>
      <c r="N319" s="512"/>
      <c r="O319" s="512"/>
      <c r="P319" s="549"/>
      <c r="Q319" s="513"/>
    </row>
    <row r="320" spans="1:17" ht="14.4" customHeight="1" x14ac:dyDescent="0.3">
      <c r="A320" s="507" t="s">
        <v>1127</v>
      </c>
      <c r="B320" s="508" t="s">
        <v>1018</v>
      </c>
      <c r="C320" s="508" t="s">
        <v>1004</v>
      </c>
      <c r="D320" s="508" t="s">
        <v>1053</v>
      </c>
      <c r="E320" s="508" t="s">
        <v>1054</v>
      </c>
      <c r="F320" s="512">
        <v>9</v>
      </c>
      <c r="G320" s="512">
        <v>1467</v>
      </c>
      <c r="H320" s="512">
        <v>0.6428571428571429</v>
      </c>
      <c r="I320" s="512">
        <v>163</v>
      </c>
      <c r="J320" s="512">
        <v>14</v>
      </c>
      <c r="K320" s="512">
        <v>2282</v>
      </c>
      <c r="L320" s="512">
        <v>1</v>
      </c>
      <c r="M320" s="512">
        <v>163</v>
      </c>
      <c r="N320" s="512">
        <v>15</v>
      </c>
      <c r="O320" s="512">
        <v>2445</v>
      </c>
      <c r="P320" s="549">
        <v>1.0714285714285714</v>
      </c>
      <c r="Q320" s="513">
        <v>163</v>
      </c>
    </row>
    <row r="321" spans="1:17" ht="14.4" customHeight="1" x14ac:dyDescent="0.3">
      <c r="A321" s="507" t="s">
        <v>1127</v>
      </c>
      <c r="B321" s="508" t="s">
        <v>1018</v>
      </c>
      <c r="C321" s="508" t="s">
        <v>1004</v>
      </c>
      <c r="D321" s="508" t="s">
        <v>1057</v>
      </c>
      <c r="E321" s="508" t="s">
        <v>1023</v>
      </c>
      <c r="F321" s="512">
        <v>19</v>
      </c>
      <c r="G321" s="512">
        <v>1368</v>
      </c>
      <c r="H321" s="512">
        <v>0.79166666666666663</v>
      </c>
      <c r="I321" s="512">
        <v>72</v>
      </c>
      <c r="J321" s="512">
        <v>24</v>
      </c>
      <c r="K321" s="512">
        <v>1728</v>
      </c>
      <c r="L321" s="512">
        <v>1</v>
      </c>
      <c r="M321" s="512">
        <v>72</v>
      </c>
      <c r="N321" s="512">
        <v>31</v>
      </c>
      <c r="O321" s="512">
        <v>2232</v>
      </c>
      <c r="P321" s="549">
        <v>1.2916666666666667</v>
      </c>
      <c r="Q321" s="513">
        <v>72</v>
      </c>
    </row>
    <row r="322" spans="1:17" ht="14.4" customHeight="1" x14ac:dyDescent="0.3">
      <c r="A322" s="507" t="s">
        <v>1127</v>
      </c>
      <c r="B322" s="508" t="s">
        <v>1018</v>
      </c>
      <c r="C322" s="508" t="s">
        <v>1004</v>
      </c>
      <c r="D322" s="508" t="s">
        <v>1064</v>
      </c>
      <c r="E322" s="508" t="s">
        <v>1065</v>
      </c>
      <c r="F322" s="512"/>
      <c r="G322" s="512"/>
      <c r="H322" s="512"/>
      <c r="I322" s="512"/>
      <c r="J322" s="512">
        <v>1</v>
      </c>
      <c r="K322" s="512">
        <v>1211</v>
      </c>
      <c r="L322" s="512">
        <v>1</v>
      </c>
      <c r="M322" s="512">
        <v>1211</v>
      </c>
      <c r="N322" s="512"/>
      <c r="O322" s="512"/>
      <c r="P322" s="549"/>
      <c r="Q322" s="513"/>
    </row>
    <row r="323" spans="1:17" ht="14.4" customHeight="1" x14ac:dyDescent="0.3">
      <c r="A323" s="507" t="s">
        <v>1127</v>
      </c>
      <c r="B323" s="508" t="s">
        <v>1018</v>
      </c>
      <c r="C323" s="508" t="s">
        <v>1004</v>
      </c>
      <c r="D323" s="508" t="s">
        <v>1066</v>
      </c>
      <c r="E323" s="508" t="s">
        <v>1067</v>
      </c>
      <c r="F323" s="512"/>
      <c r="G323" s="512"/>
      <c r="H323" s="512"/>
      <c r="I323" s="512"/>
      <c r="J323" s="512">
        <v>2</v>
      </c>
      <c r="K323" s="512">
        <v>228</v>
      </c>
      <c r="L323" s="512">
        <v>1</v>
      </c>
      <c r="M323" s="512">
        <v>114</v>
      </c>
      <c r="N323" s="512"/>
      <c r="O323" s="512"/>
      <c r="P323" s="549"/>
      <c r="Q323" s="513"/>
    </row>
    <row r="324" spans="1:17" ht="14.4" customHeight="1" x14ac:dyDescent="0.3">
      <c r="A324" s="507" t="s">
        <v>1128</v>
      </c>
      <c r="B324" s="508" t="s">
        <v>1018</v>
      </c>
      <c r="C324" s="508" t="s">
        <v>1004</v>
      </c>
      <c r="D324" s="508" t="s">
        <v>1040</v>
      </c>
      <c r="E324" s="508" t="s">
        <v>1041</v>
      </c>
      <c r="F324" s="512"/>
      <c r="G324" s="512"/>
      <c r="H324" s="512"/>
      <c r="I324" s="512"/>
      <c r="J324" s="512">
        <v>1</v>
      </c>
      <c r="K324" s="512">
        <v>347</v>
      </c>
      <c r="L324" s="512">
        <v>1</v>
      </c>
      <c r="M324" s="512">
        <v>347</v>
      </c>
      <c r="N324" s="512"/>
      <c r="O324" s="512"/>
      <c r="P324" s="549"/>
      <c r="Q324" s="513"/>
    </row>
    <row r="325" spans="1:17" ht="14.4" customHeight="1" x14ac:dyDescent="0.3">
      <c r="A325" s="507" t="s">
        <v>1128</v>
      </c>
      <c r="B325" s="508" t="s">
        <v>1018</v>
      </c>
      <c r="C325" s="508" t="s">
        <v>1004</v>
      </c>
      <c r="D325" s="508" t="s">
        <v>1042</v>
      </c>
      <c r="E325" s="508" t="s">
        <v>1043</v>
      </c>
      <c r="F325" s="512"/>
      <c r="G325" s="512"/>
      <c r="H325" s="512"/>
      <c r="I325" s="512"/>
      <c r="J325" s="512">
        <v>1</v>
      </c>
      <c r="K325" s="512">
        <v>17</v>
      </c>
      <c r="L325" s="512">
        <v>1</v>
      </c>
      <c r="M325" s="512">
        <v>17</v>
      </c>
      <c r="N325" s="512"/>
      <c r="O325" s="512"/>
      <c r="P325" s="549"/>
      <c r="Q325" s="513"/>
    </row>
    <row r="326" spans="1:17" ht="14.4" customHeight="1" x14ac:dyDescent="0.3">
      <c r="A326" s="507" t="s">
        <v>1128</v>
      </c>
      <c r="B326" s="508" t="s">
        <v>1018</v>
      </c>
      <c r="C326" s="508" t="s">
        <v>1004</v>
      </c>
      <c r="D326" s="508" t="s">
        <v>1051</v>
      </c>
      <c r="E326" s="508" t="s">
        <v>1052</v>
      </c>
      <c r="F326" s="512"/>
      <c r="G326" s="512"/>
      <c r="H326" s="512"/>
      <c r="I326" s="512"/>
      <c r="J326" s="512">
        <v>1</v>
      </c>
      <c r="K326" s="512">
        <v>328</v>
      </c>
      <c r="L326" s="512">
        <v>1</v>
      </c>
      <c r="M326" s="512">
        <v>328</v>
      </c>
      <c r="N326" s="512"/>
      <c r="O326" s="512"/>
      <c r="P326" s="549"/>
      <c r="Q326" s="513"/>
    </row>
    <row r="327" spans="1:17" ht="14.4" customHeight="1" x14ac:dyDescent="0.3">
      <c r="A327" s="507" t="s">
        <v>1129</v>
      </c>
      <c r="B327" s="508" t="s">
        <v>1018</v>
      </c>
      <c r="C327" s="508" t="s">
        <v>1004</v>
      </c>
      <c r="D327" s="508" t="s">
        <v>1025</v>
      </c>
      <c r="E327" s="508" t="s">
        <v>1026</v>
      </c>
      <c r="F327" s="512">
        <v>25</v>
      </c>
      <c r="G327" s="512">
        <v>7525</v>
      </c>
      <c r="H327" s="512"/>
      <c r="I327" s="512">
        <v>301</v>
      </c>
      <c r="J327" s="512"/>
      <c r="K327" s="512"/>
      <c r="L327" s="512"/>
      <c r="M327" s="512"/>
      <c r="N327" s="512"/>
      <c r="O327" s="512"/>
      <c r="P327" s="549"/>
      <c r="Q327" s="513"/>
    </row>
    <row r="328" spans="1:17" ht="14.4" customHeight="1" x14ac:dyDescent="0.3">
      <c r="A328" s="507" t="s">
        <v>1129</v>
      </c>
      <c r="B328" s="508" t="s">
        <v>1018</v>
      </c>
      <c r="C328" s="508" t="s">
        <v>1004</v>
      </c>
      <c r="D328" s="508" t="s">
        <v>1031</v>
      </c>
      <c r="E328" s="508" t="s">
        <v>1032</v>
      </c>
      <c r="F328" s="512">
        <v>9</v>
      </c>
      <c r="G328" s="512">
        <v>1233</v>
      </c>
      <c r="H328" s="512">
        <v>2.25</v>
      </c>
      <c r="I328" s="512">
        <v>137</v>
      </c>
      <c r="J328" s="512">
        <v>4</v>
      </c>
      <c r="K328" s="512">
        <v>548</v>
      </c>
      <c r="L328" s="512">
        <v>1</v>
      </c>
      <c r="M328" s="512">
        <v>137</v>
      </c>
      <c r="N328" s="512">
        <v>8</v>
      </c>
      <c r="O328" s="512">
        <v>1096</v>
      </c>
      <c r="P328" s="549">
        <v>2</v>
      </c>
      <c r="Q328" s="513">
        <v>137</v>
      </c>
    </row>
    <row r="329" spans="1:17" ht="14.4" customHeight="1" x14ac:dyDescent="0.3">
      <c r="A329" s="507" t="s">
        <v>1129</v>
      </c>
      <c r="B329" s="508" t="s">
        <v>1018</v>
      </c>
      <c r="C329" s="508" t="s">
        <v>1004</v>
      </c>
      <c r="D329" s="508" t="s">
        <v>1033</v>
      </c>
      <c r="E329" s="508" t="s">
        <v>1032</v>
      </c>
      <c r="F329" s="512">
        <v>1</v>
      </c>
      <c r="G329" s="512">
        <v>183</v>
      </c>
      <c r="H329" s="512"/>
      <c r="I329" s="512">
        <v>183</v>
      </c>
      <c r="J329" s="512"/>
      <c r="K329" s="512"/>
      <c r="L329" s="512"/>
      <c r="M329" s="512"/>
      <c r="N329" s="512"/>
      <c r="O329" s="512"/>
      <c r="P329" s="549"/>
      <c r="Q329" s="513"/>
    </row>
    <row r="330" spans="1:17" ht="14.4" customHeight="1" x14ac:dyDescent="0.3">
      <c r="A330" s="507" t="s">
        <v>1129</v>
      </c>
      <c r="B330" s="508" t="s">
        <v>1018</v>
      </c>
      <c r="C330" s="508" t="s">
        <v>1004</v>
      </c>
      <c r="D330" s="508" t="s">
        <v>1038</v>
      </c>
      <c r="E330" s="508" t="s">
        <v>1039</v>
      </c>
      <c r="F330" s="512">
        <v>1</v>
      </c>
      <c r="G330" s="512">
        <v>173</v>
      </c>
      <c r="H330" s="512"/>
      <c r="I330" s="512">
        <v>173</v>
      </c>
      <c r="J330" s="512"/>
      <c r="K330" s="512"/>
      <c r="L330" s="512"/>
      <c r="M330" s="512"/>
      <c r="N330" s="512"/>
      <c r="O330" s="512"/>
      <c r="P330" s="549"/>
      <c r="Q330" s="513"/>
    </row>
    <row r="331" spans="1:17" ht="14.4" customHeight="1" x14ac:dyDescent="0.3">
      <c r="A331" s="507" t="s">
        <v>1129</v>
      </c>
      <c r="B331" s="508" t="s">
        <v>1018</v>
      </c>
      <c r="C331" s="508" t="s">
        <v>1004</v>
      </c>
      <c r="D331" s="508" t="s">
        <v>1042</v>
      </c>
      <c r="E331" s="508" t="s">
        <v>1043</v>
      </c>
      <c r="F331" s="512">
        <v>9</v>
      </c>
      <c r="G331" s="512">
        <v>153</v>
      </c>
      <c r="H331" s="512"/>
      <c r="I331" s="512">
        <v>17</v>
      </c>
      <c r="J331" s="512"/>
      <c r="K331" s="512"/>
      <c r="L331" s="512"/>
      <c r="M331" s="512"/>
      <c r="N331" s="512">
        <v>9</v>
      </c>
      <c r="O331" s="512">
        <v>153</v>
      </c>
      <c r="P331" s="549"/>
      <c r="Q331" s="513">
        <v>17</v>
      </c>
    </row>
    <row r="332" spans="1:17" ht="14.4" customHeight="1" x14ac:dyDescent="0.3">
      <c r="A332" s="507" t="s">
        <v>1129</v>
      </c>
      <c r="B332" s="508" t="s">
        <v>1018</v>
      </c>
      <c r="C332" s="508" t="s">
        <v>1004</v>
      </c>
      <c r="D332" s="508" t="s">
        <v>1048</v>
      </c>
      <c r="E332" s="508" t="s">
        <v>1047</v>
      </c>
      <c r="F332" s="512">
        <v>9</v>
      </c>
      <c r="G332" s="512">
        <v>702</v>
      </c>
      <c r="H332" s="512">
        <v>2.25</v>
      </c>
      <c r="I332" s="512">
        <v>78</v>
      </c>
      <c r="J332" s="512">
        <v>4</v>
      </c>
      <c r="K332" s="512">
        <v>312</v>
      </c>
      <c r="L332" s="512">
        <v>1</v>
      </c>
      <c r="M332" s="512">
        <v>78</v>
      </c>
      <c r="N332" s="512">
        <v>8</v>
      </c>
      <c r="O332" s="512">
        <v>624</v>
      </c>
      <c r="P332" s="549">
        <v>2</v>
      </c>
      <c r="Q332" s="513">
        <v>78</v>
      </c>
    </row>
    <row r="333" spans="1:17" ht="14.4" customHeight="1" x14ac:dyDescent="0.3">
      <c r="A333" s="507" t="s">
        <v>1129</v>
      </c>
      <c r="B333" s="508" t="s">
        <v>1018</v>
      </c>
      <c r="C333" s="508" t="s">
        <v>1004</v>
      </c>
      <c r="D333" s="508" t="s">
        <v>1053</v>
      </c>
      <c r="E333" s="508" t="s">
        <v>1054</v>
      </c>
      <c r="F333" s="512">
        <v>5</v>
      </c>
      <c r="G333" s="512">
        <v>815</v>
      </c>
      <c r="H333" s="512">
        <v>1.6666666666666667</v>
      </c>
      <c r="I333" s="512">
        <v>163</v>
      </c>
      <c r="J333" s="512">
        <v>3</v>
      </c>
      <c r="K333" s="512">
        <v>489</v>
      </c>
      <c r="L333" s="512">
        <v>1</v>
      </c>
      <c r="M333" s="512">
        <v>163</v>
      </c>
      <c r="N333" s="512">
        <v>8</v>
      </c>
      <c r="O333" s="512">
        <v>1304</v>
      </c>
      <c r="P333" s="549">
        <v>2.6666666666666665</v>
      </c>
      <c r="Q333" s="513">
        <v>163</v>
      </c>
    </row>
    <row r="334" spans="1:17" ht="14.4" customHeight="1" x14ac:dyDescent="0.3">
      <c r="A334" s="507" t="s">
        <v>1129</v>
      </c>
      <c r="B334" s="508" t="s">
        <v>1018</v>
      </c>
      <c r="C334" s="508" t="s">
        <v>1004</v>
      </c>
      <c r="D334" s="508" t="s">
        <v>1057</v>
      </c>
      <c r="E334" s="508" t="s">
        <v>1023</v>
      </c>
      <c r="F334" s="512">
        <v>11</v>
      </c>
      <c r="G334" s="512">
        <v>792</v>
      </c>
      <c r="H334" s="512">
        <v>1.375</v>
      </c>
      <c r="I334" s="512">
        <v>72</v>
      </c>
      <c r="J334" s="512">
        <v>8</v>
      </c>
      <c r="K334" s="512">
        <v>576</v>
      </c>
      <c r="L334" s="512">
        <v>1</v>
      </c>
      <c r="M334" s="512">
        <v>72</v>
      </c>
      <c r="N334" s="512">
        <v>17</v>
      </c>
      <c r="O334" s="512">
        <v>1224</v>
      </c>
      <c r="P334" s="549">
        <v>2.125</v>
      </c>
      <c r="Q334" s="513">
        <v>72</v>
      </c>
    </row>
    <row r="335" spans="1:17" ht="14.4" customHeight="1" x14ac:dyDescent="0.3">
      <c r="A335" s="507" t="s">
        <v>1129</v>
      </c>
      <c r="B335" s="508" t="s">
        <v>1018</v>
      </c>
      <c r="C335" s="508" t="s">
        <v>1004</v>
      </c>
      <c r="D335" s="508" t="s">
        <v>1064</v>
      </c>
      <c r="E335" s="508" t="s">
        <v>1065</v>
      </c>
      <c r="F335" s="512">
        <v>2</v>
      </c>
      <c r="G335" s="512">
        <v>2422</v>
      </c>
      <c r="H335" s="512"/>
      <c r="I335" s="512">
        <v>1211</v>
      </c>
      <c r="J335" s="512"/>
      <c r="K335" s="512"/>
      <c r="L335" s="512"/>
      <c r="M335" s="512"/>
      <c r="N335" s="512"/>
      <c r="O335" s="512"/>
      <c r="P335" s="549"/>
      <c r="Q335" s="513"/>
    </row>
    <row r="336" spans="1:17" ht="14.4" customHeight="1" x14ac:dyDescent="0.3">
      <c r="A336" s="507" t="s">
        <v>1129</v>
      </c>
      <c r="B336" s="508" t="s">
        <v>1018</v>
      </c>
      <c r="C336" s="508" t="s">
        <v>1004</v>
      </c>
      <c r="D336" s="508" t="s">
        <v>1066</v>
      </c>
      <c r="E336" s="508" t="s">
        <v>1067</v>
      </c>
      <c r="F336" s="512">
        <v>1</v>
      </c>
      <c r="G336" s="512">
        <v>114</v>
      </c>
      <c r="H336" s="512"/>
      <c r="I336" s="512">
        <v>114</v>
      </c>
      <c r="J336" s="512"/>
      <c r="K336" s="512"/>
      <c r="L336" s="512"/>
      <c r="M336" s="512"/>
      <c r="N336" s="512"/>
      <c r="O336" s="512"/>
      <c r="P336" s="549"/>
      <c r="Q336" s="513"/>
    </row>
    <row r="337" spans="1:17" ht="14.4" customHeight="1" x14ac:dyDescent="0.3">
      <c r="A337" s="507" t="s">
        <v>1130</v>
      </c>
      <c r="B337" s="508" t="s">
        <v>1018</v>
      </c>
      <c r="C337" s="508" t="s">
        <v>1004</v>
      </c>
      <c r="D337" s="508" t="s">
        <v>1022</v>
      </c>
      <c r="E337" s="508" t="s">
        <v>1023</v>
      </c>
      <c r="F337" s="512">
        <v>134</v>
      </c>
      <c r="G337" s="512">
        <v>28274</v>
      </c>
      <c r="H337" s="512">
        <v>1.046875</v>
      </c>
      <c r="I337" s="512">
        <v>211</v>
      </c>
      <c r="J337" s="512">
        <v>128</v>
      </c>
      <c r="K337" s="512">
        <v>27008</v>
      </c>
      <c r="L337" s="512">
        <v>1</v>
      </c>
      <c r="M337" s="512">
        <v>211</v>
      </c>
      <c r="N337" s="512">
        <v>103</v>
      </c>
      <c r="O337" s="512">
        <v>21836</v>
      </c>
      <c r="P337" s="549">
        <v>0.80850118483412325</v>
      </c>
      <c r="Q337" s="513">
        <v>212</v>
      </c>
    </row>
    <row r="338" spans="1:17" ht="14.4" customHeight="1" x14ac:dyDescent="0.3">
      <c r="A338" s="507" t="s">
        <v>1130</v>
      </c>
      <c r="B338" s="508" t="s">
        <v>1018</v>
      </c>
      <c r="C338" s="508" t="s">
        <v>1004</v>
      </c>
      <c r="D338" s="508" t="s">
        <v>1025</v>
      </c>
      <c r="E338" s="508" t="s">
        <v>1026</v>
      </c>
      <c r="F338" s="512">
        <v>21</v>
      </c>
      <c r="G338" s="512">
        <v>6321</v>
      </c>
      <c r="H338" s="512">
        <v>0.6</v>
      </c>
      <c r="I338" s="512">
        <v>301</v>
      </c>
      <c r="J338" s="512">
        <v>35</v>
      </c>
      <c r="K338" s="512">
        <v>10535</v>
      </c>
      <c r="L338" s="512">
        <v>1</v>
      </c>
      <c r="M338" s="512">
        <v>301</v>
      </c>
      <c r="N338" s="512">
        <v>70</v>
      </c>
      <c r="O338" s="512">
        <v>21140</v>
      </c>
      <c r="P338" s="549">
        <v>2.0066445182724251</v>
      </c>
      <c r="Q338" s="513">
        <v>302</v>
      </c>
    </row>
    <row r="339" spans="1:17" ht="14.4" customHeight="1" x14ac:dyDescent="0.3">
      <c r="A339" s="507" t="s">
        <v>1130</v>
      </c>
      <c r="B339" s="508" t="s">
        <v>1018</v>
      </c>
      <c r="C339" s="508" t="s">
        <v>1004</v>
      </c>
      <c r="D339" s="508" t="s">
        <v>1027</v>
      </c>
      <c r="E339" s="508" t="s">
        <v>1028</v>
      </c>
      <c r="F339" s="512"/>
      <c r="G339" s="512"/>
      <c r="H339" s="512"/>
      <c r="I339" s="512"/>
      <c r="J339" s="512"/>
      <c r="K339" s="512"/>
      <c r="L339" s="512"/>
      <c r="M339" s="512"/>
      <c r="N339" s="512">
        <v>6</v>
      </c>
      <c r="O339" s="512">
        <v>600</v>
      </c>
      <c r="P339" s="549"/>
      <c r="Q339" s="513">
        <v>100</v>
      </c>
    </row>
    <row r="340" spans="1:17" ht="14.4" customHeight="1" x14ac:dyDescent="0.3">
      <c r="A340" s="507" t="s">
        <v>1130</v>
      </c>
      <c r="B340" s="508" t="s">
        <v>1018</v>
      </c>
      <c r="C340" s="508" t="s">
        <v>1004</v>
      </c>
      <c r="D340" s="508" t="s">
        <v>1031</v>
      </c>
      <c r="E340" s="508" t="s">
        <v>1032</v>
      </c>
      <c r="F340" s="512">
        <v>7</v>
      </c>
      <c r="G340" s="512">
        <v>959</v>
      </c>
      <c r="H340" s="512">
        <v>1</v>
      </c>
      <c r="I340" s="512">
        <v>137</v>
      </c>
      <c r="J340" s="512">
        <v>7</v>
      </c>
      <c r="K340" s="512">
        <v>959</v>
      </c>
      <c r="L340" s="512">
        <v>1</v>
      </c>
      <c r="M340" s="512">
        <v>137</v>
      </c>
      <c r="N340" s="512">
        <v>6</v>
      </c>
      <c r="O340" s="512">
        <v>822</v>
      </c>
      <c r="P340" s="549">
        <v>0.8571428571428571</v>
      </c>
      <c r="Q340" s="513">
        <v>137</v>
      </c>
    </row>
    <row r="341" spans="1:17" ht="14.4" customHeight="1" x14ac:dyDescent="0.3">
      <c r="A341" s="507" t="s">
        <v>1130</v>
      </c>
      <c r="B341" s="508" t="s">
        <v>1018</v>
      </c>
      <c r="C341" s="508" t="s">
        <v>1004</v>
      </c>
      <c r="D341" s="508" t="s">
        <v>1038</v>
      </c>
      <c r="E341" s="508" t="s">
        <v>1039</v>
      </c>
      <c r="F341" s="512">
        <v>1</v>
      </c>
      <c r="G341" s="512">
        <v>173</v>
      </c>
      <c r="H341" s="512">
        <v>0.33333333333333331</v>
      </c>
      <c r="I341" s="512">
        <v>173</v>
      </c>
      <c r="J341" s="512">
        <v>3</v>
      </c>
      <c r="K341" s="512">
        <v>519</v>
      </c>
      <c r="L341" s="512">
        <v>1</v>
      </c>
      <c r="M341" s="512">
        <v>173</v>
      </c>
      <c r="N341" s="512">
        <v>4</v>
      </c>
      <c r="O341" s="512">
        <v>696</v>
      </c>
      <c r="P341" s="549">
        <v>1.3410404624277457</v>
      </c>
      <c r="Q341" s="513">
        <v>174</v>
      </c>
    </row>
    <row r="342" spans="1:17" ht="14.4" customHeight="1" x14ac:dyDescent="0.3">
      <c r="A342" s="507" t="s">
        <v>1130</v>
      </c>
      <c r="B342" s="508" t="s">
        <v>1018</v>
      </c>
      <c r="C342" s="508" t="s">
        <v>1004</v>
      </c>
      <c r="D342" s="508" t="s">
        <v>1042</v>
      </c>
      <c r="E342" s="508" t="s">
        <v>1043</v>
      </c>
      <c r="F342" s="512">
        <v>52</v>
      </c>
      <c r="G342" s="512">
        <v>884</v>
      </c>
      <c r="H342" s="512"/>
      <c r="I342" s="512">
        <v>17</v>
      </c>
      <c r="J342" s="512"/>
      <c r="K342" s="512"/>
      <c r="L342" s="512"/>
      <c r="M342" s="512"/>
      <c r="N342" s="512">
        <v>41</v>
      </c>
      <c r="O342" s="512">
        <v>697</v>
      </c>
      <c r="P342" s="549"/>
      <c r="Q342" s="513">
        <v>17</v>
      </c>
    </row>
    <row r="343" spans="1:17" ht="14.4" customHeight="1" x14ac:dyDescent="0.3">
      <c r="A343" s="507" t="s">
        <v>1130</v>
      </c>
      <c r="B343" s="508" t="s">
        <v>1018</v>
      </c>
      <c r="C343" s="508" t="s">
        <v>1004</v>
      </c>
      <c r="D343" s="508" t="s">
        <v>1044</v>
      </c>
      <c r="E343" s="508" t="s">
        <v>1045</v>
      </c>
      <c r="F343" s="512">
        <v>34</v>
      </c>
      <c r="G343" s="512">
        <v>9282</v>
      </c>
      <c r="H343" s="512"/>
      <c r="I343" s="512">
        <v>273</v>
      </c>
      <c r="J343" s="512"/>
      <c r="K343" s="512"/>
      <c r="L343" s="512"/>
      <c r="M343" s="512"/>
      <c r="N343" s="512">
        <v>32</v>
      </c>
      <c r="O343" s="512">
        <v>8768</v>
      </c>
      <c r="P343" s="549"/>
      <c r="Q343" s="513">
        <v>274</v>
      </c>
    </row>
    <row r="344" spans="1:17" ht="14.4" customHeight="1" x14ac:dyDescent="0.3">
      <c r="A344" s="507" t="s">
        <v>1130</v>
      </c>
      <c r="B344" s="508" t="s">
        <v>1018</v>
      </c>
      <c r="C344" s="508" t="s">
        <v>1004</v>
      </c>
      <c r="D344" s="508" t="s">
        <v>1046</v>
      </c>
      <c r="E344" s="508" t="s">
        <v>1047</v>
      </c>
      <c r="F344" s="512">
        <v>44</v>
      </c>
      <c r="G344" s="512">
        <v>6248</v>
      </c>
      <c r="H344" s="512">
        <v>0.89795918367346939</v>
      </c>
      <c r="I344" s="512">
        <v>142</v>
      </c>
      <c r="J344" s="512">
        <v>49</v>
      </c>
      <c r="K344" s="512">
        <v>6958</v>
      </c>
      <c r="L344" s="512">
        <v>1</v>
      </c>
      <c r="M344" s="512">
        <v>142</v>
      </c>
      <c r="N344" s="512">
        <v>35</v>
      </c>
      <c r="O344" s="512">
        <v>4970</v>
      </c>
      <c r="P344" s="549">
        <v>0.7142857142857143</v>
      </c>
      <c r="Q344" s="513">
        <v>142</v>
      </c>
    </row>
    <row r="345" spans="1:17" ht="14.4" customHeight="1" x14ac:dyDescent="0.3">
      <c r="A345" s="507" t="s">
        <v>1130</v>
      </c>
      <c r="B345" s="508" t="s">
        <v>1018</v>
      </c>
      <c r="C345" s="508" t="s">
        <v>1004</v>
      </c>
      <c r="D345" s="508" t="s">
        <v>1048</v>
      </c>
      <c r="E345" s="508" t="s">
        <v>1047</v>
      </c>
      <c r="F345" s="512">
        <v>7</v>
      </c>
      <c r="G345" s="512">
        <v>546</v>
      </c>
      <c r="H345" s="512">
        <v>1</v>
      </c>
      <c r="I345" s="512">
        <v>78</v>
      </c>
      <c r="J345" s="512">
        <v>7</v>
      </c>
      <c r="K345" s="512">
        <v>546</v>
      </c>
      <c r="L345" s="512">
        <v>1</v>
      </c>
      <c r="M345" s="512">
        <v>78</v>
      </c>
      <c r="N345" s="512">
        <v>6</v>
      </c>
      <c r="O345" s="512">
        <v>468</v>
      </c>
      <c r="P345" s="549">
        <v>0.8571428571428571</v>
      </c>
      <c r="Q345" s="513">
        <v>78</v>
      </c>
    </row>
    <row r="346" spans="1:17" ht="14.4" customHeight="1" x14ac:dyDescent="0.3">
      <c r="A346" s="507" t="s">
        <v>1130</v>
      </c>
      <c r="B346" s="508" t="s">
        <v>1018</v>
      </c>
      <c r="C346" s="508" t="s">
        <v>1004</v>
      </c>
      <c r="D346" s="508" t="s">
        <v>1049</v>
      </c>
      <c r="E346" s="508" t="s">
        <v>1050</v>
      </c>
      <c r="F346" s="512">
        <v>44</v>
      </c>
      <c r="G346" s="512">
        <v>13772</v>
      </c>
      <c r="H346" s="512">
        <v>0.91374734607218688</v>
      </c>
      <c r="I346" s="512">
        <v>313</v>
      </c>
      <c r="J346" s="512">
        <v>48</v>
      </c>
      <c r="K346" s="512">
        <v>15072</v>
      </c>
      <c r="L346" s="512">
        <v>1</v>
      </c>
      <c r="M346" s="512">
        <v>314</v>
      </c>
      <c r="N346" s="512">
        <v>35</v>
      </c>
      <c r="O346" s="512">
        <v>10990</v>
      </c>
      <c r="P346" s="549">
        <v>0.72916666666666663</v>
      </c>
      <c r="Q346" s="513">
        <v>314</v>
      </c>
    </row>
    <row r="347" spans="1:17" ht="14.4" customHeight="1" x14ac:dyDescent="0.3">
      <c r="A347" s="507" t="s">
        <v>1130</v>
      </c>
      <c r="B347" s="508" t="s">
        <v>1018</v>
      </c>
      <c r="C347" s="508" t="s">
        <v>1004</v>
      </c>
      <c r="D347" s="508" t="s">
        <v>1053</v>
      </c>
      <c r="E347" s="508" t="s">
        <v>1054</v>
      </c>
      <c r="F347" s="512">
        <v>3</v>
      </c>
      <c r="G347" s="512">
        <v>489</v>
      </c>
      <c r="H347" s="512">
        <v>6.5217391304347824E-2</v>
      </c>
      <c r="I347" s="512">
        <v>163</v>
      </c>
      <c r="J347" s="512">
        <v>46</v>
      </c>
      <c r="K347" s="512">
        <v>7498</v>
      </c>
      <c r="L347" s="512">
        <v>1</v>
      </c>
      <c r="M347" s="512">
        <v>163</v>
      </c>
      <c r="N347" s="512">
        <v>6</v>
      </c>
      <c r="O347" s="512">
        <v>978</v>
      </c>
      <c r="P347" s="549">
        <v>0.13043478260869565</v>
      </c>
      <c r="Q347" s="513">
        <v>163</v>
      </c>
    </row>
    <row r="348" spans="1:17" ht="14.4" customHeight="1" x14ac:dyDescent="0.3">
      <c r="A348" s="507" t="s">
        <v>1130</v>
      </c>
      <c r="B348" s="508" t="s">
        <v>1018</v>
      </c>
      <c r="C348" s="508" t="s">
        <v>1004</v>
      </c>
      <c r="D348" s="508" t="s">
        <v>1057</v>
      </c>
      <c r="E348" s="508" t="s">
        <v>1023</v>
      </c>
      <c r="F348" s="512">
        <v>23</v>
      </c>
      <c r="G348" s="512">
        <v>1656</v>
      </c>
      <c r="H348" s="512">
        <v>1</v>
      </c>
      <c r="I348" s="512">
        <v>72</v>
      </c>
      <c r="J348" s="512">
        <v>23</v>
      </c>
      <c r="K348" s="512">
        <v>1656</v>
      </c>
      <c r="L348" s="512">
        <v>1</v>
      </c>
      <c r="M348" s="512">
        <v>72</v>
      </c>
      <c r="N348" s="512">
        <v>34</v>
      </c>
      <c r="O348" s="512">
        <v>2448</v>
      </c>
      <c r="P348" s="549">
        <v>1.4782608695652173</v>
      </c>
      <c r="Q348" s="513">
        <v>72</v>
      </c>
    </row>
    <row r="349" spans="1:17" ht="14.4" customHeight="1" x14ac:dyDescent="0.3">
      <c r="A349" s="507" t="s">
        <v>1130</v>
      </c>
      <c r="B349" s="508" t="s">
        <v>1018</v>
      </c>
      <c r="C349" s="508" t="s">
        <v>1004</v>
      </c>
      <c r="D349" s="508" t="s">
        <v>1064</v>
      </c>
      <c r="E349" s="508" t="s">
        <v>1065</v>
      </c>
      <c r="F349" s="512"/>
      <c r="G349" s="512"/>
      <c r="H349" s="512"/>
      <c r="I349" s="512"/>
      <c r="J349" s="512">
        <v>2</v>
      </c>
      <c r="K349" s="512">
        <v>2422</v>
      </c>
      <c r="L349" s="512">
        <v>1</v>
      </c>
      <c r="M349" s="512">
        <v>1211</v>
      </c>
      <c r="N349" s="512">
        <v>6</v>
      </c>
      <c r="O349" s="512">
        <v>7272</v>
      </c>
      <c r="P349" s="549">
        <v>3.0024772914946327</v>
      </c>
      <c r="Q349" s="513">
        <v>1212</v>
      </c>
    </row>
    <row r="350" spans="1:17" ht="14.4" customHeight="1" x14ac:dyDescent="0.3">
      <c r="A350" s="507" t="s">
        <v>1130</v>
      </c>
      <c r="B350" s="508" t="s">
        <v>1018</v>
      </c>
      <c r="C350" s="508" t="s">
        <v>1004</v>
      </c>
      <c r="D350" s="508" t="s">
        <v>1066</v>
      </c>
      <c r="E350" s="508" t="s">
        <v>1067</v>
      </c>
      <c r="F350" s="512"/>
      <c r="G350" s="512"/>
      <c r="H350" s="512"/>
      <c r="I350" s="512"/>
      <c r="J350" s="512">
        <v>3</v>
      </c>
      <c r="K350" s="512">
        <v>342</v>
      </c>
      <c r="L350" s="512">
        <v>1</v>
      </c>
      <c r="M350" s="512">
        <v>114</v>
      </c>
      <c r="N350" s="512">
        <v>3</v>
      </c>
      <c r="O350" s="512">
        <v>345</v>
      </c>
      <c r="P350" s="549">
        <v>1.0087719298245614</v>
      </c>
      <c r="Q350" s="513">
        <v>115</v>
      </c>
    </row>
    <row r="351" spans="1:17" ht="14.4" customHeight="1" x14ac:dyDescent="0.3">
      <c r="A351" s="507" t="s">
        <v>1131</v>
      </c>
      <c r="B351" s="508" t="s">
        <v>1018</v>
      </c>
      <c r="C351" s="508" t="s">
        <v>1004</v>
      </c>
      <c r="D351" s="508" t="s">
        <v>1022</v>
      </c>
      <c r="E351" s="508" t="s">
        <v>1023</v>
      </c>
      <c r="F351" s="512">
        <v>32</v>
      </c>
      <c r="G351" s="512">
        <v>6752</v>
      </c>
      <c r="H351" s="512">
        <v>1.1428571428571428</v>
      </c>
      <c r="I351" s="512">
        <v>211</v>
      </c>
      <c r="J351" s="512">
        <v>28</v>
      </c>
      <c r="K351" s="512">
        <v>5908</v>
      </c>
      <c r="L351" s="512">
        <v>1</v>
      </c>
      <c r="M351" s="512">
        <v>211</v>
      </c>
      <c r="N351" s="512">
        <v>28</v>
      </c>
      <c r="O351" s="512">
        <v>5936</v>
      </c>
      <c r="P351" s="549">
        <v>1.0047393364928909</v>
      </c>
      <c r="Q351" s="513">
        <v>212</v>
      </c>
    </row>
    <row r="352" spans="1:17" ht="14.4" customHeight="1" x14ac:dyDescent="0.3">
      <c r="A352" s="507" t="s">
        <v>1131</v>
      </c>
      <c r="B352" s="508" t="s">
        <v>1018</v>
      </c>
      <c r="C352" s="508" t="s">
        <v>1004</v>
      </c>
      <c r="D352" s="508" t="s">
        <v>1024</v>
      </c>
      <c r="E352" s="508" t="s">
        <v>1023</v>
      </c>
      <c r="F352" s="512">
        <v>21</v>
      </c>
      <c r="G352" s="512">
        <v>1827</v>
      </c>
      <c r="H352" s="512">
        <v>0.95454545454545459</v>
      </c>
      <c r="I352" s="512">
        <v>87</v>
      </c>
      <c r="J352" s="512">
        <v>22</v>
      </c>
      <c r="K352" s="512">
        <v>1914</v>
      </c>
      <c r="L352" s="512">
        <v>1</v>
      </c>
      <c r="M352" s="512">
        <v>87</v>
      </c>
      <c r="N352" s="512">
        <v>26</v>
      </c>
      <c r="O352" s="512">
        <v>2262</v>
      </c>
      <c r="P352" s="549">
        <v>1.1818181818181819</v>
      </c>
      <c r="Q352" s="513">
        <v>87</v>
      </c>
    </row>
    <row r="353" spans="1:17" ht="14.4" customHeight="1" x14ac:dyDescent="0.3">
      <c r="A353" s="507" t="s">
        <v>1131</v>
      </c>
      <c r="B353" s="508" t="s">
        <v>1018</v>
      </c>
      <c r="C353" s="508" t="s">
        <v>1004</v>
      </c>
      <c r="D353" s="508" t="s">
        <v>1025</v>
      </c>
      <c r="E353" s="508" t="s">
        <v>1026</v>
      </c>
      <c r="F353" s="512">
        <v>805</v>
      </c>
      <c r="G353" s="512">
        <v>242305</v>
      </c>
      <c r="H353" s="512">
        <v>1.5160075329566856</v>
      </c>
      <c r="I353" s="512">
        <v>301</v>
      </c>
      <c r="J353" s="512">
        <v>531</v>
      </c>
      <c r="K353" s="512">
        <v>159831</v>
      </c>
      <c r="L353" s="512">
        <v>1</v>
      </c>
      <c r="M353" s="512">
        <v>301</v>
      </c>
      <c r="N353" s="512">
        <v>690</v>
      </c>
      <c r="O353" s="512">
        <v>208380</v>
      </c>
      <c r="P353" s="549">
        <v>1.3037520881431011</v>
      </c>
      <c r="Q353" s="513">
        <v>302</v>
      </c>
    </row>
    <row r="354" spans="1:17" ht="14.4" customHeight="1" x14ac:dyDescent="0.3">
      <c r="A354" s="507" t="s">
        <v>1131</v>
      </c>
      <c r="B354" s="508" t="s">
        <v>1018</v>
      </c>
      <c r="C354" s="508" t="s">
        <v>1004</v>
      </c>
      <c r="D354" s="508" t="s">
        <v>1027</v>
      </c>
      <c r="E354" s="508" t="s">
        <v>1028</v>
      </c>
      <c r="F354" s="512">
        <v>15</v>
      </c>
      <c r="G354" s="512">
        <v>1485</v>
      </c>
      <c r="H354" s="512">
        <v>0.55555555555555558</v>
      </c>
      <c r="I354" s="512">
        <v>99</v>
      </c>
      <c r="J354" s="512">
        <v>27</v>
      </c>
      <c r="K354" s="512">
        <v>2673</v>
      </c>
      <c r="L354" s="512">
        <v>1</v>
      </c>
      <c r="M354" s="512">
        <v>99</v>
      </c>
      <c r="N354" s="512">
        <v>18</v>
      </c>
      <c r="O354" s="512">
        <v>1800</v>
      </c>
      <c r="P354" s="549">
        <v>0.67340067340067344</v>
      </c>
      <c r="Q354" s="513">
        <v>100</v>
      </c>
    </row>
    <row r="355" spans="1:17" ht="14.4" customHeight="1" x14ac:dyDescent="0.3">
      <c r="A355" s="507" t="s">
        <v>1131</v>
      </c>
      <c r="B355" s="508" t="s">
        <v>1018</v>
      </c>
      <c r="C355" s="508" t="s">
        <v>1004</v>
      </c>
      <c r="D355" s="508" t="s">
        <v>1029</v>
      </c>
      <c r="E355" s="508" t="s">
        <v>1030</v>
      </c>
      <c r="F355" s="512"/>
      <c r="G355" s="512"/>
      <c r="H355" s="512"/>
      <c r="I355" s="512"/>
      <c r="J355" s="512">
        <v>2</v>
      </c>
      <c r="K355" s="512">
        <v>464</v>
      </c>
      <c r="L355" s="512">
        <v>1</v>
      </c>
      <c r="M355" s="512">
        <v>232</v>
      </c>
      <c r="N355" s="512">
        <v>3</v>
      </c>
      <c r="O355" s="512">
        <v>696</v>
      </c>
      <c r="P355" s="549">
        <v>1.5</v>
      </c>
      <c r="Q355" s="513">
        <v>232</v>
      </c>
    </row>
    <row r="356" spans="1:17" ht="14.4" customHeight="1" x14ac:dyDescent="0.3">
      <c r="A356" s="507" t="s">
        <v>1131</v>
      </c>
      <c r="B356" s="508" t="s">
        <v>1018</v>
      </c>
      <c r="C356" s="508" t="s">
        <v>1004</v>
      </c>
      <c r="D356" s="508" t="s">
        <v>1031</v>
      </c>
      <c r="E356" s="508" t="s">
        <v>1032</v>
      </c>
      <c r="F356" s="512">
        <v>213</v>
      </c>
      <c r="G356" s="512">
        <v>29181</v>
      </c>
      <c r="H356" s="512">
        <v>1.2831325301204819</v>
      </c>
      <c r="I356" s="512">
        <v>137</v>
      </c>
      <c r="J356" s="512">
        <v>166</v>
      </c>
      <c r="K356" s="512">
        <v>22742</v>
      </c>
      <c r="L356" s="512">
        <v>1</v>
      </c>
      <c r="M356" s="512">
        <v>137</v>
      </c>
      <c r="N356" s="512">
        <v>159</v>
      </c>
      <c r="O356" s="512">
        <v>21783</v>
      </c>
      <c r="P356" s="549">
        <v>0.95783132530120485</v>
      </c>
      <c r="Q356" s="513">
        <v>137</v>
      </c>
    </row>
    <row r="357" spans="1:17" ht="14.4" customHeight="1" x14ac:dyDescent="0.3">
      <c r="A357" s="507" t="s">
        <v>1131</v>
      </c>
      <c r="B357" s="508" t="s">
        <v>1018</v>
      </c>
      <c r="C357" s="508" t="s">
        <v>1004</v>
      </c>
      <c r="D357" s="508" t="s">
        <v>1033</v>
      </c>
      <c r="E357" s="508" t="s">
        <v>1032</v>
      </c>
      <c r="F357" s="512">
        <v>19</v>
      </c>
      <c r="G357" s="512">
        <v>3477</v>
      </c>
      <c r="H357" s="512">
        <v>0.82608695652173914</v>
      </c>
      <c r="I357" s="512">
        <v>183</v>
      </c>
      <c r="J357" s="512">
        <v>23</v>
      </c>
      <c r="K357" s="512">
        <v>4209</v>
      </c>
      <c r="L357" s="512">
        <v>1</v>
      </c>
      <c r="M357" s="512">
        <v>183</v>
      </c>
      <c r="N357" s="512">
        <v>25</v>
      </c>
      <c r="O357" s="512">
        <v>4600</v>
      </c>
      <c r="P357" s="549">
        <v>1.0928961748633881</v>
      </c>
      <c r="Q357" s="513">
        <v>184</v>
      </c>
    </row>
    <row r="358" spans="1:17" ht="14.4" customHeight="1" x14ac:dyDescent="0.3">
      <c r="A358" s="507" t="s">
        <v>1131</v>
      </c>
      <c r="B358" s="508" t="s">
        <v>1018</v>
      </c>
      <c r="C358" s="508" t="s">
        <v>1004</v>
      </c>
      <c r="D358" s="508" t="s">
        <v>1034</v>
      </c>
      <c r="E358" s="508" t="s">
        <v>1035</v>
      </c>
      <c r="F358" s="512"/>
      <c r="G358" s="512"/>
      <c r="H358" s="512"/>
      <c r="I358" s="512"/>
      <c r="J358" s="512">
        <v>1</v>
      </c>
      <c r="K358" s="512">
        <v>639</v>
      </c>
      <c r="L358" s="512">
        <v>1</v>
      </c>
      <c r="M358" s="512">
        <v>639</v>
      </c>
      <c r="N358" s="512">
        <v>1</v>
      </c>
      <c r="O358" s="512">
        <v>640</v>
      </c>
      <c r="P358" s="549">
        <v>1.0015649452269171</v>
      </c>
      <c r="Q358" s="513">
        <v>640</v>
      </c>
    </row>
    <row r="359" spans="1:17" ht="14.4" customHeight="1" x14ac:dyDescent="0.3">
      <c r="A359" s="507" t="s">
        <v>1131</v>
      </c>
      <c r="B359" s="508" t="s">
        <v>1018</v>
      </c>
      <c r="C359" s="508" t="s">
        <v>1004</v>
      </c>
      <c r="D359" s="508" t="s">
        <v>1036</v>
      </c>
      <c r="E359" s="508" t="s">
        <v>1037</v>
      </c>
      <c r="F359" s="512">
        <v>2</v>
      </c>
      <c r="G359" s="512">
        <v>1216</v>
      </c>
      <c r="H359" s="512">
        <v>0.5</v>
      </c>
      <c r="I359" s="512">
        <v>608</v>
      </c>
      <c r="J359" s="512">
        <v>4</v>
      </c>
      <c r="K359" s="512">
        <v>2432</v>
      </c>
      <c r="L359" s="512">
        <v>1</v>
      </c>
      <c r="M359" s="512">
        <v>608</v>
      </c>
      <c r="N359" s="512">
        <v>2</v>
      </c>
      <c r="O359" s="512">
        <v>1218</v>
      </c>
      <c r="P359" s="549">
        <v>0.50082236842105265</v>
      </c>
      <c r="Q359" s="513">
        <v>609</v>
      </c>
    </row>
    <row r="360" spans="1:17" ht="14.4" customHeight="1" x14ac:dyDescent="0.3">
      <c r="A360" s="507" t="s">
        <v>1131</v>
      </c>
      <c r="B360" s="508" t="s">
        <v>1018</v>
      </c>
      <c r="C360" s="508" t="s">
        <v>1004</v>
      </c>
      <c r="D360" s="508" t="s">
        <v>1038</v>
      </c>
      <c r="E360" s="508" t="s">
        <v>1039</v>
      </c>
      <c r="F360" s="512">
        <v>35</v>
      </c>
      <c r="G360" s="512">
        <v>6055</v>
      </c>
      <c r="H360" s="512">
        <v>0.85365853658536583</v>
      </c>
      <c r="I360" s="512">
        <v>173</v>
      </c>
      <c r="J360" s="512">
        <v>41</v>
      </c>
      <c r="K360" s="512">
        <v>7093</v>
      </c>
      <c r="L360" s="512">
        <v>1</v>
      </c>
      <c r="M360" s="512">
        <v>173</v>
      </c>
      <c r="N360" s="512">
        <v>47</v>
      </c>
      <c r="O360" s="512">
        <v>8178</v>
      </c>
      <c r="P360" s="549">
        <v>1.1529677146482447</v>
      </c>
      <c r="Q360" s="513">
        <v>174</v>
      </c>
    </row>
    <row r="361" spans="1:17" ht="14.4" customHeight="1" x14ac:dyDescent="0.3">
      <c r="A361" s="507" t="s">
        <v>1131</v>
      </c>
      <c r="B361" s="508" t="s">
        <v>1018</v>
      </c>
      <c r="C361" s="508" t="s">
        <v>1004</v>
      </c>
      <c r="D361" s="508" t="s">
        <v>1040</v>
      </c>
      <c r="E361" s="508" t="s">
        <v>1041</v>
      </c>
      <c r="F361" s="512">
        <v>9</v>
      </c>
      <c r="G361" s="512">
        <v>3456</v>
      </c>
      <c r="H361" s="512">
        <v>0.41498559077809799</v>
      </c>
      <c r="I361" s="512">
        <v>384</v>
      </c>
      <c r="J361" s="512">
        <v>24</v>
      </c>
      <c r="K361" s="512">
        <v>8328</v>
      </c>
      <c r="L361" s="512">
        <v>1</v>
      </c>
      <c r="M361" s="512">
        <v>347</v>
      </c>
      <c r="N361" s="512">
        <v>11</v>
      </c>
      <c r="O361" s="512">
        <v>3817</v>
      </c>
      <c r="P361" s="549">
        <v>0.45833333333333331</v>
      </c>
      <c r="Q361" s="513">
        <v>347</v>
      </c>
    </row>
    <row r="362" spans="1:17" ht="14.4" customHeight="1" x14ac:dyDescent="0.3">
      <c r="A362" s="507" t="s">
        <v>1131</v>
      </c>
      <c r="B362" s="508" t="s">
        <v>1018</v>
      </c>
      <c r="C362" s="508" t="s">
        <v>1004</v>
      </c>
      <c r="D362" s="508" t="s">
        <v>1042</v>
      </c>
      <c r="E362" s="508" t="s">
        <v>1043</v>
      </c>
      <c r="F362" s="512">
        <v>274</v>
      </c>
      <c r="G362" s="512">
        <v>4658</v>
      </c>
      <c r="H362" s="512">
        <v>3.7027027027027026</v>
      </c>
      <c r="I362" s="512">
        <v>17</v>
      </c>
      <c r="J362" s="512">
        <v>74</v>
      </c>
      <c r="K362" s="512">
        <v>1258</v>
      </c>
      <c r="L362" s="512">
        <v>1</v>
      </c>
      <c r="M362" s="512">
        <v>17</v>
      </c>
      <c r="N362" s="512">
        <v>220</v>
      </c>
      <c r="O362" s="512">
        <v>3740</v>
      </c>
      <c r="P362" s="549">
        <v>2.9729729729729728</v>
      </c>
      <c r="Q362" s="513">
        <v>17</v>
      </c>
    </row>
    <row r="363" spans="1:17" ht="14.4" customHeight="1" x14ac:dyDescent="0.3">
      <c r="A363" s="507" t="s">
        <v>1131</v>
      </c>
      <c r="B363" s="508" t="s">
        <v>1018</v>
      </c>
      <c r="C363" s="508" t="s">
        <v>1004</v>
      </c>
      <c r="D363" s="508" t="s">
        <v>1044</v>
      </c>
      <c r="E363" s="508" t="s">
        <v>1045</v>
      </c>
      <c r="F363" s="512">
        <v>6</v>
      </c>
      <c r="G363" s="512">
        <v>1638</v>
      </c>
      <c r="H363" s="512"/>
      <c r="I363" s="512">
        <v>273</v>
      </c>
      <c r="J363" s="512"/>
      <c r="K363" s="512"/>
      <c r="L363" s="512"/>
      <c r="M363" s="512"/>
      <c r="N363" s="512">
        <v>14</v>
      </c>
      <c r="O363" s="512">
        <v>3836</v>
      </c>
      <c r="P363" s="549"/>
      <c r="Q363" s="513">
        <v>274</v>
      </c>
    </row>
    <row r="364" spans="1:17" ht="14.4" customHeight="1" x14ac:dyDescent="0.3">
      <c r="A364" s="507" t="s">
        <v>1131</v>
      </c>
      <c r="B364" s="508" t="s">
        <v>1018</v>
      </c>
      <c r="C364" s="508" t="s">
        <v>1004</v>
      </c>
      <c r="D364" s="508" t="s">
        <v>1046</v>
      </c>
      <c r="E364" s="508" t="s">
        <v>1047</v>
      </c>
      <c r="F364" s="512">
        <v>22</v>
      </c>
      <c r="G364" s="512">
        <v>3124</v>
      </c>
      <c r="H364" s="512">
        <v>1.2222222222222223</v>
      </c>
      <c r="I364" s="512">
        <v>142</v>
      </c>
      <c r="J364" s="512">
        <v>18</v>
      </c>
      <c r="K364" s="512">
        <v>2556</v>
      </c>
      <c r="L364" s="512">
        <v>1</v>
      </c>
      <c r="M364" s="512">
        <v>142</v>
      </c>
      <c r="N364" s="512">
        <v>22</v>
      </c>
      <c r="O364" s="512">
        <v>3124</v>
      </c>
      <c r="P364" s="549">
        <v>1.2222222222222223</v>
      </c>
      <c r="Q364" s="513">
        <v>142</v>
      </c>
    </row>
    <row r="365" spans="1:17" ht="14.4" customHeight="1" x14ac:dyDescent="0.3">
      <c r="A365" s="507" t="s">
        <v>1131</v>
      </c>
      <c r="B365" s="508" t="s">
        <v>1018</v>
      </c>
      <c r="C365" s="508" t="s">
        <v>1004</v>
      </c>
      <c r="D365" s="508" t="s">
        <v>1048</v>
      </c>
      <c r="E365" s="508" t="s">
        <v>1047</v>
      </c>
      <c r="F365" s="512">
        <v>213</v>
      </c>
      <c r="G365" s="512">
        <v>16614</v>
      </c>
      <c r="H365" s="512">
        <v>1.2831325301204819</v>
      </c>
      <c r="I365" s="512">
        <v>78</v>
      </c>
      <c r="J365" s="512">
        <v>166</v>
      </c>
      <c r="K365" s="512">
        <v>12948</v>
      </c>
      <c r="L365" s="512">
        <v>1</v>
      </c>
      <c r="M365" s="512">
        <v>78</v>
      </c>
      <c r="N365" s="512">
        <v>159</v>
      </c>
      <c r="O365" s="512">
        <v>12402</v>
      </c>
      <c r="P365" s="549">
        <v>0.95783132530120485</v>
      </c>
      <c r="Q365" s="513">
        <v>78</v>
      </c>
    </row>
    <row r="366" spans="1:17" ht="14.4" customHeight="1" x14ac:dyDescent="0.3">
      <c r="A366" s="507" t="s">
        <v>1131</v>
      </c>
      <c r="B366" s="508" t="s">
        <v>1018</v>
      </c>
      <c r="C366" s="508" t="s">
        <v>1004</v>
      </c>
      <c r="D366" s="508" t="s">
        <v>1049</v>
      </c>
      <c r="E366" s="508" t="s">
        <v>1050</v>
      </c>
      <c r="F366" s="512">
        <v>22</v>
      </c>
      <c r="G366" s="512">
        <v>6886</v>
      </c>
      <c r="H366" s="512">
        <v>1.2183297947629157</v>
      </c>
      <c r="I366" s="512">
        <v>313</v>
      </c>
      <c r="J366" s="512">
        <v>18</v>
      </c>
      <c r="K366" s="512">
        <v>5652</v>
      </c>
      <c r="L366" s="512">
        <v>1</v>
      </c>
      <c r="M366" s="512">
        <v>314</v>
      </c>
      <c r="N366" s="512">
        <v>22</v>
      </c>
      <c r="O366" s="512">
        <v>6908</v>
      </c>
      <c r="P366" s="549">
        <v>1.2222222222222223</v>
      </c>
      <c r="Q366" s="513">
        <v>314</v>
      </c>
    </row>
    <row r="367" spans="1:17" ht="14.4" customHeight="1" x14ac:dyDescent="0.3">
      <c r="A367" s="507" t="s">
        <v>1131</v>
      </c>
      <c r="B367" s="508" t="s">
        <v>1018</v>
      </c>
      <c r="C367" s="508" t="s">
        <v>1004</v>
      </c>
      <c r="D367" s="508" t="s">
        <v>1051</v>
      </c>
      <c r="E367" s="508" t="s">
        <v>1052</v>
      </c>
      <c r="F367" s="512">
        <v>8</v>
      </c>
      <c r="G367" s="512">
        <v>3904</v>
      </c>
      <c r="H367" s="512">
        <v>0.49593495934959347</v>
      </c>
      <c r="I367" s="512">
        <v>488</v>
      </c>
      <c r="J367" s="512">
        <v>24</v>
      </c>
      <c r="K367" s="512">
        <v>7872</v>
      </c>
      <c r="L367" s="512">
        <v>1</v>
      </c>
      <c r="M367" s="512">
        <v>328</v>
      </c>
      <c r="N367" s="512">
        <v>11</v>
      </c>
      <c r="O367" s="512">
        <v>3608</v>
      </c>
      <c r="P367" s="549">
        <v>0.45833333333333331</v>
      </c>
      <c r="Q367" s="513">
        <v>328</v>
      </c>
    </row>
    <row r="368" spans="1:17" ht="14.4" customHeight="1" x14ac:dyDescent="0.3">
      <c r="A368" s="507" t="s">
        <v>1131</v>
      </c>
      <c r="B368" s="508" t="s">
        <v>1018</v>
      </c>
      <c r="C368" s="508" t="s">
        <v>1004</v>
      </c>
      <c r="D368" s="508" t="s">
        <v>1053</v>
      </c>
      <c r="E368" s="508" t="s">
        <v>1054</v>
      </c>
      <c r="F368" s="512">
        <v>58</v>
      </c>
      <c r="G368" s="512">
        <v>9454</v>
      </c>
      <c r="H368" s="512">
        <v>0.37179487179487181</v>
      </c>
      <c r="I368" s="512">
        <v>163</v>
      </c>
      <c r="J368" s="512">
        <v>156</v>
      </c>
      <c r="K368" s="512">
        <v>25428</v>
      </c>
      <c r="L368" s="512">
        <v>1</v>
      </c>
      <c r="M368" s="512">
        <v>163</v>
      </c>
      <c r="N368" s="512">
        <v>121</v>
      </c>
      <c r="O368" s="512">
        <v>19723</v>
      </c>
      <c r="P368" s="549">
        <v>0.77564102564102566</v>
      </c>
      <c r="Q368" s="513">
        <v>163</v>
      </c>
    </row>
    <row r="369" spans="1:17" ht="14.4" customHeight="1" x14ac:dyDescent="0.3">
      <c r="A369" s="507" t="s">
        <v>1131</v>
      </c>
      <c r="B369" s="508" t="s">
        <v>1018</v>
      </c>
      <c r="C369" s="508" t="s">
        <v>1004</v>
      </c>
      <c r="D369" s="508" t="s">
        <v>1057</v>
      </c>
      <c r="E369" s="508" t="s">
        <v>1023</v>
      </c>
      <c r="F369" s="512">
        <v>318</v>
      </c>
      <c r="G369" s="512">
        <v>22896</v>
      </c>
      <c r="H369" s="512">
        <v>1.2669322709163346</v>
      </c>
      <c r="I369" s="512">
        <v>72</v>
      </c>
      <c r="J369" s="512">
        <v>251</v>
      </c>
      <c r="K369" s="512">
        <v>18072</v>
      </c>
      <c r="L369" s="512">
        <v>1</v>
      </c>
      <c r="M369" s="512">
        <v>72</v>
      </c>
      <c r="N369" s="512">
        <v>260</v>
      </c>
      <c r="O369" s="512">
        <v>18720</v>
      </c>
      <c r="P369" s="549">
        <v>1.0358565737051793</v>
      </c>
      <c r="Q369" s="513">
        <v>72</v>
      </c>
    </row>
    <row r="370" spans="1:17" ht="14.4" customHeight="1" x14ac:dyDescent="0.3">
      <c r="A370" s="507" t="s">
        <v>1131</v>
      </c>
      <c r="B370" s="508" t="s">
        <v>1018</v>
      </c>
      <c r="C370" s="508" t="s">
        <v>1004</v>
      </c>
      <c r="D370" s="508" t="s">
        <v>1062</v>
      </c>
      <c r="E370" s="508" t="s">
        <v>1063</v>
      </c>
      <c r="F370" s="512">
        <v>22</v>
      </c>
      <c r="G370" s="512">
        <v>5038</v>
      </c>
      <c r="H370" s="512">
        <v>21.904347826086955</v>
      </c>
      <c r="I370" s="512">
        <v>229</v>
      </c>
      <c r="J370" s="512">
        <v>1</v>
      </c>
      <c r="K370" s="512">
        <v>230</v>
      </c>
      <c r="L370" s="512">
        <v>1</v>
      </c>
      <c r="M370" s="512">
        <v>230</v>
      </c>
      <c r="N370" s="512">
        <v>1</v>
      </c>
      <c r="O370" s="512">
        <v>230</v>
      </c>
      <c r="P370" s="549">
        <v>1</v>
      </c>
      <c r="Q370" s="513">
        <v>230</v>
      </c>
    </row>
    <row r="371" spans="1:17" ht="14.4" customHeight="1" x14ac:dyDescent="0.3">
      <c r="A371" s="507" t="s">
        <v>1131</v>
      </c>
      <c r="B371" s="508" t="s">
        <v>1018</v>
      </c>
      <c r="C371" s="508" t="s">
        <v>1004</v>
      </c>
      <c r="D371" s="508" t="s">
        <v>1064</v>
      </c>
      <c r="E371" s="508" t="s">
        <v>1065</v>
      </c>
      <c r="F371" s="512">
        <v>13</v>
      </c>
      <c r="G371" s="512">
        <v>15743</v>
      </c>
      <c r="H371" s="512">
        <v>1.0833333333333333</v>
      </c>
      <c r="I371" s="512">
        <v>1211</v>
      </c>
      <c r="J371" s="512">
        <v>12</v>
      </c>
      <c r="K371" s="512">
        <v>14532</v>
      </c>
      <c r="L371" s="512">
        <v>1</v>
      </c>
      <c r="M371" s="512">
        <v>1211</v>
      </c>
      <c r="N371" s="512">
        <v>14</v>
      </c>
      <c r="O371" s="512">
        <v>16968</v>
      </c>
      <c r="P371" s="549">
        <v>1.1676300578034682</v>
      </c>
      <c r="Q371" s="513">
        <v>1212</v>
      </c>
    </row>
    <row r="372" spans="1:17" ht="14.4" customHeight="1" x14ac:dyDescent="0.3">
      <c r="A372" s="507" t="s">
        <v>1131</v>
      </c>
      <c r="B372" s="508" t="s">
        <v>1018</v>
      </c>
      <c r="C372" s="508" t="s">
        <v>1004</v>
      </c>
      <c r="D372" s="508" t="s">
        <v>1066</v>
      </c>
      <c r="E372" s="508" t="s">
        <v>1067</v>
      </c>
      <c r="F372" s="512">
        <v>27</v>
      </c>
      <c r="G372" s="512">
        <v>3078</v>
      </c>
      <c r="H372" s="512">
        <v>1</v>
      </c>
      <c r="I372" s="512">
        <v>114</v>
      </c>
      <c r="J372" s="512">
        <v>27</v>
      </c>
      <c r="K372" s="512">
        <v>3078</v>
      </c>
      <c r="L372" s="512">
        <v>1</v>
      </c>
      <c r="M372" s="512">
        <v>114</v>
      </c>
      <c r="N372" s="512">
        <v>31</v>
      </c>
      <c r="O372" s="512">
        <v>3565</v>
      </c>
      <c r="P372" s="549">
        <v>1.1582196231319037</v>
      </c>
      <c r="Q372" s="513">
        <v>115</v>
      </c>
    </row>
    <row r="373" spans="1:17" ht="14.4" customHeight="1" x14ac:dyDescent="0.3">
      <c r="A373" s="507" t="s">
        <v>1131</v>
      </c>
      <c r="B373" s="508" t="s">
        <v>1018</v>
      </c>
      <c r="C373" s="508" t="s">
        <v>1004</v>
      </c>
      <c r="D373" s="508" t="s">
        <v>1068</v>
      </c>
      <c r="E373" s="508" t="s">
        <v>1069</v>
      </c>
      <c r="F373" s="512">
        <v>2</v>
      </c>
      <c r="G373" s="512">
        <v>692</v>
      </c>
      <c r="H373" s="512"/>
      <c r="I373" s="512">
        <v>346</v>
      </c>
      <c r="J373" s="512"/>
      <c r="K373" s="512"/>
      <c r="L373" s="512"/>
      <c r="M373" s="512"/>
      <c r="N373" s="512">
        <v>1</v>
      </c>
      <c r="O373" s="512">
        <v>347</v>
      </c>
      <c r="P373" s="549"/>
      <c r="Q373" s="513">
        <v>347</v>
      </c>
    </row>
    <row r="374" spans="1:17" ht="14.4" customHeight="1" x14ac:dyDescent="0.3">
      <c r="A374" s="507" t="s">
        <v>1131</v>
      </c>
      <c r="B374" s="508" t="s">
        <v>1018</v>
      </c>
      <c r="C374" s="508" t="s">
        <v>1004</v>
      </c>
      <c r="D374" s="508" t="s">
        <v>1074</v>
      </c>
      <c r="E374" s="508" t="s">
        <v>1075</v>
      </c>
      <c r="F374" s="512">
        <v>2</v>
      </c>
      <c r="G374" s="512">
        <v>2128</v>
      </c>
      <c r="H374" s="512">
        <v>0.99906103286384973</v>
      </c>
      <c r="I374" s="512">
        <v>1064</v>
      </c>
      <c r="J374" s="512">
        <v>2</v>
      </c>
      <c r="K374" s="512">
        <v>2130</v>
      </c>
      <c r="L374" s="512">
        <v>1</v>
      </c>
      <c r="M374" s="512">
        <v>1065</v>
      </c>
      <c r="N374" s="512">
        <v>1</v>
      </c>
      <c r="O374" s="512">
        <v>1067</v>
      </c>
      <c r="P374" s="549">
        <v>0.50093896713615027</v>
      </c>
      <c r="Q374" s="513">
        <v>1067</v>
      </c>
    </row>
    <row r="375" spans="1:17" ht="14.4" customHeight="1" x14ac:dyDescent="0.3">
      <c r="A375" s="507" t="s">
        <v>1131</v>
      </c>
      <c r="B375" s="508" t="s">
        <v>1018</v>
      </c>
      <c r="C375" s="508" t="s">
        <v>1004</v>
      </c>
      <c r="D375" s="508" t="s">
        <v>1076</v>
      </c>
      <c r="E375" s="508" t="s">
        <v>1077</v>
      </c>
      <c r="F375" s="512">
        <v>1</v>
      </c>
      <c r="G375" s="512">
        <v>301</v>
      </c>
      <c r="H375" s="512">
        <v>0.33222958057395141</v>
      </c>
      <c r="I375" s="512">
        <v>301</v>
      </c>
      <c r="J375" s="512">
        <v>3</v>
      </c>
      <c r="K375" s="512">
        <v>906</v>
      </c>
      <c r="L375" s="512">
        <v>1</v>
      </c>
      <c r="M375" s="512">
        <v>302</v>
      </c>
      <c r="N375" s="512">
        <v>1</v>
      </c>
      <c r="O375" s="512">
        <v>302</v>
      </c>
      <c r="P375" s="549">
        <v>0.33333333333333331</v>
      </c>
      <c r="Q375" s="513">
        <v>302</v>
      </c>
    </row>
    <row r="376" spans="1:17" ht="14.4" customHeight="1" x14ac:dyDescent="0.3">
      <c r="A376" s="507" t="s">
        <v>1131</v>
      </c>
      <c r="B376" s="508" t="s">
        <v>1018</v>
      </c>
      <c r="C376" s="508" t="s">
        <v>1004</v>
      </c>
      <c r="D376" s="508" t="s">
        <v>1078</v>
      </c>
      <c r="E376" s="508" t="s">
        <v>1079</v>
      </c>
      <c r="F376" s="512"/>
      <c r="G376" s="512"/>
      <c r="H376" s="512"/>
      <c r="I376" s="512"/>
      <c r="J376" s="512"/>
      <c r="K376" s="512"/>
      <c r="L376" s="512"/>
      <c r="M376" s="512"/>
      <c r="N376" s="512">
        <v>1</v>
      </c>
      <c r="O376" s="512">
        <v>815</v>
      </c>
      <c r="P376" s="549"/>
      <c r="Q376" s="513">
        <v>815</v>
      </c>
    </row>
    <row r="377" spans="1:17" ht="14.4" customHeight="1" x14ac:dyDescent="0.3">
      <c r="A377" s="507" t="s">
        <v>1131</v>
      </c>
      <c r="B377" s="508" t="s">
        <v>1018</v>
      </c>
      <c r="C377" s="508" t="s">
        <v>1004</v>
      </c>
      <c r="D377" s="508" t="s">
        <v>1080</v>
      </c>
      <c r="E377" s="508" t="s">
        <v>1081</v>
      </c>
      <c r="F377" s="512"/>
      <c r="G377" s="512"/>
      <c r="H377" s="512"/>
      <c r="I377" s="512"/>
      <c r="J377" s="512">
        <v>1</v>
      </c>
      <c r="K377" s="512">
        <v>751</v>
      </c>
      <c r="L377" s="512">
        <v>1</v>
      </c>
      <c r="M377" s="512">
        <v>751</v>
      </c>
      <c r="N377" s="512"/>
      <c r="O377" s="512"/>
      <c r="P377" s="549"/>
      <c r="Q377" s="513"/>
    </row>
    <row r="378" spans="1:17" ht="14.4" customHeight="1" x14ac:dyDescent="0.3">
      <c r="A378" s="507" t="s">
        <v>1132</v>
      </c>
      <c r="B378" s="508" t="s">
        <v>1018</v>
      </c>
      <c r="C378" s="508" t="s">
        <v>1004</v>
      </c>
      <c r="D378" s="508" t="s">
        <v>1022</v>
      </c>
      <c r="E378" s="508" t="s">
        <v>1023</v>
      </c>
      <c r="F378" s="512">
        <v>166</v>
      </c>
      <c r="G378" s="512">
        <v>35026</v>
      </c>
      <c r="H378" s="512">
        <v>1.4561403508771931</v>
      </c>
      <c r="I378" s="512">
        <v>211</v>
      </c>
      <c r="J378" s="512">
        <v>114</v>
      </c>
      <c r="K378" s="512">
        <v>24054</v>
      </c>
      <c r="L378" s="512">
        <v>1</v>
      </c>
      <c r="M378" s="512">
        <v>211</v>
      </c>
      <c r="N378" s="512">
        <v>141</v>
      </c>
      <c r="O378" s="512">
        <v>29892</v>
      </c>
      <c r="P378" s="549">
        <v>1.2427039161885758</v>
      </c>
      <c r="Q378" s="513">
        <v>212</v>
      </c>
    </row>
    <row r="379" spans="1:17" ht="14.4" customHeight="1" x14ac:dyDescent="0.3">
      <c r="A379" s="507" t="s">
        <v>1132</v>
      </c>
      <c r="B379" s="508" t="s">
        <v>1018</v>
      </c>
      <c r="C379" s="508" t="s">
        <v>1004</v>
      </c>
      <c r="D379" s="508" t="s">
        <v>1025</v>
      </c>
      <c r="E379" s="508" t="s">
        <v>1026</v>
      </c>
      <c r="F379" s="512">
        <v>79</v>
      </c>
      <c r="G379" s="512">
        <v>23779</v>
      </c>
      <c r="H379" s="512">
        <v>1.8372093023255813</v>
      </c>
      <c r="I379" s="512">
        <v>301</v>
      </c>
      <c r="J379" s="512">
        <v>43</v>
      </c>
      <c r="K379" s="512">
        <v>12943</v>
      </c>
      <c r="L379" s="512">
        <v>1</v>
      </c>
      <c r="M379" s="512">
        <v>301</v>
      </c>
      <c r="N379" s="512">
        <v>102</v>
      </c>
      <c r="O379" s="512">
        <v>30804</v>
      </c>
      <c r="P379" s="549">
        <v>2.3799737309742719</v>
      </c>
      <c r="Q379" s="513">
        <v>302</v>
      </c>
    </row>
    <row r="380" spans="1:17" ht="14.4" customHeight="1" x14ac:dyDescent="0.3">
      <c r="A380" s="507" t="s">
        <v>1132</v>
      </c>
      <c r="B380" s="508" t="s">
        <v>1018</v>
      </c>
      <c r="C380" s="508" t="s">
        <v>1004</v>
      </c>
      <c r="D380" s="508" t="s">
        <v>1031</v>
      </c>
      <c r="E380" s="508" t="s">
        <v>1032</v>
      </c>
      <c r="F380" s="512">
        <v>119</v>
      </c>
      <c r="G380" s="512">
        <v>16303</v>
      </c>
      <c r="H380" s="512">
        <v>1.0530973451327434</v>
      </c>
      <c r="I380" s="512">
        <v>137</v>
      </c>
      <c r="J380" s="512">
        <v>113</v>
      </c>
      <c r="K380" s="512">
        <v>15481</v>
      </c>
      <c r="L380" s="512">
        <v>1</v>
      </c>
      <c r="M380" s="512">
        <v>137</v>
      </c>
      <c r="N380" s="512">
        <v>96</v>
      </c>
      <c r="O380" s="512">
        <v>13152</v>
      </c>
      <c r="P380" s="549">
        <v>0.84955752212389379</v>
      </c>
      <c r="Q380" s="513">
        <v>137</v>
      </c>
    </row>
    <row r="381" spans="1:17" ht="14.4" customHeight="1" x14ac:dyDescent="0.3">
      <c r="A381" s="507" t="s">
        <v>1132</v>
      </c>
      <c r="B381" s="508" t="s">
        <v>1018</v>
      </c>
      <c r="C381" s="508" t="s">
        <v>1004</v>
      </c>
      <c r="D381" s="508" t="s">
        <v>1034</v>
      </c>
      <c r="E381" s="508" t="s">
        <v>1035</v>
      </c>
      <c r="F381" s="512">
        <v>1</v>
      </c>
      <c r="G381" s="512">
        <v>639</v>
      </c>
      <c r="H381" s="512"/>
      <c r="I381" s="512">
        <v>639</v>
      </c>
      <c r="J381" s="512"/>
      <c r="K381" s="512"/>
      <c r="L381" s="512"/>
      <c r="M381" s="512"/>
      <c r="N381" s="512"/>
      <c r="O381" s="512"/>
      <c r="P381" s="549"/>
      <c r="Q381" s="513"/>
    </row>
    <row r="382" spans="1:17" ht="14.4" customHeight="1" x14ac:dyDescent="0.3">
      <c r="A382" s="507" t="s">
        <v>1132</v>
      </c>
      <c r="B382" s="508" t="s">
        <v>1018</v>
      </c>
      <c r="C382" s="508" t="s">
        <v>1004</v>
      </c>
      <c r="D382" s="508" t="s">
        <v>1038</v>
      </c>
      <c r="E382" s="508" t="s">
        <v>1039</v>
      </c>
      <c r="F382" s="512">
        <v>5</v>
      </c>
      <c r="G382" s="512">
        <v>865</v>
      </c>
      <c r="H382" s="512">
        <v>2.5</v>
      </c>
      <c r="I382" s="512">
        <v>173</v>
      </c>
      <c r="J382" s="512">
        <v>2</v>
      </c>
      <c r="K382" s="512">
        <v>346</v>
      </c>
      <c r="L382" s="512">
        <v>1</v>
      </c>
      <c r="M382" s="512">
        <v>173</v>
      </c>
      <c r="N382" s="512">
        <v>4</v>
      </c>
      <c r="O382" s="512">
        <v>696</v>
      </c>
      <c r="P382" s="549">
        <v>2.0115606936416186</v>
      </c>
      <c r="Q382" s="513">
        <v>174</v>
      </c>
    </row>
    <row r="383" spans="1:17" ht="14.4" customHeight="1" x14ac:dyDescent="0.3">
      <c r="A383" s="507" t="s">
        <v>1132</v>
      </c>
      <c r="B383" s="508" t="s">
        <v>1018</v>
      </c>
      <c r="C383" s="508" t="s">
        <v>1004</v>
      </c>
      <c r="D383" s="508" t="s">
        <v>1040</v>
      </c>
      <c r="E383" s="508" t="s">
        <v>1041</v>
      </c>
      <c r="F383" s="512">
        <v>8</v>
      </c>
      <c r="G383" s="512">
        <v>3072</v>
      </c>
      <c r="H383" s="512">
        <v>1.2647179909427748</v>
      </c>
      <c r="I383" s="512">
        <v>384</v>
      </c>
      <c r="J383" s="512">
        <v>7</v>
      </c>
      <c r="K383" s="512">
        <v>2429</v>
      </c>
      <c r="L383" s="512">
        <v>1</v>
      </c>
      <c r="M383" s="512">
        <v>347</v>
      </c>
      <c r="N383" s="512">
        <v>10</v>
      </c>
      <c r="O383" s="512">
        <v>3470</v>
      </c>
      <c r="P383" s="549">
        <v>1.4285714285714286</v>
      </c>
      <c r="Q383" s="513">
        <v>347</v>
      </c>
    </row>
    <row r="384" spans="1:17" ht="14.4" customHeight="1" x14ac:dyDescent="0.3">
      <c r="A384" s="507" t="s">
        <v>1132</v>
      </c>
      <c r="B384" s="508" t="s">
        <v>1018</v>
      </c>
      <c r="C384" s="508" t="s">
        <v>1004</v>
      </c>
      <c r="D384" s="508" t="s">
        <v>1042</v>
      </c>
      <c r="E384" s="508" t="s">
        <v>1043</v>
      </c>
      <c r="F384" s="512">
        <v>164</v>
      </c>
      <c r="G384" s="512">
        <v>2788</v>
      </c>
      <c r="H384" s="512">
        <v>4.5555555555555554</v>
      </c>
      <c r="I384" s="512">
        <v>17</v>
      </c>
      <c r="J384" s="512">
        <v>36</v>
      </c>
      <c r="K384" s="512">
        <v>612</v>
      </c>
      <c r="L384" s="512">
        <v>1</v>
      </c>
      <c r="M384" s="512">
        <v>17</v>
      </c>
      <c r="N384" s="512">
        <v>150</v>
      </c>
      <c r="O384" s="512">
        <v>2550</v>
      </c>
      <c r="P384" s="549">
        <v>4.166666666666667</v>
      </c>
      <c r="Q384" s="513">
        <v>17</v>
      </c>
    </row>
    <row r="385" spans="1:17" ht="14.4" customHeight="1" x14ac:dyDescent="0.3">
      <c r="A385" s="507" t="s">
        <v>1132</v>
      </c>
      <c r="B385" s="508" t="s">
        <v>1018</v>
      </c>
      <c r="C385" s="508" t="s">
        <v>1004</v>
      </c>
      <c r="D385" s="508" t="s">
        <v>1044</v>
      </c>
      <c r="E385" s="508" t="s">
        <v>1045</v>
      </c>
      <c r="F385" s="512">
        <v>12</v>
      </c>
      <c r="G385" s="512">
        <v>3276</v>
      </c>
      <c r="H385" s="512"/>
      <c r="I385" s="512">
        <v>273</v>
      </c>
      <c r="J385" s="512"/>
      <c r="K385" s="512"/>
      <c r="L385" s="512"/>
      <c r="M385" s="512"/>
      <c r="N385" s="512">
        <v>19</v>
      </c>
      <c r="O385" s="512">
        <v>5206</v>
      </c>
      <c r="P385" s="549"/>
      <c r="Q385" s="513">
        <v>274</v>
      </c>
    </row>
    <row r="386" spans="1:17" ht="14.4" customHeight="1" x14ac:dyDescent="0.3">
      <c r="A386" s="507" t="s">
        <v>1132</v>
      </c>
      <c r="B386" s="508" t="s">
        <v>1018</v>
      </c>
      <c r="C386" s="508" t="s">
        <v>1004</v>
      </c>
      <c r="D386" s="508" t="s">
        <v>1046</v>
      </c>
      <c r="E386" s="508" t="s">
        <v>1047</v>
      </c>
      <c r="F386" s="512">
        <v>34</v>
      </c>
      <c r="G386" s="512">
        <v>4828</v>
      </c>
      <c r="H386" s="512">
        <v>1.8888888888888888</v>
      </c>
      <c r="I386" s="512">
        <v>142</v>
      </c>
      <c r="J386" s="512">
        <v>18</v>
      </c>
      <c r="K386" s="512">
        <v>2556</v>
      </c>
      <c r="L386" s="512">
        <v>1</v>
      </c>
      <c r="M386" s="512">
        <v>142</v>
      </c>
      <c r="N386" s="512">
        <v>26</v>
      </c>
      <c r="O386" s="512">
        <v>3692</v>
      </c>
      <c r="P386" s="549">
        <v>1.4444444444444444</v>
      </c>
      <c r="Q386" s="513">
        <v>142</v>
      </c>
    </row>
    <row r="387" spans="1:17" ht="14.4" customHeight="1" x14ac:dyDescent="0.3">
      <c r="A387" s="507" t="s">
        <v>1132</v>
      </c>
      <c r="B387" s="508" t="s">
        <v>1018</v>
      </c>
      <c r="C387" s="508" t="s">
        <v>1004</v>
      </c>
      <c r="D387" s="508" t="s">
        <v>1048</v>
      </c>
      <c r="E387" s="508" t="s">
        <v>1047</v>
      </c>
      <c r="F387" s="512">
        <v>119</v>
      </c>
      <c r="G387" s="512">
        <v>9282</v>
      </c>
      <c r="H387" s="512">
        <v>1.0530973451327434</v>
      </c>
      <c r="I387" s="512">
        <v>78</v>
      </c>
      <c r="J387" s="512">
        <v>113</v>
      </c>
      <c r="K387" s="512">
        <v>8814</v>
      </c>
      <c r="L387" s="512">
        <v>1</v>
      </c>
      <c r="M387" s="512">
        <v>78</v>
      </c>
      <c r="N387" s="512">
        <v>96</v>
      </c>
      <c r="O387" s="512">
        <v>7488</v>
      </c>
      <c r="P387" s="549">
        <v>0.84955752212389379</v>
      </c>
      <c r="Q387" s="513">
        <v>78</v>
      </c>
    </row>
    <row r="388" spans="1:17" ht="14.4" customHeight="1" x14ac:dyDescent="0.3">
      <c r="A388" s="507" t="s">
        <v>1132</v>
      </c>
      <c r="B388" s="508" t="s">
        <v>1018</v>
      </c>
      <c r="C388" s="508" t="s">
        <v>1004</v>
      </c>
      <c r="D388" s="508" t="s">
        <v>1049</v>
      </c>
      <c r="E388" s="508" t="s">
        <v>1050</v>
      </c>
      <c r="F388" s="512">
        <v>34</v>
      </c>
      <c r="G388" s="512">
        <v>10642</v>
      </c>
      <c r="H388" s="512">
        <v>1.8828733191790517</v>
      </c>
      <c r="I388" s="512">
        <v>313</v>
      </c>
      <c r="J388" s="512">
        <v>18</v>
      </c>
      <c r="K388" s="512">
        <v>5652</v>
      </c>
      <c r="L388" s="512">
        <v>1</v>
      </c>
      <c r="M388" s="512">
        <v>314</v>
      </c>
      <c r="N388" s="512">
        <v>26</v>
      </c>
      <c r="O388" s="512">
        <v>8164</v>
      </c>
      <c r="P388" s="549">
        <v>1.4444444444444444</v>
      </c>
      <c r="Q388" s="513">
        <v>314</v>
      </c>
    </row>
    <row r="389" spans="1:17" ht="14.4" customHeight="1" x14ac:dyDescent="0.3">
      <c r="A389" s="507" t="s">
        <v>1132</v>
      </c>
      <c r="B389" s="508" t="s">
        <v>1018</v>
      </c>
      <c r="C389" s="508" t="s">
        <v>1004</v>
      </c>
      <c r="D389" s="508" t="s">
        <v>1051</v>
      </c>
      <c r="E389" s="508" t="s">
        <v>1052</v>
      </c>
      <c r="F389" s="512">
        <v>10</v>
      </c>
      <c r="G389" s="512">
        <v>4880</v>
      </c>
      <c r="H389" s="512">
        <v>0.49593495934959347</v>
      </c>
      <c r="I389" s="512">
        <v>488</v>
      </c>
      <c r="J389" s="512">
        <v>30</v>
      </c>
      <c r="K389" s="512">
        <v>9840</v>
      </c>
      <c r="L389" s="512">
        <v>1</v>
      </c>
      <c r="M389" s="512">
        <v>328</v>
      </c>
      <c r="N389" s="512">
        <v>24</v>
      </c>
      <c r="O389" s="512">
        <v>7872</v>
      </c>
      <c r="P389" s="549">
        <v>0.8</v>
      </c>
      <c r="Q389" s="513">
        <v>328</v>
      </c>
    </row>
    <row r="390" spans="1:17" ht="14.4" customHeight="1" x14ac:dyDescent="0.3">
      <c r="A390" s="507" t="s">
        <v>1132</v>
      </c>
      <c r="B390" s="508" t="s">
        <v>1018</v>
      </c>
      <c r="C390" s="508" t="s">
        <v>1004</v>
      </c>
      <c r="D390" s="508" t="s">
        <v>1053</v>
      </c>
      <c r="E390" s="508" t="s">
        <v>1054</v>
      </c>
      <c r="F390" s="512">
        <v>63</v>
      </c>
      <c r="G390" s="512">
        <v>10269</v>
      </c>
      <c r="H390" s="512">
        <v>0.52500000000000002</v>
      </c>
      <c r="I390" s="512">
        <v>163</v>
      </c>
      <c r="J390" s="512">
        <v>120</v>
      </c>
      <c r="K390" s="512">
        <v>19560</v>
      </c>
      <c r="L390" s="512">
        <v>1</v>
      </c>
      <c r="M390" s="512">
        <v>163</v>
      </c>
      <c r="N390" s="512">
        <v>84</v>
      </c>
      <c r="O390" s="512">
        <v>13692</v>
      </c>
      <c r="P390" s="549">
        <v>0.7</v>
      </c>
      <c r="Q390" s="513">
        <v>163</v>
      </c>
    </row>
    <row r="391" spans="1:17" ht="14.4" customHeight="1" x14ac:dyDescent="0.3">
      <c r="A391" s="507" t="s">
        <v>1132</v>
      </c>
      <c r="B391" s="508" t="s">
        <v>1018</v>
      </c>
      <c r="C391" s="508" t="s">
        <v>1004</v>
      </c>
      <c r="D391" s="508" t="s">
        <v>1057</v>
      </c>
      <c r="E391" s="508" t="s">
        <v>1023</v>
      </c>
      <c r="F391" s="512">
        <v>345</v>
      </c>
      <c r="G391" s="512">
        <v>24840</v>
      </c>
      <c r="H391" s="512">
        <v>1.0987261146496816</v>
      </c>
      <c r="I391" s="512">
        <v>72</v>
      </c>
      <c r="J391" s="512">
        <v>314</v>
      </c>
      <c r="K391" s="512">
        <v>22608</v>
      </c>
      <c r="L391" s="512">
        <v>1</v>
      </c>
      <c r="M391" s="512">
        <v>72</v>
      </c>
      <c r="N391" s="512">
        <v>283</v>
      </c>
      <c r="O391" s="512">
        <v>20376</v>
      </c>
      <c r="P391" s="549">
        <v>0.90127388535031849</v>
      </c>
      <c r="Q391" s="513">
        <v>72</v>
      </c>
    </row>
    <row r="392" spans="1:17" ht="14.4" customHeight="1" x14ac:dyDescent="0.3">
      <c r="A392" s="507" t="s">
        <v>1132</v>
      </c>
      <c r="B392" s="508" t="s">
        <v>1018</v>
      </c>
      <c r="C392" s="508" t="s">
        <v>1004</v>
      </c>
      <c r="D392" s="508" t="s">
        <v>1064</v>
      </c>
      <c r="E392" s="508" t="s">
        <v>1065</v>
      </c>
      <c r="F392" s="512">
        <v>6</v>
      </c>
      <c r="G392" s="512">
        <v>7266</v>
      </c>
      <c r="H392" s="512">
        <v>2</v>
      </c>
      <c r="I392" s="512">
        <v>1211</v>
      </c>
      <c r="J392" s="512">
        <v>3</v>
      </c>
      <c r="K392" s="512">
        <v>3633</v>
      </c>
      <c r="L392" s="512">
        <v>1</v>
      </c>
      <c r="M392" s="512">
        <v>1211</v>
      </c>
      <c r="N392" s="512">
        <v>4</v>
      </c>
      <c r="O392" s="512">
        <v>4848</v>
      </c>
      <c r="P392" s="549">
        <v>1.3344343517753923</v>
      </c>
      <c r="Q392" s="513">
        <v>1212</v>
      </c>
    </row>
    <row r="393" spans="1:17" ht="14.4" customHeight="1" x14ac:dyDescent="0.3">
      <c r="A393" s="507" t="s">
        <v>1132</v>
      </c>
      <c r="B393" s="508" t="s">
        <v>1018</v>
      </c>
      <c r="C393" s="508" t="s">
        <v>1004</v>
      </c>
      <c r="D393" s="508" t="s">
        <v>1066</v>
      </c>
      <c r="E393" s="508" t="s">
        <v>1067</v>
      </c>
      <c r="F393" s="512">
        <v>3</v>
      </c>
      <c r="G393" s="512">
        <v>342</v>
      </c>
      <c r="H393" s="512">
        <v>1</v>
      </c>
      <c r="I393" s="512">
        <v>114</v>
      </c>
      <c r="J393" s="512">
        <v>3</v>
      </c>
      <c r="K393" s="512">
        <v>342</v>
      </c>
      <c r="L393" s="512">
        <v>1</v>
      </c>
      <c r="M393" s="512">
        <v>114</v>
      </c>
      <c r="N393" s="512">
        <v>3</v>
      </c>
      <c r="O393" s="512">
        <v>345</v>
      </c>
      <c r="P393" s="549">
        <v>1.0087719298245614</v>
      </c>
      <c r="Q393" s="513">
        <v>115</v>
      </c>
    </row>
    <row r="394" spans="1:17" ht="14.4" customHeight="1" x14ac:dyDescent="0.3">
      <c r="A394" s="507" t="s">
        <v>1132</v>
      </c>
      <c r="B394" s="508" t="s">
        <v>1018</v>
      </c>
      <c r="C394" s="508" t="s">
        <v>1004</v>
      </c>
      <c r="D394" s="508" t="s">
        <v>1068</v>
      </c>
      <c r="E394" s="508" t="s">
        <v>1069</v>
      </c>
      <c r="F394" s="512">
        <v>1</v>
      </c>
      <c r="G394" s="512">
        <v>346</v>
      </c>
      <c r="H394" s="512"/>
      <c r="I394" s="512">
        <v>346</v>
      </c>
      <c r="J394" s="512"/>
      <c r="K394" s="512"/>
      <c r="L394" s="512"/>
      <c r="M394" s="512"/>
      <c r="N394" s="512"/>
      <c r="O394" s="512"/>
      <c r="P394" s="549"/>
      <c r="Q394" s="513"/>
    </row>
    <row r="395" spans="1:17" ht="14.4" customHeight="1" x14ac:dyDescent="0.3">
      <c r="A395" s="507" t="s">
        <v>1133</v>
      </c>
      <c r="B395" s="508" t="s">
        <v>1018</v>
      </c>
      <c r="C395" s="508" t="s">
        <v>1004</v>
      </c>
      <c r="D395" s="508" t="s">
        <v>1022</v>
      </c>
      <c r="E395" s="508" t="s">
        <v>1023</v>
      </c>
      <c r="F395" s="512">
        <v>168</v>
      </c>
      <c r="G395" s="512">
        <v>35448</v>
      </c>
      <c r="H395" s="512">
        <v>0.82352941176470584</v>
      </c>
      <c r="I395" s="512">
        <v>211</v>
      </c>
      <c r="J395" s="512">
        <v>204</v>
      </c>
      <c r="K395" s="512">
        <v>43044</v>
      </c>
      <c r="L395" s="512">
        <v>1</v>
      </c>
      <c r="M395" s="512">
        <v>211</v>
      </c>
      <c r="N395" s="512">
        <v>134</v>
      </c>
      <c r="O395" s="512">
        <v>28408</v>
      </c>
      <c r="P395" s="549">
        <v>0.65997583867670295</v>
      </c>
      <c r="Q395" s="513">
        <v>212</v>
      </c>
    </row>
    <row r="396" spans="1:17" ht="14.4" customHeight="1" x14ac:dyDescent="0.3">
      <c r="A396" s="507" t="s">
        <v>1133</v>
      </c>
      <c r="B396" s="508" t="s">
        <v>1018</v>
      </c>
      <c r="C396" s="508" t="s">
        <v>1004</v>
      </c>
      <c r="D396" s="508" t="s">
        <v>1025</v>
      </c>
      <c r="E396" s="508" t="s">
        <v>1026</v>
      </c>
      <c r="F396" s="512">
        <v>130</v>
      </c>
      <c r="G396" s="512">
        <v>39130</v>
      </c>
      <c r="H396" s="512">
        <v>0.60747663551401865</v>
      </c>
      <c r="I396" s="512">
        <v>301</v>
      </c>
      <c r="J396" s="512">
        <v>214</v>
      </c>
      <c r="K396" s="512">
        <v>64414</v>
      </c>
      <c r="L396" s="512">
        <v>1</v>
      </c>
      <c r="M396" s="512">
        <v>301</v>
      </c>
      <c r="N396" s="512">
        <v>290</v>
      </c>
      <c r="O396" s="512">
        <v>87580</v>
      </c>
      <c r="P396" s="549">
        <v>1.359642313782718</v>
      </c>
      <c r="Q396" s="513">
        <v>302</v>
      </c>
    </row>
    <row r="397" spans="1:17" ht="14.4" customHeight="1" x14ac:dyDescent="0.3">
      <c r="A397" s="507" t="s">
        <v>1133</v>
      </c>
      <c r="B397" s="508" t="s">
        <v>1018</v>
      </c>
      <c r="C397" s="508" t="s">
        <v>1004</v>
      </c>
      <c r="D397" s="508" t="s">
        <v>1027</v>
      </c>
      <c r="E397" s="508" t="s">
        <v>1028</v>
      </c>
      <c r="F397" s="512">
        <v>3</v>
      </c>
      <c r="G397" s="512">
        <v>297</v>
      </c>
      <c r="H397" s="512"/>
      <c r="I397" s="512">
        <v>99</v>
      </c>
      <c r="J397" s="512"/>
      <c r="K397" s="512"/>
      <c r="L397" s="512"/>
      <c r="M397" s="512"/>
      <c r="N397" s="512">
        <v>9</v>
      </c>
      <c r="O397" s="512">
        <v>900</v>
      </c>
      <c r="P397" s="549"/>
      <c r="Q397" s="513">
        <v>100</v>
      </c>
    </row>
    <row r="398" spans="1:17" ht="14.4" customHeight="1" x14ac:dyDescent="0.3">
      <c r="A398" s="507" t="s">
        <v>1133</v>
      </c>
      <c r="B398" s="508" t="s">
        <v>1018</v>
      </c>
      <c r="C398" s="508" t="s">
        <v>1004</v>
      </c>
      <c r="D398" s="508" t="s">
        <v>1031</v>
      </c>
      <c r="E398" s="508" t="s">
        <v>1032</v>
      </c>
      <c r="F398" s="512">
        <v>23</v>
      </c>
      <c r="G398" s="512">
        <v>3151</v>
      </c>
      <c r="H398" s="512">
        <v>0.67647058823529416</v>
      </c>
      <c r="I398" s="512">
        <v>137</v>
      </c>
      <c r="J398" s="512">
        <v>34</v>
      </c>
      <c r="K398" s="512">
        <v>4658</v>
      </c>
      <c r="L398" s="512">
        <v>1</v>
      </c>
      <c r="M398" s="512">
        <v>137</v>
      </c>
      <c r="N398" s="512">
        <v>25</v>
      </c>
      <c r="O398" s="512">
        <v>3425</v>
      </c>
      <c r="P398" s="549">
        <v>0.73529411764705888</v>
      </c>
      <c r="Q398" s="513">
        <v>137</v>
      </c>
    </row>
    <row r="399" spans="1:17" ht="14.4" customHeight="1" x14ac:dyDescent="0.3">
      <c r="A399" s="507" t="s">
        <v>1133</v>
      </c>
      <c r="B399" s="508" t="s">
        <v>1018</v>
      </c>
      <c r="C399" s="508" t="s">
        <v>1004</v>
      </c>
      <c r="D399" s="508" t="s">
        <v>1038</v>
      </c>
      <c r="E399" s="508" t="s">
        <v>1039</v>
      </c>
      <c r="F399" s="512">
        <v>4</v>
      </c>
      <c r="G399" s="512">
        <v>692</v>
      </c>
      <c r="H399" s="512">
        <v>0.5</v>
      </c>
      <c r="I399" s="512">
        <v>173</v>
      </c>
      <c r="J399" s="512">
        <v>8</v>
      </c>
      <c r="K399" s="512">
        <v>1384</v>
      </c>
      <c r="L399" s="512">
        <v>1</v>
      </c>
      <c r="M399" s="512">
        <v>173</v>
      </c>
      <c r="N399" s="512">
        <v>10</v>
      </c>
      <c r="O399" s="512">
        <v>1740</v>
      </c>
      <c r="P399" s="549">
        <v>1.2572254335260116</v>
      </c>
      <c r="Q399" s="513">
        <v>174</v>
      </c>
    </row>
    <row r="400" spans="1:17" ht="14.4" customHeight="1" x14ac:dyDescent="0.3">
      <c r="A400" s="507" t="s">
        <v>1133</v>
      </c>
      <c r="B400" s="508" t="s">
        <v>1018</v>
      </c>
      <c r="C400" s="508" t="s">
        <v>1004</v>
      </c>
      <c r="D400" s="508" t="s">
        <v>1042</v>
      </c>
      <c r="E400" s="508" t="s">
        <v>1043</v>
      </c>
      <c r="F400" s="512">
        <v>62</v>
      </c>
      <c r="G400" s="512">
        <v>1054</v>
      </c>
      <c r="H400" s="512"/>
      <c r="I400" s="512">
        <v>17</v>
      </c>
      <c r="J400" s="512"/>
      <c r="K400" s="512"/>
      <c r="L400" s="512"/>
      <c r="M400" s="512"/>
      <c r="N400" s="512">
        <v>70</v>
      </c>
      <c r="O400" s="512">
        <v>1190</v>
      </c>
      <c r="P400" s="549"/>
      <c r="Q400" s="513">
        <v>17</v>
      </c>
    </row>
    <row r="401" spans="1:17" ht="14.4" customHeight="1" x14ac:dyDescent="0.3">
      <c r="A401" s="507" t="s">
        <v>1133</v>
      </c>
      <c r="B401" s="508" t="s">
        <v>1018</v>
      </c>
      <c r="C401" s="508" t="s">
        <v>1004</v>
      </c>
      <c r="D401" s="508" t="s">
        <v>1044</v>
      </c>
      <c r="E401" s="508" t="s">
        <v>1045</v>
      </c>
      <c r="F401" s="512">
        <v>21</v>
      </c>
      <c r="G401" s="512">
        <v>5733</v>
      </c>
      <c r="H401" s="512"/>
      <c r="I401" s="512">
        <v>273</v>
      </c>
      <c r="J401" s="512"/>
      <c r="K401" s="512"/>
      <c r="L401" s="512"/>
      <c r="M401" s="512"/>
      <c r="N401" s="512">
        <v>35</v>
      </c>
      <c r="O401" s="512">
        <v>9590</v>
      </c>
      <c r="P401" s="549"/>
      <c r="Q401" s="513">
        <v>274</v>
      </c>
    </row>
    <row r="402" spans="1:17" ht="14.4" customHeight="1" x14ac:dyDescent="0.3">
      <c r="A402" s="507" t="s">
        <v>1133</v>
      </c>
      <c r="B402" s="508" t="s">
        <v>1018</v>
      </c>
      <c r="C402" s="508" t="s">
        <v>1004</v>
      </c>
      <c r="D402" s="508" t="s">
        <v>1046</v>
      </c>
      <c r="E402" s="508" t="s">
        <v>1047</v>
      </c>
      <c r="F402" s="512">
        <v>39</v>
      </c>
      <c r="G402" s="512">
        <v>5538</v>
      </c>
      <c r="H402" s="512">
        <v>0.67241379310344829</v>
      </c>
      <c r="I402" s="512">
        <v>142</v>
      </c>
      <c r="J402" s="512">
        <v>58</v>
      </c>
      <c r="K402" s="512">
        <v>8236</v>
      </c>
      <c r="L402" s="512">
        <v>1</v>
      </c>
      <c r="M402" s="512">
        <v>142</v>
      </c>
      <c r="N402" s="512">
        <v>44</v>
      </c>
      <c r="O402" s="512">
        <v>6248</v>
      </c>
      <c r="P402" s="549">
        <v>0.75862068965517238</v>
      </c>
      <c r="Q402" s="513">
        <v>142</v>
      </c>
    </row>
    <row r="403" spans="1:17" ht="14.4" customHeight="1" x14ac:dyDescent="0.3">
      <c r="A403" s="507" t="s">
        <v>1133</v>
      </c>
      <c r="B403" s="508" t="s">
        <v>1018</v>
      </c>
      <c r="C403" s="508" t="s">
        <v>1004</v>
      </c>
      <c r="D403" s="508" t="s">
        <v>1048</v>
      </c>
      <c r="E403" s="508" t="s">
        <v>1047</v>
      </c>
      <c r="F403" s="512">
        <v>23</v>
      </c>
      <c r="G403" s="512">
        <v>1794</v>
      </c>
      <c r="H403" s="512">
        <v>0.67647058823529416</v>
      </c>
      <c r="I403" s="512">
        <v>78</v>
      </c>
      <c r="J403" s="512">
        <v>34</v>
      </c>
      <c r="K403" s="512">
        <v>2652</v>
      </c>
      <c r="L403" s="512">
        <v>1</v>
      </c>
      <c r="M403" s="512">
        <v>78</v>
      </c>
      <c r="N403" s="512">
        <v>25</v>
      </c>
      <c r="O403" s="512">
        <v>1950</v>
      </c>
      <c r="P403" s="549">
        <v>0.73529411764705888</v>
      </c>
      <c r="Q403" s="513">
        <v>78</v>
      </c>
    </row>
    <row r="404" spans="1:17" ht="14.4" customHeight="1" x14ac:dyDescent="0.3">
      <c r="A404" s="507" t="s">
        <v>1133</v>
      </c>
      <c r="B404" s="508" t="s">
        <v>1018</v>
      </c>
      <c r="C404" s="508" t="s">
        <v>1004</v>
      </c>
      <c r="D404" s="508" t="s">
        <v>1049</v>
      </c>
      <c r="E404" s="508" t="s">
        <v>1050</v>
      </c>
      <c r="F404" s="512">
        <v>39</v>
      </c>
      <c r="G404" s="512">
        <v>12207</v>
      </c>
      <c r="H404" s="512">
        <v>0.68203151190077105</v>
      </c>
      <c r="I404" s="512">
        <v>313</v>
      </c>
      <c r="J404" s="512">
        <v>57</v>
      </c>
      <c r="K404" s="512">
        <v>17898</v>
      </c>
      <c r="L404" s="512">
        <v>1</v>
      </c>
      <c r="M404" s="512">
        <v>314</v>
      </c>
      <c r="N404" s="512">
        <v>44</v>
      </c>
      <c r="O404" s="512">
        <v>13816</v>
      </c>
      <c r="P404" s="549">
        <v>0.77192982456140347</v>
      </c>
      <c r="Q404" s="513">
        <v>314</v>
      </c>
    </row>
    <row r="405" spans="1:17" ht="14.4" customHeight="1" x14ac:dyDescent="0.3">
      <c r="A405" s="507" t="s">
        <v>1133</v>
      </c>
      <c r="B405" s="508" t="s">
        <v>1018</v>
      </c>
      <c r="C405" s="508" t="s">
        <v>1004</v>
      </c>
      <c r="D405" s="508" t="s">
        <v>1053</v>
      </c>
      <c r="E405" s="508" t="s">
        <v>1054</v>
      </c>
      <c r="F405" s="512">
        <v>3</v>
      </c>
      <c r="G405" s="512">
        <v>489</v>
      </c>
      <c r="H405" s="512">
        <v>4.6153846153846156E-2</v>
      </c>
      <c r="I405" s="512">
        <v>163</v>
      </c>
      <c r="J405" s="512">
        <v>65</v>
      </c>
      <c r="K405" s="512">
        <v>10595</v>
      </c>
      <c r="L405" s="512">
        <v>1</v>
      </c>
      <c r="M405" s="512">
        <v>163</v>
      </c>
      <c r="N405" s="512">
        <v>22</v>
      </c>
      <c r="O405" s="512">
        <v>3586</v>
      </c>
      <c r="P405" s="549">
        <v>0.33846153846153848</v>
      </c>
      <c r="Q405" s="513">
        <v>163</v>
      </c>
    </row>
    <row r="406" spans="1:17" ht="14.4" customHeight="1" x14ac:dyDescent="0.3">
      <c r="A406" s="507" t="s">
        <v>1133</v>
      </c>
      <c r="B406" s="508" t="s">
        <v>1018</v>
      </c>
      <c r="C406" s="508" t="s">
        <v>1004</v>
      </c>
      <c r="D406" s="508" t="s">
        <v>1057</v>
      </c>
      <c r="E406" s="508" t="s">
        <v>1023</v>
      </c>
      <c r="F406" s="512">
        <v>63</v>
      </c>
      <c r="G406" s="512">
        <v>4536</v>
      </c>
      <c r="H406" s="512">
        <v>0.57272727272727275</v>
      </c>
      <c r="I406" s="512">
        <v>72</v>
      </c>
      <c r="J406" s="512">
        <v>110</v>
      </c>
      <c r="K406" s="512">
        <v>7920</v>
      </c>
      <c r="L406" s="512">
        <v>1</v>
      </c>
      <c r="M406" s="512">
        <v>72</v>
      </c>
      <c r="N406" s="512">
        <v>89</v>
      </c>
      <c r="O406" s="512">
        <v>6408</v>
      </c>
      <c r="P406" s="549">
        <v>0.80909090909090908</v>
      </c>
      <c r="Q406" s="513">
        <v>72</v>
      </c>
    </row>
    <row r="407" spans="1:17" ht="14.4" customHeight="1" x14ac:dyDescent="0.3">
      <c r="A407" s="507" t="s">
        <v>1133</v>
      </c>
      <c r="B407" s="508" t="s">
        <v>1018</v>
      </c>
      <c r="C407" s="508" t="s">
        <v>1004</v>
      </c>
      <c r="D407" s="508" t="s">
        <v>1064</v>
      </c>
      <c r="E407" s="508" t="s">
        <v>1065</v>
      </c>
      <c r="F407" s="512">
        <v>5</v>
      </c>
      <c r="G407" s="512">
        <v>6055</v>
      </c>
      <c r="H407" s="512">
        <v>1.6666666666666667</v>
      </c>
      <c r="I407" s="512">
        <v>1211</v>
      </c>
      <c r="J407" s="512">
        <v>3</v>
      </c>
      <c r="K407" s="512">
        <v>3633</v>
      </c>
      <c r="L407" s="512">
        <v>1</v>
      </c>
      <c r="M407" s="512">
        <v>1211</v>
      </c>
      <c r="N407" s="512">
        <v>11</v>
      </c>
      <c r="O407" s="512">
        <v>13332</v>
      </c>
      <c r="P407" s="549">
        <v>3.6696944673823286</v>
      </c>
      <c r="Q407" s="513">
        <v>1212</v>
      </c>
    </row>
    <row r="408" spans="1:17" ht="14.4" customHeight="1" x14ac:dyDescent="0.3">
      <c r="A408" s="507" t="s">
        <v>1133</v>
      </c>
      <c r="B408" s="508" t="s">
        <v>1018</v>
      </c>
      <c r="C408" s="508" t="s">
        <v>1004</v>
      </c>
      <c r="D408" s="508" t="s">
        <v>1066</v>
      </c>
      <c r="E408" s="508" t="s">
        <v>1067</v>
      </c>
      <c r="F408" s="512">
        <v>2</v>
      </c>
      <c r="G408" s="512">
        <v>228</v>
      </c>
      <c r="H408" s="512">
        <v>1</v>
      </c>
      <c r="I408" s="512">
        <v>114</v>
      </c>
      <c r="J408" s="512">
        <v>2</v>
      </c>
      <c r="K408" s="512">
        <v>228</v>
      </c>
      <c r="L408" s="512">
        <v>1</v>
      </c>
      <c r="M408" s="512">
        <v>114</v>
      </c>
      <c r="N408" s="512">
        <v>6</v>
      </c>
      <c r="O408" s="512">
        <v>690</v>
      </c>
      <c r="P408" s="549">
        <v>3.0263157894736841</v>
      </c>
      <c r="Q408" s="513">
        <v>115</v>
      </c>
    </row>
    <row r="409" spans="1:17" ht="14.4" customHeight="1" thickBot="1" x14ac:dyDescent="0.35">
      <c r="A409" s="514" t="s">
        <v>1133</v>
      </c>
      <c r="B409" s="515" t="s">
        <v>1018</v>
      </c>
      <c r="C409" s="515" t="s">
        <v>1004</v>
      </c>
      <c r="D409" s="515" t="s">
        <v>1076</v>
      </c>
      <c r="E409" s="515" t="s">
        <v>1077</v>
      </c>
      <c r="F409" s="519">
        <v>1</v>
      </c>
      <c r="G409" s="519">
        <v>301</v>
      </c>
      <c r="H409" s="519"/>
      <c r="I409" s="519">
        <v>301</v>
      </c>
      <c r="J409" s="519"/>
      <c r="K409" s="519"/>
      <c r="L409" s="519"/>
      <c r="M409" s="519"/>
      <c r="N409" s="519"/>
      <c r="O409" s="519"/>
      <c r="P409" s="527"/>
      <c r="Q409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7.5567799999999998</v>
      </c>
      <c r="C5" s="29">
        <v>5.7021000000000015</v>
      </c>
      <c r="D5" s="8"/>
      <c r="E5" s="117">
        <v>20.598450000000007</v>
      </c>
      <c r="F5" s="28">
        <v>17.500000259399414</v>
      </c>
      <c r="G5" s="116">
        <f>E5-F5</f>
        <v>3.0984497406005929</v>
      </c>
      <c r="H5" s="122">
        <f>IF(F5&lt;0.00000001,"",E5/F5)</f>
        <v>1.1770542682670182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6145.6419799999994</v>
      </c>
      <c r="C6" s="31">
        <v>5823.7027399999988</v>
      </c>
      <c r="D6" s="8"/>
      <c r="E6" s="118">
        <v>6091.0434799999994</v>
      </c>
      <c r="F6" s="30">
        <v>6910.0000361204147</v>
      </c>
      <c r="G6" s="119">
        <f>E6-F6</f>
        <v>-818.95655612041537</v>
      </c>
      <c r="H6" s="123">
        <f>IF(F6&lt;0.00000001,"",E6/F6)</f>
        <v>0.88148240928516486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5752.3341299999993</v>
      </c>
      <c r="C7" s="31">
        <v>6111.0179800000005</v>
      </c>
      <c r="D7" s="8"/>
      <c r="E7" s="118">
        <v>7203.8037800000002</v>
      </c>
      <c r="F7" s="30">
        <v>7294.4765536499017</v>
      </c>
      <c r="G7" s="119">
        <f>E7-F7</f>
        <v>-90.672773649901501</v>
      </c>
      <c r="H7" s="123">
        <f>IF(F7&lt;0.00000001,"",E7/F7)</f>
        <v>0.98756966685916181</v>
      </c>
    </row>
    <row r="8" spans="1:10" ht="14.4" customHeight="1" thickBot="1" x14ac:dyDescent="0.35">
      <c r="A8" s="1" t="s">
        <v>75</v>
      </c>
      <c r="B8" s="11">
        <v>-10983.432999999997</v>
      </c>
      <c r="C8" s="33">
        <v>-9656.2925900000009</v>
      </c>
      <c r="D8" s="8"/>
      <c r="E8" s="120">
        <v>-4134.9202700000023</v>
      </c>
      <c r="F8" s="32">
        <v>-8488.4711723256114</v>
      </c>
      <c r="G8" s="121">
        <f>E8-F8</f>
        <v>4353.5509023256091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922.09989000000132</v>
      </c>
      <c r="C9" s="35">
        <v>2284.1302299999988</v>
      </c>
      <c r="D9" s="8"/>
      <c r="E9" s="3">
        <v>9180.5254399999976</v>
      </c>
      <c r="F9" s="34">
        <v>5733.5054177041056</v>
      </c>
      <c r="G9" s="34">
        <f>E9-F9</f>
        <v>3447.020022295892</v>
      </c>
      <c r="H9" s="125">
        <f>IF(F9&lt;0.00000001,"",E9/F9)</f>
        <v>1.6012063774548937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2685.6866600000003</v>
      </c>
      <c r="C11" s="29">
        <f>IF(ISERROR(VLOOKUP("Celkem:",'ZV Vykáz.-A'!A:H,5,0)),0,VLOOKUP("Celkem:",'ZV Vykáz.-A'!A:H,5,0)/1000)</f>
        <v>2404.8013200000005</v>
      </c>
      <c r="D11" s="8"/>
      <c r="E11" s="117">
        <f>IF(ISERROR(VLOOKUP("Celkem:",'ZV Vykáz.-A'!A:H,8,0)),0,VLOOKUP("Celkem:",'ZV Vykáz.-A'!A:H,8,0)/1000)</f>
        <v>2557.2293300000001</v>
      </c>
      <c r="F11" s="28">
        <f>C11</f>
        <v>2404.8013200000005</v>
      </c>
      <c r="G11" s="116">
        <f>E11-F11</f>
        <v>152.42800999999963</v>
      </c>
      <c r="H11" s="122">
        <f>IF(F11&lt;0.00000001,"",E11/F11)</f>
        <v>1.0633848662391783</v>
      </c>
      <c r="I11" s="116">
        <f>E11-B11</f>
        <v>-128.45733000000018</v>
      </c>
      <c r="J11" s="122">
        <f>IF(B11&lt;0.00000001,"",E11/B11)</f>
        <v>0.95216965109399609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2685.6866600000003</v>
      </c>
      <c r="C13" s="37">
        <f>SUM(C11:C12)</f>
        <v>2404.8013200000005</v>
      </c>
      <c r="D13" s="8"/>
      <c r="E13" s="5">
        <f>SUM(E11:E12)</f>
        <v>2557.2293300000001</v>
      </c>
      <c r="F13" s="36">
        <f>SUM(F11:F12)</f>
        <v>2404.8013200000005</v>
      </c>
      <c r="G13" s="36">
        <f>E13-F13</f>
        <v>152.42800999999963</v>
      </c>
      <c r="H13" s="126">
        <f>IF(F13&lt;0.00000001,"",E13/F13)</f>
        <v>1.0633848662391783</v>
      </c>
      <c r="I13" s="36">
        <f>SUM(I11:I12)</f>
        <v>-128.45733000000018</v>
      </c>
      <c r="J13" s="126">
        <f>IF(B13&lt;0.00000001,"",E13/B13)</f>
        <v>0.95216965109399609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2.9125767057623189</v>
      </c>
      <c r="C15" s="39">
        <f>IF(C9=0,"",C13/C9)</f>
        <v>1.0528302145013866</v>
      </c>
      <c r="D15" s="8"/>
      <c r="E15" s="6">
        <f>IF(E9=0,"",E13/E9)</f>
        <v>0.27854934303193879</v>
      </c>
      <c r="F15" s="38">
        <f>IF(F9=0,"",F13/F9)</f>
        <v>0.41942950164037107</v>
      </c>
      <c r="G15" s="38">
        <f>IF(ISERROR(F15-E15),"",E15-F15)</f>
        <v>-0.14088015860843228</v>
      </c>
      <c r="H15" s="127">
        <f>IF(ISERROR(F15-E15),"",IF(F15&lt;0.00000001,"",E15/F15))</f>
        <v>0.66411480819194657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0.62571513384180077</v>
      </c>
      <c r="C4" s="201">
        <f t="shared" ref="C4:M4" si="0">(C10+C8)/C6</f>
        <v>0.27854934303193868</v>
      </c>
      <c r="D4" s="201">
        <f t="shared" si="0"/>
        <v>0.27854934303193868</v>
      </c>
      <c r="E4" s="201">
        <f t="shared" si="0"/>
        <v>0.27854934303193868</v>
      </c>
      <c r="F4" s="201">
        <f t="shared" si="0"/>
        <v>0.27854934303193868</v>
      </c>
      <c r="G4" s="201">
        <f t="shared" si="0"/>
        <v>0.27854934303193868</v>
      </c>
      <c r="H4" s="201">
        <f t="shared" si="0"/>
        <v>0.27854934303193868</v>
      </c>
      <c r="I4" s="201">
        <f t="shared" si="0"/>
        <v>0.27854934303193868</v>
      </c>
      <c r="J4" s="201">
        <f t="shared" si="0"/>
        <v>0.27854934303193868</v>
      </c>
      <c r="K4" s="201">
        <f t="shared" si="0"/>
        <v>0.27854934303193868</v>
      </c>
      <c r="L4" s="201">
        <f t="shared" si="0"/>
        <v>0.27854934303193868</v>
      </c>
      <c r="M4" s="201">
        <f t="shared" si="0"/>
        <v>0.27854934303193868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9180.5254400000013</v>
      </c>
      <c r="E6" s="203">
        <f t="shared" si="1"/>
        <v>9180.5254400000013</v>
      </c>
      <c r="F6" s="203">
        <f t="shared" si="1"/>
        <v>9180.5254400000013</v>
      </c>
      <c r="G6" s="203">
        <f t="shared" si="1"/>
        <v>9180.5254400000013</v>
      </c>
      <c r="H6" s="203">
        <f t="shared" si="1"/>
        <v>9180.5254400000013</v>
      </c>
      <c r="I6" s="203">
        <f t="shared" si="1"/>
        <v>9180.5254400000013</v>
      </c>
      <c r="J6" s="203">
        <f t="shared" si="1"/>
        <v>9180.5254400000013</v>
      </c>
      <c r="K6" s="203">
        <f t="shared" si="1"/>
        <v>9180.5254400000013</v>
      </c>
      <c r="L6" s="203">
        <f t="shared" si="1"/>
        <v>9180.5254400000013</v>
      </c>
      <c r="M6" s="203">
        <f t="shared" si="1"/>
        <v>9180.5254400000013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1493417.33</v>
      </c>
      <c r="C9" s="202">
        <v>1063812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1493.41733</v>
      </c>
      <c r="C10" s="203">
        <f t="shared" ref="C10:M10" si="3">C9/1000+B10</f>
        <v>2557.2293300000001</v>
      </c>
      <c r="D10" s="203">
        <f t="shared" si="3"/>
        <v>2557.2293300000001</v>
      </c>
      <c r="E10" s="203">
        <f t="shared" si="3"/>
        <v>2557.2293300000001</v>
      </c>
      <c r="F10" s="203">
        <f t="shared" si="3"/>
        <v>2557.2293300000001</v>
      </c>
      <c r="G10" s="203">
        <f t="shared" si="3"/>
        <v>2557.2293300000001</v>
      </c>
      <c r="H10" s="203">
        <f t="shared" si="3"/>
        <v>2557.2293300000001</v>
      </c>
      <c r="I10" s="203">
        <f t="shared" si="3"/>
        <v>2557.2293300000001</v>
      </c>
      <c r="J10" s="203">
        <f t="shared" si="3"/>
        <v>2557.2293300000001</v>
      </c>
      <c r="K10" s="203">
        <f t="shared" si="3"/>
        <v>2557.2293300000001</v>
      </c>
      <c r="L10" s="203">
        <f t="shared" si="3"/>
        <v>2557.2293300000001</v>
      </c>
      <c r="M10" s="203">
        <f t="shared" si="3"/>
        <v>2557.2293300000001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0.41942950164037107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0.41942950164037107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105</v>
      </c>
      <c r="C7" s="52">
        <v>8.75</v>
      </c>
      <c r="D7" s="52">
        <v>4.2098300000000002</v>
      </c>
      <c r="E7" s="52">
        <v>16.38862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20.59845</v>
      </c>
      <c r="Q7" s="95">
        <v>1.1770542857140001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424.88600000000002</v>
      </c>
      <c r="Q8" s="95">
        <v>1.394265887173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3790.2191499999999</v>
      </c>
      <c r="E9" s="52">
        <v>2300.8243299999999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6091.0434800000003</v>
      </c>
      <c r="Q9" s="95">
        <v>0.88148241389199999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330.06619000000001</v>
      </c>
      <c r="Q10" s="95">
        <v>1.0411507512630001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73.150530000000003</v>
      </c>
      <c r="Q11" s="95">
        <v>0.53960317986999995</v>
      </c>
    </row>
    <row r="12" spans="1:17" ht="14.4" customHeight="1" x14ac:dyDescent="0.3">
      <c r="A12" s="15" t="s">
        <v>40</v>
      </c>
      <c r="B12" s="51">
        <v>580.07508281025696</v>
      </c>
      <c r="C12" s="52">
        <v>48.339590234188002</v>
      </c>
      <c r="D12" s="52">
        <v>69.118279999999999</v>
      </c>
      <c r="E12" s="52">
        <v>64.624899999999997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133.74318</v>
      </c>
      <c r="Q12" s="95">
        <v>1.3833710562299999</v>
      </c>
    </row>
    <row r="13" spans="1:17" ht="14.4" customHeight="1" x14ac:dyDescent="0.3">
      <c r="A13" s="15" t="s">
        <v>41</v>
      </c>
      <c r="B13" s="51">
        <v>125</v>
      </c>
      <c r="C13" s="52">
        <v>10.416666666666</v>
      </c>
      <c r="D13" s="52">
        <v>16.014330000000001</v>
      </c>
      <c r="E13" s="52">
        <v>15.53692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31.55125</v>
      </c>
      <c r="Q13" s="95">
        <v>1.5144599999999999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272.20999999999998</v>
      </c>
      <c r="Q14" s="95">
        <v>1.204068815419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-16296.548000000001</v>
      </c>
      <c r="Q16" s="95">
        <v>0.95023603498499998</v>
      </c>
    </row>
    <row r="17" spans="1:17" ht="14.4" customHeight="1" x14ac:dyDescent="0.3">
      <c r="A17" s="15" t="s">
        <v>45</v>
      </c>
      <c r="B17" s="51">
        <v>556.21863760379597</v>
      </c>
      <c r="C17" s="52">
        <v>46.351553133648999</v>
      </c>
      <c r="D17" s="52">
        <v>188.12115</v>
      </c>
      <c r="E17" s="52">
        <v>108.03145000000001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296.15260000000001</v>
      </c>
      <c r="Q17" s="95">
        <v>3.194635130629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117.776</v>
      </c>
      <c r="Q18" s="95">
        <v>1.0547104477610001</v>
      </c>
    </row>
    <row r="19" spans="1:17" ht="14.4" customHeight="1" x14ac:dyDescent="0.3">
      <c r="A19" s="15" t="s">
        <v>47</v>
      </c>
      <c r="B19" s="51">
        <v>1907.2479517240999</v>
      </c>
      <c r="C19" s="52">
        <v>158.93732931034199</v>
      </c>
      <c r="D19" s="52">
        <v>130.37550999999999</v>
      </c>
      <c r="E19" s="52">
        <v>216.46528000000001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346.84079000000003</v>
      </c>
      <c r="Q19" s="95">
        <v>1.0911243806119999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7203.8037800000002</v>
      </c>
      <c r="Q20" s="95">
        <v>0.98756964243300005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552.96</v>
      </c>
      <c r="Q21" s="95">
        <v>0.81367454026899999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53.99</v>
      </c>
      <c r="E22" s="52">
        <v>73.180899999999994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127.1709</v>
      </c>
      <c r="Q22" s="95" t="s">
        <v>271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9314.9035999999996</v>
      </c>
      <c r="Q23" s="95">
        <v>1.491976017084</v>
      </c>
    </row>
    <row r="24" spans="1:17" ht="14.4" customHeight="1" x14ac:dyDescent="0.3">
      <c r="A24" s="16" t="s">
        <v>52</v>
      </c>
      <c r="B24" s="51">
        <v>692.74359590227698</v>
      </c>
      <c r="C24" s="52">
        <v>57.728632991856003</v>
      </c>
      <c r="D24" s="52">
        <v>38.1691</v>
      </c>
      <c r="E24" s="52">
        <v>102.047589999999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140.21669</v>
      </c>
      <c r="Q24" s="95"/>
    </row>
    <row r="25" spans="1:17" ht="14.4" customHeight="1" x14ac:dyDescent="0.3">
      <c r="A25" s="17" t="s">
        <v>53</v>
      </c>
      <c r="B25" s="54">
        <v>34401.032504047304</v>
      </c>
      <c r="C25" s="55">
        <v>2866.7527086706</v>
      </c>
      <c r="D25" s="55">
        <v>2386.7367899999999</v>
      </c>
      <c r="E25" s="55">
        <v>6793.7886500000004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9180.5254399999994</v>
      </c>
      <c r="Q25" s="96">
        <v>1.6012063775559999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590.26562000000001</v>
      </c>
      <c r="E26" s="52">
        <v>569.45824000000005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1159.7238600000001</v>
      </c>
      <c r="Q26" s="95" t="s">
        <v>271</v>
      </c>
    </row>
    <row r="27" spans="1:17" ht="14.4" customHeight="1" x14ac:dyDescent="0.3">
      <c r="A27" s="18" t="s">
        <v>55</v>
      </c>
      <c r="B27" s="54">
        <v>34401.032504047304</v>
      </c>
      <c r="C27" s="55">
        <v>2866.7527086706</v>
      </c>
      <c r="D27" s="55">
        <v>2977.0024100000001</v>
      </c>
      <c r="E27" s="55">
        <v>7363.2468900000003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10340.249299999999</v>
      </c>
      <c r="Q27" s="96">
        <v>1.803477723893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38.727499999999999</v>
      </c>
      <c r="Q28" s="95">
        <v>0.70039884365299998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11263.6729</v>
      </c>
      <c r="Q30" s="95">
        <v>1.488919087904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72.739999999999995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1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1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34401.032504047304</v>
      </c>
      <c r="G6" s="460">
        <v>5733.50541734121</v>
      </c>
      <c r="H6" s="462">
        <v>6793.7886500000004</v>
      </c>
      <c r="I6" s="459">
        <v>9180.5254399999994</v>
      </c>
      <c r="J6" s="460">
        <v>3447.0200226587899</v>
      </c>
      <c r="K6" s="463">
        <v>0.266867729592</v>
      </c>
    </row>
    <row r="7" spans="1:11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-54727.7250792614</v>
      </c>
      <c r="G7" s="460">
        <v>-9121.2875132102399</v>
      </c>
      <c r="H7" s="462">
        <v>-4444.9029099999998</v>
      </c>
      <c r="I7" s="459">
        <v>-8846.5582300000005</v>
      </c>
      <c r="J7" s="460">
        <v>274.72928321023801</v>
      </c>
      <c r="K7" s="463">
        <v>0.16164673786799999</v>
      </c>
    </row>
    <row r="8" spans="1:11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46815.824210376799</v>
      </c>
      <c r="G8" s="460">
        <v>7802.6373683961401</v>
      </c>
      <c r="H8" s="462">
        <v>2788.45109</v>
      </c>
      <c r="I8" s="459">
        <v>7177.7797700000001</v>
      </c>
      <c r="J8" s="460">
        <v>-624.85759839613695</v>
      </c>
      <c r="K8" s="463">
        <v>0.15331952157299999</v>
      </c>
    </row>
    <row r="9" spans="1:11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5.9000000000000003E-4</v>
      </c>
      <c r="I9" s="464">
        <v>6.8999999999999997E-4</v>
      </c>
      <c r="J9" s="465">
        <v>6.8999999999999997E-4</v>
      </c>
      <c r="K9" s="468" t="s">
        <v>271</v>
      </c>
    </row>
    <row r="10" spans="1:11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5.9000000000000003E-4</v>
      </c>
      <c r="I10" s="459">
        <v>6.8999999999999997E-4</v>
      </c>
      <c r="J10" s="460">
        <v>6.8999999999999997E-4</v>
      </c>
      <c r="K10" s="470" t="s">
        <v>271</v>
      </c>
    </row>
    <row r="11" spans="1:11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105</v>
      </c>
      <c r="G11" s="465">
        <v>17.5</v>
      </c>
      <c r="H11" s="467">
        <v>16.38862</v>
      </c>
      <c r="I11" s="464">
        <v>20.59845</v>
      </c>
      <c r="J11" s="465">
        <v>3.0984500000000001</v>
      </c>
      <c r="K11" s="472">
        <v>0.196175714285</v>
      </c>
    </row>
    <row r="12" spans="1:11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100</v>
      </c>
      <c r="G12" s="460">
        <v>16.666666666666</v>
      </c>
      <c r="H12" s="462">
        <v>16.38083</v>
      </c>
      <c r="I12" s="459">
        <v>20.178139999999999</v>
      </c>
      <c r="J12" s="460">
        <v>3.5114733333329999</v>
      </c>
      <c r="K12" s="463">
        <v>0.2017814</v>
      </c>
    </row>
    <row r="13" spans="1:11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0.83333333333299997</v>
      </c>
      <c r="H13" s="462">
        <v>7.79E-3</v>
      </c>
      <c r="I13" s="459">
        <v>0.42031000000000002</v>
      </c>
      <c r="J13" s="460">
        <v>-0.41302333333300001</v>
      </c>
      <c r="K13" s="463">
        <v>8.4061999999999998E-2</v>
      </c>
    </row>
    <row r="14" spans="1:11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304.73814493265598</v>
      </c>
      <c r="H14" s="467">
        <v>158.33799999999999</v>
      </c>
      <c r="I14" s="464">
        <v>424.88600000000002</v>
      </c>
      <c r="J14" s="465">
        <v>120.147855067344</v>
      </c>
      <c r="K14" s="472">
        <v>0.23237764786199999</v>
      </c>
    </row>
    <row r="15" spans="1:11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236.82010122630601</v>
      </c>
      <c r="H15" s="462">
        <v>121.94499999999999</v>
      </c>
      <c r="I15" s="459">
        <v>347.74900000000002</v>
      </c>
      <c r="J15" s="460">
        <v>110.928898773694</v>
      </c>
      <c r="K15" s="463">
        <v>0.24473499659199999</v>
      </c>
    </row>
    <row r="16" spans="1:11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67.918043706350005</v>
      </c>
      <c r="H16" s="462">
        <v>36.393000000000001</v>
      </c>
      <c r="I16" s="459">
        <v>77.137</v>
      </c>
      <c r="J16" s="460">
        <v>9.2189562936490006</v>
      </c>
      <c r="K16" s="463">
        <v>0.18928941360900001</v>
      </c>
    </row>
    <row r="17" spans="1:11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41460</v>
      </c>
      <c r="G17" s="465">
        <v>6910</v>
      </c>
      <c r="H17" s="467">
        <v>2300.8243299999999</v>
      </c>
      <c r="I17" s="464">
        <v>6091.0434800000003</v>
      </c>
      <c r="J17" s="465">
        <v>-818.95651999999995</v>
      </c>
      <c r="K17" s="472">
        <v>0.146913735648</v>
      </c>
    </row>
    <row r="18" spans="1:11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2710.8333333333298</v>
      </c>
      <c r="H18" s="462">
        <v>967.20770000000005</v>
      </c>
      <c r="I18" s="459">
        <v>1991.1867999999999</v>
      </c>
      <c r="J18" s="460">
        <v>-719.64653333333399</v>
      </c>
      <c r="K18" s="463">
        <v>0.12242156778299999</v>
      </c>
    </row>
    <row r="19" spans="1:11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530</v>
      </c>
      <c r="G19" s="460">
        <v>88.333333333333002</v>
      </c>
      <c r="H19" s="462">
        <v>39.402999999999999</v>
      </c>
      <c r="I19" s="459">
        <v>108.14673000000001</v>
      </c>
      <c r="J19" s="460">
        <v>19.813396666666002</v>
      </c>
      <c r="K19" s="463">
        <v>0.20405043396200001</v>
      </c>
    </row>
    <row r="20" spans="1:11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45</v>
      </c>
      <c r="H20" s="462">
        <v>18.250509999999998</v>
      </c>
      <c r="I20" s="459">
        <v>41.444209999999998</v>
      </c>
      <c r="J20" s="460">
        <v>-3.55579</v>
      </c>
      <c r="K20" s="463">
        <v>0.15349707407400001</v>
      </c>
    </row>
    <row r="21" spans="1:11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76.666666666666003</v>
      </c>
      <c r="H21" s="462">
        <v>31.80142</v>
      </c>
      <c r="I21" s="459">
        <v>61.83614</v>
      </c>
      <c r="J21" s="460">
        <v>-14.830526666666</v>
      </c>
      <c r="K21" s="463">
        <v>0.134426391304</v>
      </c>
    </row>
    <row r="22" spans="1:11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3950</v>
      </c>
      <c r="H22" s="462">
        <v>1241.4237000000001</v>
      </c>
      <c r="I22" s="459">
        <v>3873.7775999999999</v>
      </c>
      <c r="J22" s="460">
        <v>-76.222399999999993</v>
      </c>
      <c r="K22" s="463">
        <v>0.16345053164500001</v>
      </c>
    </row>
    <row r="23" spans="1:11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9.1666666666659999</v>
      </c>
      <c r="H23" s="462">
        <v>0.32400000000000001</v>
      </c>
      <c r="I23" s="459">
        <v>9.6920000000000002</v>
      </c>
      <c r="J23" s="460">
        <v>0.52533333333300003</v>
      </c>
      <c r="K23" s="463">
        <v>0.176218181818</v>
      </c>
    </row>
    <row r="24" spans="1:11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30</v>
      </c>
      <c r="H24" s="462">
        <v>2.4140000000000001</v>
      </c>
      <c r="I24" s="459">
        <v>4.96</v>
      </c>
      <c r="J24" s="460">
        <v>-25.04</v>
      </c>
      <c r="K24" s="463">
        <v>2.7555555555E-2</v>
      </c>
    </row>
    <row r="25" spans="1:11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317.02055595656702</v>
      </c>
      <c r="H25" s="467">
        <v>145.18858</v>
      </c>
      <c r="I25" s="464">
        <v>330.06619000000001</v>
      </c>
      <c r="J25" s="465">
        <v>13.045634043432001</v>
      </c>
      <c r="K25" s="472">
        <v>0.17352512520999999</v>
      </c>
    </row>
    <row r="26" spans="1:11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316.66666666666703</v>
      </c>
      <c r="H26" s="462">
        <v>145.18858</v>
      </c>
      <c r="I26" s="459">
        <v>330.06619000000001</v>
      </c>
      <c r="J26" s="460">
        <v>13.399523333333001</v>
      </c>
      <c r="K26" s="463">
        <v>0.17371904736800001</v>
      </c>
    </row>
    <row r="27" spans="1:11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0</v>
      </c>
    </row>
    <row r="28" spans="1:11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0</v>
      </c>
      <c r="F28" s="459">
        <v>2.1233357394030001</v>
      </c>
      <c r="G28" s="460">
        <v>0.35388928990000001</v>
      </c>
      <c r="H28" s="462">
        <v>0</v>
      </c>
      <c r="I28" s="459">
        <v>0</v>
      </c>
      <c r="J28" s="460">
        <v>-0.35388928990000001</v>
      </c>
      <c r="K28" s="463">
        <v>0</v>
      </c>
    </row>
    <row r="29" spans="1:11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135.56356361278199</v>
      </c>
      <c r="H29" s="467">
        <v>14.809150000000001</v>
      </c>
      <c r="I29" s="464">
        <v>73.150530000000003</v>
      </c>
      <c r="J29" s="465">
        <v>-62.413033612782002</v>
      </c>
      <c r="K29" s="472">
        <v>8.9933863311000006E-2</v>
      </c>
    </row>
    <row r="30" spans="1:11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-50.880499999999998</v>
      </c>
      <c r="I30" s="459">
        <v>-49.451000000000001</v>
      </c>
      <c r="J30" s="460">
        <v>-49.451000000000001</v>
      </c>
      <c r="K30" s="470" t="s">
        <v>271</v>
      </c>
    </row>
    <row r="31" spans="1:11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5.1666666666659999</v>
      </c>
      <c r="H31" s="462">
        <v>1.7927500000000001</v>
      </c>
      <c r="I31" s="459">
        <v>4.38476</v>
      </c>
      <c r="J31" s="460">
        <v>-0.78190666666599995</v>
      </c>
      <c r="K31" s="463">
        <v>0.14144387096700001</v>
      </c>
    </row>
    <row r="32" spans="1:11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32.490261699074999</v>
      </c>
      <c r="H32" s="462">
        <v>17.341000000000001</v>
      </c>
      <c r="I32" s="459">
        <v>27.334810000000001</v>
      </c>
      <c r="J32" s="460">
        <v>-5.1554516990749999</v>
      </c>
      <c r="K32" s="463">
        <v>0.14022052850300001</v>
      </c>
    </row>
    <row r="33" spans="1:11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40.833333333333002</v>
      </c>
      <c r="H33" s="462">
        <v>15.64842</v>
      </c>
      <c r="I33" s="459">
        <v>41.688290000000002</v>
      </c>
      <c r="J33" s="460">
        <v>0.85495666666600001</v>
      </c>
      <c r="K33" s="463">
        <v>0.17015628571399999</v>
      </c>
    </row>
    <row r="34" spans="1:11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2.0416868903159999</v>
      </c>
      <c r="H34" s="462">
        <v>2.2080000000000002</v>
      </c>
      <c r="I34" s="459">
        <v>2.5870500000000001</v>
      </c>
      <c r="J34" s="460">
        <v>0.54536310968299995</v>
      </c>
      <c r="K34" s="463">
        <v>0.21118566321000001</v>
      </c>
    </row>
    <row r="35" spans="1:11" ht="14.4" customHeight="1" thickBot="1" x14ac:dyDescent="0.35">
      <c r="A35" s="481" t="s">
        <v>302</v>
      </c>
      <c r="B35" s="459">
        <v>0</v>
      </c>
      <c r="C35" s="459">
        <v>14.3264</v>
      </c>
      <c r="D35" s="460">
        <v>14.3264</v>
      </c>
      <c r="E35" s="469" t="s">
        <v>303</v>
      </c>
      <c r="F35" s="459">
        <v>0</v>
      </c>
      <c r="G35" s="460">
        <v>0</v>
      </c>
      <c r="H35" s="462">
        <v>0</v>
      </c>
      <c r="I35" s="459">
        <v>2.8323999999999998</v>
      </c>
      <c r="J35" s="460">
        <v>2.8323999999999998</v>
      </c>
      <c r="K35" s="470" t="s">
        <v>271</v>
      </c>
    </row>
    <row r="36" spans="1:11" ht="14.4" customHeight="1" thickBot="1" x14ac:dyDescent="0.35">
      <c r="A36" s="481" t="s">
        <v>304</v>
      </c>
      <c r="B36" s="459">
        <v>12</v>
      </c>
      <c r="C36" s="459">
        <v>0</v>
      </c>
      <c r="D36" s="460">
        <v>-12</v>
      </c>
      <c r="E36" s="461">
        <v>0</v>
      </c>
      <c r="F36" s="459">
        <v>10</v>
      </c>
      <c r="G36" s="460">
        <v>1.6666666666659999</v>
      </c>
      <c r="H36" s="462">
        <v>0</v>
      </c>
      <c r="I36" s="459">
        <v>0</v>
      </c>
      <c r="J36" s="460">
        <v>-1.6666666666659999</v>
      </c>
      <c r="K36" s="463">
        <v>0</v>
      </c>
    </row>
    <row r="37" spans="1:11" ht="14.4" customHeight="1" thickBot="1" x14ac:dyDescent="0.35">
      <c r="A37" s="481" t="s">
        <v>305</v>
      </c>
      <c r="B37" s="459">
        <v>65.876248500474006</v>
      </c>
      <c r="C37" s="459">
        <v>40.392270000000003</v>
      </c>
      <c r="D37" s="460">
        <v>-25.483978500473999</v>
      </c>
      <c r="E37" s="461">
        <v>0.613153768155</v>
      </c>
      <c r="F37" s="459">
        <v>49.189690140342996</v>
      </c>
      <c r="G37" s="460">
        <v>8.1982816900569997</v>
      </c>
      <c r="H37" s="462">
        <v>18.74614</v>
      </c>
      <c r="I37" s="459">
        <v>21.708020000000001</v>
      </c>
      <c r="J37" s="460">
        <v>13.509738309942</v>
      </c>
      <c r="K37" s="463">
        <v>0.44131239570800002</v>
      </c>
    </row>
    <row r="38" spans="1:11" ht="14.4" customHeight="1" thickBot="1" x14ac:dyDescent="0.35">
      <c r="A38" s="481" t="s">
        <v>306</v>
      </c>
      <c r="B38" s="459">
        <v>0</v>
      </c>
      <c r="C38" s="459">
        <v>18.00056</v>
      </c>
      <c r="D38" s="460">
        <v>18.00056</v>
      </c>
      <c r="E38" s="469" t="s">
        <v>271</v>
      </c>
      <c r="F38" s="459">
        <v>0</v>
      </c>
      <c r="G38" s="460">
        <v>0</v>
      </c>
      <c r="H38" s="462">
        <v>0</v>
      </c>
      <c r="I38" s="459">
        <v>0</v>
      </c>
      <c r="J38" s="460">
        <v>0</v>
      </c>
      <c r="K38" s="470" t="s">
        <v>271</v>
      </c>
    </row>
    <row r="39" spans="1:11" ht="14.4" customHeight="1" thickBot="1" x14ac:dyDescent="0.35">
      <c r="A39" s="481" t="s">
        <v>307</v>
      </c>
      <c r="B39" s="459">
        <v>0</v>
      </c>
      <c r="C39" s="459">
        <v>5.9138000000000002</v>
      </c>
      <c r="D39" s="460">
        <v>5.9138000000000002</v>
      </c>
      <c r="E39" s="469" t="s">
        <v>271</v>
      </c>
      <c r="F39" s="459">
        <v>0</v>
      </c>
      <c r="G39" s="460">
        <v>0</v>
      </c>
      <c r="H39" s="462">
        <v>0</v>
      </c>
      <c r="I39" s="459">
        <v>2.6600600000000001</v>
      </c>
      <c r="J39" s="460">
        <v>2.6600600000000001</v>
      </c>
      <c r="K39" s="470" t="s">
        <v>271</v>
      </c>
    </row>
    <row r="40" spans="1:11" ht="14.4" customHeight="1" thickBot="1" x14ac:dyDescent="0.35">
      <c r="A40" s="481" t="s">
        <v>308</v>
      </c>
      <c r="B40" s="459">
        <v>172</v>
      </c>
      <c r="C40" s="459">
        <v>260.92741999999998</v>
      </c>
      <c r="D40" s="460">
        <v>88.927419999999998</v>
      </c>
      <c r="E40" s="461">
        <v>1.51701988372</v>
      </c>
      <c r="F40" s="459">
        <v>271</v>
      </c>
      <c r="G40" s="460">
        <v>45.166666666666003</v>
      </c>
      <c r="H40" s="462">
        <v>9.9533400000000007</v>
      </c>
      <c r="I40" s="459">
        <v>19.406140000000001</v>
      </c>
      <c r="J40" s="460">
        <v>-25.760526666665999</v>
      </c>
      <c r="K40" s="463">
        <v>7.1609372692999995E-2</v>
      </c>
    </row>
    <row r="41" spans="1:11" ht="14.4" customHeight="1" thickBot="1" x14ac:dyDescent="0.35">
      <c r="A41" s="480" t="s">
        <v>309</v>
      </c>
      <c r="B41" s="464">
        <v>26.862117779064</v>
      </c>
      <c r="C41" s="464">
        <v>624.88684999999998</v>
      </c>
      <c r="D41" s="465">
        <v>598.02473222093602</v>
      </c>
      <c r="E41" s="471">
        <v>23.262754453671999</v>
      </c>
      <c r="F41" s="464">
        <v>580.07508281025696</v>
      </c>
      <c r="G41" s="465">
        <v>96.679180468376003</v>
      </c>
      <c r="H41" s="467">
        <v>64.624899999999997</v>
      </c>
      <c r="I41" s="464">
        <v>133.74318</v>
      </c>
      <c r="J41" s="465">
        <v>37.063999531622997</v>
      </c>
      <c r="K41" s="472">
        <v>0.23056184270499999</v>
      </c>
    </row>
    <row r="42" spans="1:11" ht="14.4" customHeight="1" thickBot="1" x14ac:dyDescent="0.35">
      <c r="A42" s="481" t="s">
        <v>310</v>
      </c>
      <c r="B42" s="459">
        <v>0</v>
      </c>
      <c r="C42" s="459">
        <v>1.6389</v>
      </c>
      <c r="D42" s="460">
        <v>1.6389</v>
      </c>
      <c r="E42" s="469" t="s">
        <v>271</v>
      </c>
      <c r="F42" s="459">
        <v>0</v>
      </c>
      <c r="G42" s="460">
        <v>0</v>
      </c>
      <c r="H42" s="462">
        <v>0</v>
      </c>
      <c r="I42" s="459">
        <v>0</v>
      </c>
      <c r="J42" s="460">
        <v>0</v>
      </c>
      <c r="K42" s="470" t="s">
        <v>271</v>
      </c>
    </row>
    <row r="43" spans="1:11" ht="14.4" customHeight="1" thickBot="1" x14ac:dyDescent="0.35">
      <c r="A43" s="481" t="s">
        <v>311</v>
      </c>
      <c r="B43" s="459">
        <v>0</v>
      </c>
      <c r="C43" s="459">
        <v>576.29780000000005</v>
      </c>
      <c r="D43" s="460">
        <v>576.29780000000005</v>
      </c>
      <c r="E43" s="469" t="s">
        <v>271</v>
      </c>
      <c r="F43" s="459">
        <v>532.61180962777496</v>
      </c>
      <c r="G43" s="460">
        <v>88.768634937962005</v>
      </c>
      <c r="H43" s="462">
        <v>64.033199999999994</v>
      </c>
      <c r="I43" s="459">
        <v>128.06639999999999</v>
      </c>
      <c r="J43" s="460">
        <v>39.297765062037001</v>
      </c>
      <c r="K43" s="463">
        <v>0.240449794174</v>
      </c>
    </row>
    <row r="44" spans="1:11" ht="14.4" customHeight="1" thickBot="1" x14ac:dyDescent="0.35">
      <c r="A44" s="481" t="s">
        <v>312</v>
      </c>
      <c r="B44" s="459">
        <v>16.814969134203</v>
      </c>
      <c r="C44" s="459">
        <v>27.76998</v>
      </c>
      <c r="D44" s="460">
        <v>10.955010865796</v>
      </c>
      <c r="E44" s="461">
        <v>1.651503477548</v>
      </c>
      <c r="F44" s="459">
        <v>27.892865451715</v>
      </c>
      <c r="G44" s="460">
        <v>4.6488109086189997</v>
      </c>
      <c r="H44" s="462">
        <v>0</v>
      </c>
      <c r="I44" s="459">
        <v>0</v>
      </c>
      <c r="J44" s="460">
        <v>-4.6488109086189997</v>
      </c>
      <c r="K44" s="463">
        <v>0</v>
      </c>
    </row>
    <row r="45" spans="1:11" ht="14.4" customHeight="1" thickBot="1" x14ac:dyDescent="0.35">
      <c r="A45" s="481" t="s">
        <v>313</v>
      </c>
      <c r="B45" s="459">
        <v>4.5031561094520001</v>
      </c>
      <c r="C45" s="459">
        <v>8.0844299999999993</v>
      </c>
      <c r="D45" s="460">
        <v>3.5812738905470001</v>
      </c>
      <c r="E45" s="461">
        <v>1.7952808660190001</v>
      </c>
      <c r="F45" s="459">
        <v>8.1034475643399997</v>
      </c>
      <c r="G45" s="460">
        <v>1.3505745940560001</v>
      </c>
      <c r="H45" s="462">
        <v>0</v>
      </c>
      <c r="I45" s="459">
        <v>4.7431999999999999</v>
      </c>
      <c r="J45" s="460">
        <v>3.3926254059429999</v>
      </c>
      <c r="K45" s="463">
        <v>0.58533111522400005</v>
      </c>
    </row>
    <row r="46" spans="1:11" ht="14.4" customHeight="1" thickBot="1" x14ac:dyDescent="0.35">
      <c r="A46" s="481" t="s">
        <v>314</v>
      </c>
      <c r="B46" s="459">
        <v>0</v>
      </c>
      <c r="C46" s="459">
        <v>0.69599999999999995</v>
      </c>
      <c r="D46" s="460">
        <v>0.69599999999999995</v>
      </c>
      <c r="E46" s="469" t="s">
        <v>271</v>
      </c>
      <c r="F46" s="459">
        <v>1.569731318833</v>
      </c>
      <c r="G46" s="460">
        <v>0.26162188647200002</v>
      </c>
      <c r="H46" s="462">
        <v>0</v>
      </c>
      <c r="I46" s="459">
        <v>0</v>
      </c>
      <c r="J46" s="460">
        <v>-0.26162188647200002</v>
      </c>
      <c r="K46" s="463">
        <v>0</v>
      </c>
    </row>
    <row r="47" spans="1:11" ht="14.4" customHeight="1" thickBot="1" x14ac:dyDescent="0.35">
      <c r="A47" s="481" t="s">
        <v>315</v>
      </c>
      <c r="B47" s="459">
        <v>5.5439925354090001</v>
      </c>
      <c r="C47" s="459">
        <v>10.39974</v>
      </c>
      <c r="D47" s="460">
        <v>4.8557474645900003</v>
      </c>
      <c r="E47" s="461">
        <v>1.8758575040600001</v>
      </c>
      <c r="F47" s="459">
        <v>9.8972288475920003</v>
      </c>
      <c r="G47" s="460">
        <v>1.6495381412650001</v>
      </c>
      <c r="H47" s="462">
        <v>0.5917</v>
      </c>
      <c r="I47" s="459">
        <v>0.93357999999999997</v>
      </c>
      <c r="J47" s="460">
        <v>-0.71595814126500001</v>
      </c>
      <c r="K47" s="463">
        <v>9.4327413700000001E-2</v>
      </c>
    </row>
    <row r="48" spans="1:11" ht="14.4" customHeight="1" thickBot="1" x14ac:dyDescent="0.35">
      <c r="A48" s="480" t="s">
        <v>316</v>
      </c>
      <c r="B48" s="464">
        <v>173</v>
      </c>
      <c r="C48" s="464">
        <v>174.17627999999999</v>
      </c>
      <c r="D48" s="465">
        <v>1.1762799999989999</v>
      </c>
      <c r="E48" s="471">
        <v>1.0067993063580001</v>
      </c>
      <c r="F48" s="464">
        <v>125</v>
      </c>
      <c r="G48" s="465">
        <v>20.833333333333002</v>
      </c>
      <c r="H48" s="467">
        <v>15.53692</v>
      </c>
      <c r="I48" s="464">
        <v>31.55125</v>
      </c>
      <c r="J48" s="465">
        <v>10.717916666666</v>
      </c>
      <c r="K48" s="472">
        <v>0.25241000000000002</v>
      </c>
    </row>
    <row r="49" spans="1:11" ht="14.4" customHeight="1" thickBot="1" x14ac:dyDescent="0.35">
      <c r="A49" s="481" t="s">
        <v>317</v>
      </c>
      <c r="B49" s="459">
        <v>12</v>
      </c>
      <c r="C49" s="459">
        <v>8.1831899999999997</v>
      </c>
      <c r="D49" s="460">
        <v>-3.8168099999999998</v>
      </c>
      <c r="E49" s="461">
        <v>0.68193250000000005</v>
      </c>
      <c r="F49" s="459">
        <v>0</v>
      </c>
      <c r="G49" s="460">
        <v>0</v>
      </c>
      <c r="H49" s="462">
        <v>0</v>
      </c>
      <c r="I49" s="459">
        <v>2.4538799999999998</v>
      </c>
      <c r="J49" s="460">
        <v>2.4538799999999998</v>
      </c>
      <c r="K49" s="470" t="s">
        <v>271</v>
      </c>
    </row>
    <row r="50" spans="1:11" ht="14.4" customHeight="1" thickBot="1" x14ac:dyDescent="0.35">
      <c r="A50" s="481" t="s">
        <v>318</v>
      </c>
      <c r="B50" s="459">
        <v>37</v>
      </c>
      <c r="C50" s="459">
        <v>40.155500000000004</v>
      </c>
      <c r="D50" s="460">
        <v>3.1554999999989999</v>
      </c>
      <c r="E50" s="461">
        <v>1.0852837837830001</v>
      </c>
      <c r="F50" s="459">
        <v>0</v>
      </c>
      <c r="G50" s="460">
        <v>0</v>
      </c>
      <c r="H50" s="462">
        <v>0.77319000000000004</v>
      </c>
      <c r="I50" s="459">
        <v>7.3906900000000002</v>
      </c>
      <c r="J50" s="460">
        <v>7.3906900000000002</v>
      </c>
      <c r="K50" s="470" t="s">
        <v>271</v>
      </c>
    </row>
    <row r="51" spans="1:11" ht="14.4" customHeight="1" thickBot="1" x14ac:dyDescent="0.35">
      <c r="A51" s="481" t="s">
        <v>319</v>
      </c>
      <c r="B51" s="459">
        <v>0</v>
      </c>
      <c r="C51" s="459">
        <v>1.8416999999999999</v>
      </c>
      <c r="D51" s="460">
        <v>1.8416999999999999</v>
      </c>
      <c r="E51" s="469" t="s">
        <v>271</v>
      </c>
      <c r="F51" s="459">
        <v>0</v>
      </c>
      <c r="G51" s="460">
        <v>0</v>
      </c>
      <c r="H51" s="462">
        <v>0</v>
      </c>
      <c r="I51" s="459">
        <v>0</v>
      </c>
      <c r="J51" s="460">
        <v>0</v>
      </c>
      <c r="K51" s="470" t="s">
        <v>271</v>
      </c>
    </row>
    <row r="52" spans="1:11" ht="14.4" customHeight="1" thickBot="1" x14ac:dyDescent="0.35">
      <c r="A52" s="481" t="s">
        <v>320</v>
      </c>
      <c r="B52" s="459">
        <v>110</v>
      </c>
      <c r="C52" s="459">
        <v>112.3939</v>
      </c>
      <c r="D52" s="460">
        <v>2.3938999999999999</v>
      </c>
      <c r="E52" s="461">
        <v>1.021762727272</v>
      </c>
      <c r="F52" s="459">
        <v>115</v>
      </c>
      <c r="G52" s="460">
        <v>19.166666666666</v>
      </c>
      <c r="H52" s="462">
        <v>13.8787</v>
      </c>
      <c r="I52" s="459">
        <v>20.697050000000001</v>
      </c>
      <c r="J52" s="460">
        <v>1.5303833333329999</v>
      </c>
      <c r="K52" s="463">
        <v>0.179974347826</v>
      </c>
    </row>
    <row r="53" spans="1:11" ht="14.4" customHeight="1" thickBot="1" x14ac:dyDescent="0.35">
      <c r="A53" s="481" t="s">
        <v>321</v>
      </c>
      <c r="B53" s="459">
        <v>14</v>
      </c>
      <c r="C53" s="459">
        <v>11.601990000000001</v>
      </c>
      <c r="D53" s="460">
        <v>-2.3980100000000002</v>
      </c>
      <c r="E53" s="461">
        <v>0.82871357142799995</v>
      </c>
      <c r="F53" s="459">
        <v>10</v>
      </c>
      <c r="G53" s="460">
        <v>1.6666666666659999</v>
      </c>
      <c r="H53" s="462">
        <v>0.88502999999999998</v>
      </c>
      <c r="I53" s="459">
        <v>1.00963</v>
      </c>
      <c r="J53" s="460">
        <v>-0.65703666666600002</v>
      </c>
      <c r="K53" s="463">
        <v>0.100963</v>
      </c>
    </row>
    <row r="54" spans="1:11" ht="14.4" customHeight="1" thickBot="1" x14ac:dyDescent="0.35">
      <c r="A54" s="480" t="s">
        <v>322</v>
      </c>
      <c r="B54" s="464">
        <v>0</v>
      </c>
      <c r="C54" s="464">
        <v>1.899</v>
      </c>
      <c r="D54" s="465">
        <v>1.899</v>
      </c>
      <c r="E54" s="466" t="s">
        <v>303</v>
      </c>
      <c r="F54" s="464">
        <v>1.8155405545250001</v>
      </c>
      <c r="G54" s="465">
        <v>0.30259009242000001</v>
      </c>
      <c r="H54" s="467">
        <v>0</v>
      </c>
      <c r="I54" s="464">
        <v>0</v>
      </c>
      <c r="J54" s="465">
        <v>-0.30259009242000001</v>
      </c>
      <c r="K54" s="472">
        <v>0</v>
      </c>
    </row>
    <row r="55" spans="1:11" ht="14.4" customHeight="1" thickBot="1" x14ac:dyDescent="0.35">
      <c r="A55" s="481" t="s">
        <v>323</v>
      </c>
      <c r="B55" s="459">
        <v>0</v>
      </c>
      <c r="C55" s="459">
        <v>1.899</v>
      </c>
      <c r="D55" s="460">
        <v>1.899</v>
      </c>
      <c r="E55" s="469" t="s">
        <v>303</v>
      </c>
      <c r="F55" s="459">
        <v>1.8155405545250001</v>
      </c>
      <c r="G55" s="460">
        <v>0.30259009242000001</v>
      </c>
      <c r="H55" s="462">
        <v>0</v>
      </c>
      <c r="I55" s="459">
        <v>0</v>
      </c>
      <c r="J55" s="460">
        <v>-0.30259009242000001</v>
      </c>
      <c r="K55" s="463">
        <v>0</v>
      </c>
    </row>
    <row r="56" spans="1:11" ht="14.4" customHeight="1" thickBot="1" x14ac:dyDescent="0.35">
      <c r="A56" s="480" t="s">
        <v>324</v>
      </c>
      <c r="B56" s="464">
        <v>0</v>
      </c>
      <c r="C56" s="464">
        <v>16.977</v>
      </c>
      <c r="D56" s="465">
        <v>16.977</v>
      </c>
      <c r="E56" s="466" t="s">
        <v>271</v>
      </c>
      <c r="F56" s="464">
        <v>0</v>
      </c>
      <c r="G56" s="465">
        <v>0</v>
      </c>
      <c r="H56" s="467">
        <v>72.739999999999995</v>
      </c>
      <c r="I56" s="464">
        <v>72.739999999999995</v>
      </c>
      <c r="J56" s="465">
        <v>72.739999999999995</v>
      </c>
      <c r="K56" s="468" t="s">
        <v>271</v>
      </c>
    </row>
    <row r="57" spans="1:11" ht="14.4" customHeight="1" thickBot="1" x14ac:dyDescent="0.35">
      <c r="A57" s="481" t="s">
        <v>325</v>
      </c>
      <c r="B57" s="459">
        <v>0</v>
      </c>
      <c r="C57" s="459">
        <v>0</v>
      </c>
      <c r="D57" s="460">
        <v>0</v>
      </c>
      <c r="E57" s="461">
        <v>1</v>
      </c>
      <c r="F57" s="459">
        <v>0</v>
      </c>
      <c r="G57" s="460">
        <v>0</v>
      </c>
      <c r="H57" s="462">
        <v>53.99</v>
      </c>
      <c r="I57" s="459">
        <v>53.99</v>
      </c>
      <c r="J57" s="460">
        <v>53.99</v>
      </c>
      <c r="K57" s="470" t="s">
        <v>303</v>
      </c>
    </row>
    <row r="58" spans="1:11" ht="14.4" customHeight="1" thickBot="1" x14ac:dyDescent="0.35">
      <c r="A58" s="481" t="s">
        <v>326</v>
      </c>
      <c r="B58" s="459">
        <v>0</v>
      </c>
      <c r="C58" s="459">
        <v>16.977</v>
      </c>
      <c r="D58" s="460">
        <v>16.977</v>
      </c>
      <c r="E58" s="469" t="s">
        <v>271</v>
      </c>
      <c r="F58" s="459">
        <v>0</v>
      </c>
      <c r="G58" s="460">
        <v>0</v>
      </c>
      <c r="H58" s="462">
        <v>18.75</v>
      </c>
      <c r="I58" s="459">
        <v>18.75</v>
      </c>
      <c r="J58" s="460">
        <v>18.75</v>
      </c>
      <c r="K58" s="470" t="s">
        <v>271</v>
      </c>
    </row>
    <row r="59" spans="1:11" ht="14.4" customHeight="1" thickBot="1" x14ac:dyDescent="0.35">
      <c r="A59" s="479" t="s">
        <v>42</v>
      </c>
      <c r="B59" s="459">
        <v>1376.15388031878</v>
      </c>
      <c r="C59" s="459">
        <v>1348.0340000000001</v>
      </c>
      <c r="D59" s="460">
        <v>-28.119880318776001</v>
      </c>
      <c r="E59" s="461">
        <v>0.97956632559699996</v>
      </c>
      <c r="F59" s="459">
        <v>1356.45071036175</v>
      </c>
      <c r="G59" s="460">
        <v>226.07511839362499</v>
      </c>
      <c r="H59" s="462">
        <v>129.44399999999999</v>
      </c>
      <c r="I59" s="459">
        <v>272.20999999999998</v>
      </c>
      <c r="J59" s="460">
        <v>46.134881606374996</v>
      </c>
      <c r="K59" s="463">
        <v>0.20067813590299999</v>
      </c>
    </row>
    <row r="60" spans="1:11" ht="14.4" customHeight="1" thickBot="1" x14ac:dyDescent="0.35">
      <c r="A60" s="480" t="s">
        <v>327</v>
      </c>
      <c r="B60" s="464">
        <v>1376.15388031878</v>
      </c>
      <c r="C60" s="464">
        <v>1348.0340000000001</v>
      </c>
      <c r="D60" s="465">
        <v>-28.119880318776001</v>
      </c>
      <c r="E60" s="471">
        <v>0.97956632559699996</v>
      </c>
      <c r="F60" s="464">
        <v>1356.45071036175</v>
      </c>
      <c r="G60" s="465">
        <v>226.07511839362499</v>
      </c>
      <c r="H60" s="467">
        <v>129.44399999999999</v>
      </c>
      <c r="I60" s="464">
        <v>272.20999999999998</v>
      </c>
      <c r="J60" s="465">
        <v>46.134881606374996</v>
      </c>
      <c r="K60" s="472">
        <v>0.20067813590299999</v>
      </c>
    </row>
    <row r="61" spans="1:11" ht="14.4" customHeight="1" thickBot="1" x14ac:dyDescent="0.35">
      <c r="A61" s="481" t="s">
        <v>328</v>
      </c>
      <c r="B61" s="459">
        <v>611.99999999999704</v>
      </c>
      <c r="C61" s="459">
        <v>624.524</v>
      </c>
      <c r="D61" s="460">
        <v>12.524000000001999</v>
      </c>
      <c r="E61" s="461">
        <v>1.0204640522870001</v>
      </c>
      <c r="F61" s="459">
        <v>618.79951433154304</v>
      </c>
      <c r="G61" s="460">
        <v>103.133252388591</v>
      </c>
      <c r="H61" s="462">
        <v>48.576000000000001</v>
      </c>
      <c r="I61" s="459">
        <v>101.423</v>
      </c>
      <c r="J61" s="460">
        <v>-1.7102523885900001</v>
      </c>
      <c r="K61" s="463">
        <v>0.163902843572</v>
      </c>
    </row>
    <row r="62" spans="1:11" ht="14.4" customHeight="1" thickBot="1" x14ac:dyDescent="0.35">
      <c r="A62" s="481" t="s">
        <v>329</v>
      </c>
      <c r="B62" s="459">
        <v>364.15388031878098</v>
      </c>
      <c r="C62" s="459">
        <v>333.43799999999999</v>
      </c>
      <c r="D62" s="460">
        <v>-30.715880318781</v>
      </c>
      <c r="E62" s="461">
        <v>0.91565137163400001</v>
      </c>
      <c r="F62" s="459">
        <v>354.56562710130203</v>
      </c>
      <c r="G62" s="460">
        <v>59.094271183549999</v>
      </c>
      <c r="H62" s="462">
        <v>28.545999999999999</v>
      </c>
      <c r="I62" s="459">
        <v>67.094999999999999</v>
      </c>
      <c r="J62" s="460">
        <v>8.0007288164489996</v>
      </c>
      <c r="K62" s="463">
        <v>0.189231540994</v>
      </c>
    </row>
    <row r="63" spans="1:11" ht="14.4" customHeight="1" thickBot="1" x14ac:dyDescent="0.35">
      <c r="A63" s="481" t="s">
        <v>330</v>
      </c>
      <c r="B63" s="459">
        <v>396.99999999999801</v>
      </c>
      <c r="C63" s="459">
        <v>389.363</v>
      </c>
      <c r="D63" s="460">
        <v>-7.6369999999980003</v>
      </c>
      <c r="E63" s="461">
        <v>0.98076322418100004</v>
      </c>
      <c r="F63" s="459">
        <v>382.46388069929702</v>
      </c>
      <c r="G63" s="460">
        <v>63.743980116548997</v>
      </c>
      <c r="H63" s="462">
        <v>52.021999999999998</v>
      </c>
      <c r="I63" s="459">
        <v>103.092</v>
      </c>
      <c r="J63" s="460">
        <v>39.34801988345</v>
      </c>
      <c r="K63" s="463">
        <v>0.26954702182899998</v>
      </c>
    </row>
    <row r="64" spans="1:11" ht="14.4" customHeight="1" thickBot="1" x14ac:dyDescent="0.35">
      <c r="A64" s="481" t="s">
        <v>331</v>
      </c>
      <c r="B64" s="459">
        <v>2.9999999999989999</v>
      </c>
      <c r="C64" s="459">
        <v>0.70899999999999996</v>
      </c>
      <c r="D64" s="460">
        <v>-2.2909999999989998</v>
      </c>
      <c r="E64" s="461">
        <v>0.236333333333</v>
      </c>
      <c r="F64" s="459">
        <v>0.62168822960699999</v>
      </c>
      <c r="G64" s="460">
        <v>0.103614704934</v>
      </c>
      <c r="H64" s="462">
        <v>0.3</v>
      </c>
      <c r="I64" s="459">
        <v>0.6</v>
      </c>
      <c r="J64" s="460">
        <v>0.49638529506500001</v>
      </c>
      <c r="K64" s="463">
        <v>0.96511397743299998</v>
      </c>
    </row>
    <row r="65" spans="1:11" ht="14.4" customHeight="1" thickBot="1" x14ac:dyDescent="0.35">
      <c r="A65" s="479" t="s">
        <v>43</v>
      </c>
      <c r="B65" s="459">
        <v>0.16846583445499999</v>
      </c>
      <c r="C65" s="459">
        <v>0</v>
      </c>
      <c r="D65" s="460">
        <v>-0.16846583445499999</v>
      </c>
      <c r="E65" s="461">
        <v>0</v>
      </c>
      <c r="F65" s="459">
        <v>0</v>
      </c>
      <c r="G65" s="460">
        <v>0</v>
      </c>
      <c r="H65" s="462">
        <v>0</v>
      </c>
      <c r="I65" s="459">
        <v>0</v>
      </c>
      <c r="J65" s="460">
        <v>0</v>
      </c>
      <c r="K65" s="463">
        <v>2</v>
      </c>
    </row>
    <row r="66" spans="1:11" ht="14.4" customHeight="1" thickBot="1" x14ac:dyDescent="0.35">
      <c r="A66" s="480" t="s">
        <v>332</v>
      </c>
      <c r="B66" s="464">
        <v>0.16846583445499999</v>
      </c>
      <c r="C66" s="464">
        <v>0</v>
      </c>
      <c r="D66" s="465">
        <v>-0.16846583445499999</v>
      </c>
      <c r="E66" s="471">
        <v>0</v>
      </c>
      <c r="F66" s="464">
        <v>0</v>
      </c>
      <c r="G66" s="465">
        <v>0</v>
      </c>
      <c r="H66" s="467">
        <v>0</v>
      </c>
      <c r="I66" s="464">
        <v>0</v>
      </c>
      <c r="J66" s="465">
        <v>0</v>
      </c>
      <c r="K66" s="472">
        <v>0</v>
      </c>
    </row>
    <row r="67" spans="1:11" ht="14.4" customHeight="1" thickBot="1" x14ac:dyDescent="0.35">
      <c r="A67" s="481" t="s">
        <v>333</v>
      </c>
      <c r="B67" s="459">
        <v>0.16846583445499999</v>
      </c>
      <c r="C67" s="459">
        <v>0</v>
      </c>
      <c r="D67" s="460">
        <v>-0.16846583445499999</v>
      </c>
      <c r="E67" s="461">
        <v>0</v>
      </c>
      <c r="F67" s="459">
        <v>0</v>
      </c>
      <c r="G67" s="460">
        <v>0</v>
      </c>
      <c r="H67" s="462">
        <v>0</v>
      </c>
      <c r="I67" s="459">
        <v>0</v>
      </c>
      <c r="J67" s="460">
        <v>0</v>
      </c>
      <c r="K67" s="463">
        <v>0</v>
      </c>
    </row>
    <row r="68" spans="1:11" ht="14.4" customHeight="1" thickBot="1" x14ac:dyDescent="0.35">
      <c r="A68" s="482" t="s">
        <v>334</v>
      </c>
      <c r="B68" s="464">
        <v>-113950</v>
      </c>
      <c r="C68" s="464">
        <v>-107794.0515</v>
      </c>
      <c r="D68" s="465">
        <v>6155.9484999999804</v>
      </c>
      <c r="E68" s="471">
        <v>0.945976757349</v>
      </c>
      <c r="F68" s="464">
        <v>-102900</v>
      </c>
      <c r="G68" s="465">
        <v>-17150</v>
      </c>
      <c r="H68" s="467">
        <v>-7362.7979999999998</v>
      </c>
      <c r="I68" s="464">
        <v>-16296.548000000001</v>
      </c>
      <c r="J68" s="465">
        <v>853.45199999999897</v>
      </c>
      <c r="K68" s="472">
        <v>0.15837267249699999</v>
      </c>
    </row>
    <row r="69" spans="1:11" ht="14.4" customHeight="1" thickBot="1" x14ac:dyDescent="0.35">
      <c r="A69" s="480" t="s">
        <v>335</v>
      </c>
      <c r="B69" s="464">
        <v>-113950</v>
      </c>
      <c r="C69" s="464">
        <v>-107794.0515</v>
      </c>
      <c r="D69" s="465">
        <v>6155.9484999999804</v>
      </c>
      <c r="E69" s="471">
        <v>0.945976757349</v>
      </c>
      <c r="F69" s="464">
        <v>-102900</v>
      </c>
      <c r="G69" s="465">
        <v>-17150</v>
      </c>
      <c r="H69" s="467">
        <v>-7362.7979999999998</v>
      </c>
      <c r="I69" s="464">
        <v>-16296.548000000001</v>
      </c>
      <c r="J69" s="465">
        <v>853.45199999999897</v>
      </c>
      <c r="K69" s="472">
        <v>0.15837267249699999</v>
      </c>
    </row>
    <row r="70" spans="1:11" ht="14.4" customHeight="1" thickBot="1" x14ac:dyDescent="0.35">
      <c r="A70" s="481" t="s">
        <v>336</v>
      </c>
      <c r="B70" s="459">
        <v>-75950</v>
      </c>
      <c r="C70" s="459">
        <v>-65260.193500000001</v>
      </c>
      <c r="D70" s="460">
        <v>10689.806500000001</v>
      </c>
      <c r="E70" s="461">
        <v>0.859252053982</v>
      </c>
      <c r="F70" s="459">
        <v>-72000</v>
      </c>
      <c r="G70" s="460">
        <v>-12000</v>
      </c>
      <c r="H70" s="462">
        <v>-3858.489</v>
      </c>
      <c r="I70" s="459">
        <v>-9048.2219999999998</v>
      </c>
      <c r="J70" s="460">
        <v>2951.7779999999998</v>
      </c>
      <c r="K70" s="463">
        <v>0.12566975</v>
      </c>
    </row>
    <row r="71" spans="1:11" ht="14.4" customHeight="1" thickBot="1" x14ac:dyDescent="0.35">
      <c r="A71" s="481" t="s">
        <v>337</v>
      </c>
      <c r="B71" s="459">
        <v>-38000</v>
      </c>
      <c r="C71" s="459">
        <v>-42533.858</v>
      </c>
      <c r="D71" s="460">
        <v>-4533.8580000000102</v>
      </c>
      <c r="E71" s="461">
        <v>1.1193120526310001</v>
      </c>
      <c r="F71" s="459">
        <v>-30900</v>
      </c>
      <c r="G71" s="460">
        <v>-5150</v>
      </c>
      <c r="H71" s="462">
        <v>-3504.3090000000002</v>
      </c>
      <c r="I71" s="459">
        <v>-7248.326</v>
      </c>
      <c r="J71" s="460">
        <v>-2098.326</v>
      </c>
      <c r="K71" s="463">
        <v>0.234573656957</v>
      </c>
    </row>
    <row r="72" spans="1:11" ht="14.4" customHeight="1" thickBot="1" x14ac:dyDescent="0.35">
      <c r="A72" s="483" t="s">
        <v>338</v>
      </c>
      <c r="B72" s="464">
        <v>3843.2827077381899</v>
      </c>
      <c r="C72" s="464">
        <v>3014.5176299999998</v>
      </c>
      <c r="D72" s="465">
        <v>-828.76507773819003</v>
      </c>
      <c r="E72" s="471">
        <v>0.78436010547099999</v>
      </c>
      <c r="F72" s="464">
        <v>3133.4665893278998</v>
      </c>
      <c r="G72" s="465">
        <v>522.24443155464905</v>
      </c>
      <c r="H72" s="467">
        <v>379.29273000000001</v>
      </c>
      <c r="I72" s="464">
        <v>760.76939000000004</v>
      </c>
      <c r="J72" s="465">
        <v>238.52495844535099</v>
      </c>
      <c r="K72" s="472">
        <v>0.24278841606000001</v>
      </c>
    </row>
    <row r="73" spans="1:11" ht="14.4" customHeight="1" thickBot="1" x14ac:dyDescent="0.35">
      <c r="A73" s="479" t="s">
        <v>45</v>
      </c>
      <c r="B73" s="459">
        <v>1673.13223721803</v>
      </c>
      <c r="C73" s="459">
        <v>720.04849999999999</v>
      </c>
      <c r="D73" s="460">
        <v>-953.08373721803503</v>
      </c>
      <c r="E73" s="461">
        <v>0.43035958783299999</v>
      </c>
      <c r="F73" s="459">
        <v>556.21863760379597</v>
      </c>
      <c r="G73" s="460">
        <v>92.703106267299006</v>
      </c>
      <c r="H73" s="462">
        <v>108.03145000000001</v>
      </c>
      <c r="I73" s="459">
        <v>296.15260000000001</v>
      </c>
      <c r="J73" s="460">
        <v>203.449493732701</v>
      </c>
      <c r="K73" s="463">
        <v>0.53243918843799998</v>
      </c>
    </row>
    <row r="74" spans="1:11" ht="14.4" customHeight="1" thickBot="1" x14ac:dyDescent="0.35">
      <c r="A74" s="484" t="s">
        <v>339</v>
      </c>
      <c r="B74" s="459">
        <v>1673.13223721803</v>
      </c>
      <c r="C74" s="459">
        <v>720.04849999999999</v>
      </c>
      <c r="D74" s="460">
        <v>-953.08373721803503</v>
      </c>
      <c r="E74" s="461">
        <v>0.43035958783299999</v>
      </c>
      <c r="F74" s="459">
        <v>556.21863760379597</v>
      </c>
      <c r="G74" s="460">
        <v>92.703106267299006</v>
      </c>
      <c r="H74" s="462">
        <v>108.03145000000001</v>
      </c>
      <c r="I74" s="459">
        <v>296.15260000000001</v>
      </c>
      <c r="J74" s="460">
        <v>203.449493732701</v>
      </c>
      <c r="K74" s="463">
        <v>0.53243918843799998</v>
      </c>
    </row>
    <row r="75" spans="1:11" ht="14.4" customHeight="1" thickBot="1" x14ac:dyDescent="0.35">
      <c r="A75" s="481" t="s">
        <v>340</v>
      </c>
      <c r="B75" s="459">
        <v>398.97605906984899</v>
      </c>
      <c r="C75" s="459">
        <v>170.62440000000001</v>
      </c>
      <c r="D75" s="460">
        <v>-228.35165906985</v>
      </c>
      <c r="E75" s="461">
        <v>0.42765573552899999</v>
      </c>
      <c r="F75" s="459">
        <v>190.14838814884601</v>
      </c>
      <c r="G75" s="460">
        <v>31.691398024807</v>
      </c>
      <c r="H75" s="462">
        <v>22.042909999999999</v>
      </c>
      <c r="I75" s="459">
        <v>59.856110000000001</v>
      </c>
      <c r="J75" s="460">
        <v>28.164711975191999</v>
      </c>
      <c r="K75" s="463">
        <v>0.31478631285100001</v>
      </c>
    </row>
    <row r="76" spans="1:11" ht="14.4" customHeight="1" thickBot="1" x14ac:dyDescent="0.35">
      <c r="A76" s="481" t="s">
        <v>341</v>
      </c>
      <c r="B76" s="459">
        <v>0</v>
      </c>
      <c r="C76" s="459">
        <v>0</v>
      </c>
      <c r="D76" s="460">
        <v>0</v>
      </c>
      <c r="E76" s="461">
        <v>1</v>
      </c>
      <c r="F76" s="459">
        <v>0</v>
      </c>
      <c r="G76" s="460">
        <v>0</v>
      </c>
      <c r="H76" s="462">
        <v>0.48399999999999999</v>
      </c>
      <c r="I76" s="459">
        <v>0.48399999999999999</v>
      </c>
      <c r="J76" s="460">
        <v>0.48399999999999999</v>
      </c>
      <c r="K76" s="470" t="s">
        <v>303</v>
      </c>
    </row>
    <row r="77" spans="1:11" ht="14.4" customHeight="1" thickBot="1" x14ac:dyDescent="0.35">
      <c r="A77" s="481" t="s">
        <v>342</v>
      </c>
      <c r="B77" s="459">
        <v>165.108939096151</v>
      </c>
      <c r="C77" s="459">
        <v>331.75626</v>
      </c>
      <c r="D77" s="460">
        <v>166.647320903848</v>
      </c>
      <c r="E77" s="461">
        <v>2.0093173744319999</v>
      </c>
      <c r="F77" s="459">
        <v>131.51463872048899</v>
      </c>
      <c r="G77" s="460">
        <v>21.919106453413999</v>
      </c>
      <c r="H77" s="462">
        <v>7.8639999999999999</v>
      </c>
      <c r="I77" s="459">
        <v>153.02413999999999</v>
      </c>
      <c r="J77" s="460">
        <v>131.10503354658499</v>
      </c>
      <c r="K77" s="463">
        <v>1.1635521451349999</v>
      </c>
    </row>
    <row r="78" spans="1:11" ht="14.4" customHeight="1" thickBot="1" x14ac:dyDescent="0.35">
      <c r="A78" s="481" t="s">
        <v>343</v>
      </c>
      <c r="B78" s="459">
        <v>930.047239052034</v>
      </c>
      <c r="C78" s="459">
        <v>112.01627000000001</v>
      </c>
      <c r="D78" s="460">
        <v>-818.03096905203404</v>
      </c>
      <c r="E78" s="461">
        <v>0.12044148436300001</v>
      </c>
      <c r="F78" s="459">
        <v>135.69999263924501</v>
      </c>
      <c r="G78" s="460">
        <v>22.616665439874001</v>
      </c>
      <c r="H78" s="462">
        <v>76.020759999999996</v>
      </c>
      <c r="I78" s="459">
        <v>76.020759999999996</v>
      </c>
      <c r="J78" s="460">
        <v>53.404094560125003</v>
      </c>
      <c r="K78" s="463">
        <v>0.56021196848599997</v>
      </c>
    </row>
    <row r="79" spans="1:11" ht="14.4" customHeight="1" thickBot="1" x14ac:dyDescent="0.35">
      <c r="A79" s="481" t="s">
        <v>344</v>
      </c>
      <c r="B79" s="459">
        <v>173.99999999999901</v>
      </c>
      <c r="C79" s="459">
        <v>105.04052</v>
      </c>
      <c r="D79" s="460">
        <v>-68.959479999999004</v>
      </c>
      <c r="E79" s="461">
        <v>0.60368114942499995</v>
      </c>
      <c r="F79" s="459">
        <v>98.229739252098</v>
      </c>
      <c r="G79" s="460">
        <v>16.371623208683001</v>
      </c>
      <c r="H79" s="462">
        <v>1.61978</v>
      </c>
      <c r="I79" s="459">
        <v>6.7675900000000002</v>
      </c>
      <c r="J79" s="460">
        <v>-9.6040332086829991</v>
      </c>
      <c r="K79" s="463">
        <v>6.8895530533999993E-2</v>
      </c>
    </row>
    <row r="80" spans="1:11" ht="14.4" customHeight="1" thickBot="1" x14ac:dyDescent="0.35">
      <c r="A80" s="481" t="s">
        <v>345</v>
      </c>
      <c r="B80" s="459">
        <v>5</v>
      </c>
      <c r="C80" s="459">
        <v>0.61104999999999998</v>
      </c>
      <c r="D80" s="460">
        <v>-4.3889500000000004</v>
      </c>
      <c r="E80" s="461">
        <v>0.12221</v>
      </c>
      <c r="F80" s="459">
        <v>0.62587884311599995</v>
      </c>
      <c r="G80" s="460">
        <v>0.10431314051899999</v>
      </c>
      <c r="H80" s="462">
        <v>0</v>
      </c>
      <c r="I80" s="459">
        <v>0</v>
      </c>
      <c r="J80" s="460">
        <v>-0.10431314051899999</v>
      </c>
      <c r="K80" s="463">
        <v>0</v>
      </c>
    </row>
    <row r="81" spans="1:11" ht="14.4" customHeight="1" thickBot="1" x14ac:dyDescent="0.35">
      <c r="A81" s="482" t="s">
        <v>46</v>
      </c>
      <c r="B81" s="464">
        <v>645</v>
      </c>
      <c r="C81" s="464">
        <v>721.99400000000003</v>
      </c>
      <c r="D81" s="465">
        <v>76.994</v>
      </c>
      <c r="E81" s="471">
        <v>1.119370542635</v>
      </c>
      <c r="F81" s="464">
        <v>670</v>
      </c>
      <c r="G81" s="465">
        <v>111.666666666667</v>
      </c>
      <c r="H81" s="467">
        <v>54.795999999999999</v>
      </c>
      <c r="I81" s="464">
        <v>117.776</v>
      </c>
      <c r="J81" s="465">
        <v>6.1093333333329998</v>
      </c>
      <c r="K81" s="472">
        <v>0.17578507462599999</v>
      </c>
    </row>
    <row r="82" spans="1:11" ht="14.4" customHeight="1" thickBot="1" x14ac:dyDescent="0.35">
      <c r="A82" s="480" t="s">
        <v>346</v>
      </c>
      <c r="B82" s="464">
        <v>0</v>
      </c>
      <c r="C82" s="464">
        <v>40.005000000000003</v>
      </c>
      <c r="D82" s="465">
        <v>40.005000000000003</v>
      </c>
      <c r="E82" s="466" t="s">
        <v>271</v>
      </c>
      <c r="F82" s="464">
        <v>0</v>
      </c>
      <c r="G82" s="465">
        <v>0</v>
      </c>
      <c r="H82" s="467">
        <v>3.9380000000000002</v>
      </c>
      <c r="I82" s="464">
        <v>6.1719999999999997</v>
      </c>
      <c r="J82" s="465">
        <v>6.1719999999999997</v>
      </c>
      <c r="K82" s="468" t="s">
        <v>271</v>
      </c>
    </row>
    <row r="83" spans="1:11" ht="14.4" customHeight="1" thickBot="1" x14ac:dyDescent="0.35">
      <c r="A83" s="481" t="s">
        <v>347</v>
      </c>
      <c r="B83" s="459">
        <v>0</v>
      </c>
      <c r="C83" s="459">
        <v>34.564999999999998</v>
      </c>
      <c r="D83" s="460">
        <v>34.564999999999998</v>
      </c>
      <c r="E83" s="469" t="s">
        <v>271</v>
      </c>
      <c r="F83" s="459">
        <v>0</v>
      </c>
      <c r="G83" s="460">
        <v>0</v>
      </c>
      <c r="H83" s="462">
        <v>2.0979999999999999</v>
      </c>
      <c r="I83" s="459">
        <v>2.492</v>
      </c>
      <c r="J83" s="460">
        <v>2.492</v>
      </c>
      <c r="K83" s="470" t="s">
        <v>271</v>
      </c>
    </row>
    <row r="84" spans="1:11" ht="14.4" customHeight="1" thickBot="1" x14ac:dyDescent="0.35">
      <c r="A84" s="481" t="s">
        <v>348</v>
      </c>
      <c r="B84" s="459">
        <v>0</v>
      </c>
      <c r="C84" s="459">
        <v>5.44</v>
      </c>
      <c r="D84" s="460">
        <v>5.44</v>
      </c>
      <c r="E84" s="469" t="s">
        <v>271</v>
      </c>
      <c r="F84" s="459">
        <v>0</v>
      </c>
      <c r="G84" s="460">
        <v>0</v>
      </c>
      <c r="H84" s="462">
        <v>1.84</v>
      </c>
      <c r="I84" s="459">
        <v>3.68</v>
      </c>
      <c r="J84" s="460">
        <v>3.68</v>
      </c>
      <c r="K84" s="470" t="s">
        <v>271</v>
      </c>
    </row>
    <row r="85" spans="1:11" ht="14.4" customHeight="1" thickBot="1" x14ac:dyDescent="0.35">
      <c r="A85" s="480" t="s">
        <v>349</v>
      </c>
      <c r="B85" s="464">
        <v>645</v>
      </c>
      <c r="C85" s="464">
        <v>681.98900000000003</v>
      </c>
      <c r="D85" s="465">
        <v>36.988999999999997</v>
      </c>
      <c r="E85" s="471">
        <v>1.0573472868210001</v>
      </c>
      <c r="F85" s="464">
        <v>670</v>
      </c>
      <c r="G85" s="465">
        <v>111.666666666667</v>
      </c>
      <c r="H85" s="467">
        <v>50.857999999999997</v>
      </c>
      <c r="I85" s="464">
        <v>111.604</v>
      </c>
      <c r="J85" s="465">
        <v>-6.2666666666000001E-2</v>
      </c>
      <c r="K85" s="472">
        <v>0.166573134328</v>
      </c>
    </row>
    <row r="86" spans="1:11" ht="14.4" customHeight="1" thickBot="1" x14ac:dyDescent="0.35">
      <c r="A86" s="481" t="s">
        <v>350</v>
      </c>
      <c r="B86" s="459">
        <v>645</v>
      </c>
      <c r="C86" s="459">
        <v>681.98900000000003</v>
      </c>
      <c r="D86" s="460">
        <v>36.988999999999997</v>
      </c>
      <c r="E86" s="461">
        <v>1.0573472868210001</v>
      </c>
      <c r="F86" s="459">
        <v>670</v>
      </c>
      <c r="G86" s="460">
        <v>111.666666666667</v>
      </c>
      <c r="H86" s="462">
        <v>50.857999999999997</v>
      </c>
      <c r="I86" s="459">
        <v>111.604</v>
      </c>
      <c r="J86" s="460">
        <v>-6.2666666666000001E-2</v>
      </c>
      <c r="K86" s="463">
        <v>0.166573134328</v>
      </c>
    </row>
    <row r="87" spans="1:11" ht="14.4" customHeight="1" thickBot="1" x14ac:dyDescent="0.35">
      <c r="A87" s="479" t="s">
        <v>47</v>
      </c>
      <c r="B87" s="459">
        <v>1525.1504705201601</v>
      </c>
      <c r="C87" s="459">
        <v>1572.47513</v>
      </c>
      <c r="D87" s="460">
        <v>47.324659479845003</v>
      </c>
      <c r="E87" s="461">
        <v>1.0310295019369999</v>
      </c>
      <c r="F87" s="459">
        <v>1907.2479517240999</v>
      </c>
      <c r="G87" s="460">
        <v>317.87465862068302</v>
      </c>
      <c r="H87" s="462">
        <v>216.46528000000001</v>
      </c>
      <c r="I87" s="459">
        <v>346.84079000000003</v>
      </c>
      <c r="J87" s="460">
        <v>28.966131379316</v>
      </c>
      <c r="K87" s="463">
        <v>0.18185406343499999</v>
      </c>
    </row>
    <row r="88" spans="1:11" ht="14.4" customHeight="1" thickBot="1" x14ac:dyDescent="0.35">
      <c r="A88" s="480" t="s">
        <v>351</v>
      </c>
      <c r="B88" s="464">
        <v>7.7632962918909998</v>
      </c>
      <c r="C88" s="464">
        <v>8.7725000000000009</v>
      </c>
      <c r="D88" s="465">
        <v>1.0092037081080001</v>
      </c>
      <c r="E88" s="471">
        <v>1.129996804213</v>
      </c>
      <c r="F88" s="464">
        <v>9.9344204489720003</v>
      </c>
      <c r="G88" s="465">
        <v>1.6557367414949999</v>
      </c>
      <c r="H88" s="467">
        <v>0</v>
      </c>
      <c r="I88" s="464">
        <v>0</v>
      </c>
      <c r="J88" s="465">
        <v>-1.6557367414949999</v>
      </c>
      <c r="K88" s="472">
        <v>0</v>
      </c>
    </row>
    <row r="89" spans="1:11" ht="14.4" customHeight="1" thickBot="1" x14ac:dyDescent="0.35">
      <c r="A89" s="481" t="s">
        <v>352</v>
      </c>
      <c r="B89" s="459">
        <v>7.7632962918909998</v>
      </c>
      <c r="C89" s="459">
        <v>8.7725000000000009</v>
      </c>
      <c r="D89" s="460">
        <v>1.0092037081080001</v>
      </c>
      <c r="E89" s="461">
        <v>1.129996804213</v>
      </c>
      <c r="F89" s="459">
        <v>9.9344204489720003</v>
      </c>
      <c r="G89" s="460">
        <v>1.6557367414949999</v>
      </c>
      <c r="H89" s="462">
        <v>0</v>
      </c>
      <c r="I89" s="459">
        <v>0</v>
      </c>
      <c r="J89" s="460">
        <v>-1.6557367414949999</v>
      </c>
      <c r="K89" s="463">
        <v>0</v>
      </c>
    </row>
    <row r="90" spans="1:11" ht="14.4" customHeight="1" thickBot="1" x14ac:dyDescent="0.35">
      <c r="A90" s="480" t="s">
        <v>353</v>
      </c>
      <c r="B90" s="464">
        <v>143.80172631047</v>
      </c>
      <c r="C90" s="464">
        <v>146.01526000000001</v>
      </c>
      <c r="D90" s="465">
        <v>2.2135336895300002</v>
      </c>
      <c r="E90" s="471">
        <v>1.015392956303</v>
      </c>
      <c r="F90" s="464">
        <v>149.41643112182601</v>
      </c>
      <c r="G90" s="465">
        <v>24.902738520303998</v>
      </c>
      <c r="H90" s="467">
        <v>15.266999999999999</v>
      </c>
      <c r="I90" s="464">
        <v>37.177199999999999</v>
      </c>
      <c r="J90" s="465">
        <v>12.274461479695001</v>
      </c>
      <c r="K90" s="472">
        <v>0.248816008526</v>
      </c>
    </row>
    <row r="91" spans="1:11" ht="14.4" customHeight="1" thickBot="1" x14ac:dyDescent="0.35">
      <c r="A91" s="481" t="s">
        <v>354</v>
      </c>
      <c r="B91" s="459">
        <v>36.576415907147002</v>
      </c>
      <c r="C91" s="459">
        <v>42.655299999999997</v>
      </c>
      <c r="D91" s="460">
        <v>6.0788840928520003</v>
      </c>
      <c r="E91" s="461">
        <v>1.166196822244</v>
      </c>
      <c r="F91" s="459">
        <v>43.080322406035002</v>
      </c>
      <c r="G91" s="460">
        <v>7.1800537343390003</v>
      </c>
      <c r="H91" s="462">
        <v>4.6811999999999996</v>
      </c>
      <c r="I91" s="459">
        <v>9.2146000000000008</v>
      </c>
      <c r="J91" s="460">
        <v>2.03454626566</v>
      </c>
      <c r="K91" s="463">
        <v>0.213893478167</v>
      </c>
    </row>
    <row r="92" spans="1:11" ht="14.4" customHeight="1" thickBot="1" x14ac:dyDescent="0.35">
      <c r="A92" s="481" t="s">
        <v>355</v>
      </c>
      <c r="B92" s="459">
        <v>107.225310403322</v>
      </c>
      <c r="C92" s="459">
        <v>103.35996</v>
      </c>
      <c r="D92" s="460">
        <v>-3.8653504033220001</v>
      </c>
      <c r="E92" s="461">
        <v>0.96395113813300004</v>
      </c>
      <c r="F92" s="459">
        <v>106.336108715791</v>
      </c>
      <c r="G92" s="460">
        <v>17.722684785965001</v>
      </c>
      <c r="H92" s="462">
        <v>10.585800000000001</v>
      </c>
      <c r="I92" s="459">
        <v>27.962599999999998</v>
      </c>
      <c r="J92" s="460">
        <v>10.239915214033999</v>
      </c>
      <c r="K92" s="463">
        <v>0.26296429630200002</v>
      </c>
    </row>
    <row r="93" spans="1:11" ht="14.4" customHeight="1" thickBot="1" x14ac:dyDescent="0.35">
      <c r="A93" s="480" t="s">
        <v>356</v>
      </c>
      <c r="B93" s="464">
        <v>16</v>
      </c>
      <c r="C93" s="464">
        <v>16.2</v>
      </c>
      <c r="D93" s="465">
        <v>0.19999999999900001</v>
      </c>
      <c r="E93" s="471">
        <v>1.0125</v>
      </c>
      <c r="F93" s="464">
        <v>17.036619718309002</v>
      </c>
      <c r="G93" s="465">
        <v>2.8394366197180001</v>
      </c>
      <c r="H93" s="467">
        <v>0</v>
      </c>
      <c r="I93" s="464">
        <v>4.05</v>
      </c>
      <c r="J93" s="465">
        <v>1.2105633802810001</v>
      </c>
      <c r="K93" s="472">
        <v>0.23772321428500001</v>
      </c>
    </row>
    <row r="94" spans="1:11" ht="14.4" customHeight="1" thickBot="1" x14ac:dyDescent="0.35">
      <c r="A94" s="481" t="s">
        <v>357</v>
      </c>
      <c r="B94" s="459">
        <v>16</v>
      </c>
      <c r="C94" s="459">
        <v>16.2</v>
      </c>
      <c r="D94" s="460">
        <v>0.19999999999900001</v>
      </c>
      <c r="E94" s="461">
        <v>1.0125</v>
      </c>
      <c r="F94" s="459">
        <v>17.036619718309002</v>
      </c>
      <c r="G94" s="460">
        <v>2.8394366197180001</v>
      </c>
      <c r="H94" s="462">
        <v>0</v>
      </c>
      <c r="I94" s="459">
        <v>4.05</v>
      </c>
      <c r="J94" s="460">
        <v>1.2105633802810001</v>
      </c>
      <c r="K94" s="463">
        <v>0.23772321428500001</v>
      </c>
    </row>
    <row r="95" spans="1:11" ht="14.4" customHeight="1" thickBot="1" x14ac:dyDescent="0.35">
      <c r="A95" s="480" t="s">
        <v>358</v>
      </c>
      <c r="B95" s="464">
        <v>0</v>
      </c>
      <c r="C95" s="464">
        <v>0</v>
      </c>
      <c r="D95" s="465">
        <v>0</v>
      </c>
      <c r="E95" s="466" t="s">
        <v>271</v>
      </c>
      <c r="F95" s="464">
        <v>0</v>
      </c>
      <c r="G95" s="465">
        <v>0</v>
      </c>
      <c r="H95" s="467">
        <v>45.738</v>
      </c>
      <c r="I95" s="464">
        <v>45.738</v>
      </c>
      <c r="J95" s="465">
        <v>45.738</v>
      </c>
      <c r="K95" s="468" t="s">
        <v>303</v>
      </c>
    </row>
    <row r="96" spans="1:11" ht="14.4" customHeight="1" thickBot="1" x14ac:dyDescent="0.35">
      <c r="A96" s="481" t="s">
        <v>359</v>
      </c>
      <c r="B96" s="459">
        <v>0</v>
      </c>
      <c r="C96" s="459">
        <v>0</v>
      </c>
      <c r="D96" s="460">
        <v>0</v>
      </c>
      <c r="E96" s="469" t="s">
        <v>271</v>
      </c>
      <c r="F96" s="459">
        <v>0</v>
      </c>
      <c r="G96" s="460">
        <v>0</v>
      </c>
      <c r="H96" s="462">
        <v>45.738</v>
      </c>
      <c r="I96" s="459">
        <v>45.738</v>
      </c>
      <c r="J96" s="460">
        <v>45.738</v>
      </c>
      <c r="K96" s="470" t="s">
        <v>303</v>
      </c>
    </row>
    <row r="97" spans="1:11" ht="14.4" customHeight="1" thickBot="1" x14ac:dyDescent="0.35">
      <c r="A97" s="480" t="s">
        <v>360</v>
      </c>
      <c r="B97" s="464">
        <v>310.98107227013497</v>
      </c>
      <c r="C97" s="464">
        <v>287.47782999999998</v>
      </c>
      <c r="D97" s="465">
        <v>-23.503242270135001</v>
      </c>
      <c r="E97" s="471">
        <v>0.92442227400300003</v>
      </c>
      <c r="F97" s="464">
        <v>304.55907893785599</v>
      </c>
      <c r="G97" s="465">
        <v>50.759846489642001</v>
      </c>
      <c r="H97" s="467">
        <v>19.540800000000001</v>
      </c>
      <c r="I97" s="464">
        <v>40.166809999999998</v>
      </c>
      <c r="J97" s="465">
        <v>-10.593036489642</v>
      </c>
      <c r="K97" s="472">
        <v>0.13188511779000001</v>
      </c>
    </row>
    <row r="98" spans="1:11" ht="14.4" customHeight="1" thickBot="1" x14ac:dyDescent="0.35">
      <c r="A98" s="481" t="s">
        <v>361</v>
      </c>
      <c r="B98" s="459">
        <v>35</v>
      </c>
      <c r="C98" s="459">
        <v>19.826550000000001</v>
      </c>
      <c r="D98" s="460">
        <v>-15.173450000000001</v>
      </c>
      <c r="E98" s="461">
        <v>0.56647285714200002</v>
      </c>
      <c r="F98" s="459">
        <v>22.559513887575001</v>
      </c>
      <c r="G98" s="460">
        <v>3.759918981262</v>
      </c>
      <c r="H98" s="462">
        <v>1.7209099999999999</v>
      </c>
      <c r="I98" s="459">
        <v>3.4418199999999999</v>
      </c>
      <c r="J98" s="460">
        <v>-0.31809898126199998</v>
      </c>
      <c r="K98" s="463">
        <v>0.15256623068799999</v>
      </c>
    </row>
    <row r="99" spans="1:11" ht="14.4" customHeight="1" thickBot="1" x14ac:dyDescent="0.35">
      <c r="A99" s="481" t="s">
        <v>362</v>
      </c>
      <c r="B99" s="459">
        <v>0</v>
      </c>
      <c r="C99" s="459">
        <v>17.16056</v>
      </c>
      <c r="D99" s="460">
        <v>17.16056</v>
      </c>
      <c r="E99" s="469" t="s">
        <v>271</v>
      </c>
      <c r="F99" s="459">
        <v>17.267204914042001</v>
      </c>
      <c r="G99" s="460">
        <v>2.8778674856730002</v>
      </c>
      <c r="H99" s="462">
        <v>0</v>
      </c>
      <c r="I99" s="459">
        <v>0</v>
      </c>
      <c r="J99" s="460">
        <v>-2.8778674856730002</v>
      </c>
      <c r="K99" s="463">
        <v>0</v>
      </c>
    </row>
    <row r="100" spans="1:11" ht="14.4" customHeight="1" thickBot="1" x14ac:dyDescent="0.35">
      <c r="A100" s="481" t="s">
        <v>363</v>
      </c>
      <c r="B100" s="459">
        <v>0.68498295278300003</v>
      </c>
      <c r="C100" s="459">
        <v>10.417999999999999</v>
      </c>
      <c r="D100" s="460">
        <v>9.7330170472160003</v>
      </c>
      <c r="E100" s="461">
        <v>15.2091376255</v>
      </c>
      <c r="F100" s="459">
        <v>20.999999999999002</v>
      </c>
      <c r="G100" s="460">
        <v>3.4999999999989999</v>
      </c>
      <c r="H100" s="462">
        <v>0</v>
      </c>
      <c r="I100" s="459">
        <v>0</v>
      </c>
      <c r="J100" s="460">
        <v>-3.4999999999989999</v>
      </c>
      <c r="K100" s="463">
        <v>0</v>
      </c>
    </row>
    <row r="101" spans="1:11" ht="14.4" customHeight="1" thickBot="1" x14ac:dyDescent="0.35">
      <c r="A101" s="481" t="s">
        <v>364</v>
      </c>
      <c r="B101" s="459">
        <v>275.29608931735203</v>
      </c>
      <c r="C101" s="459">
        <v>240.07272</v>
      </c>
      <c r="D101" s="460">
        <v>-35.223369317352002</v>
      </c>
      <c r="E101" s="461">
        <v>0.87205277995499997</v>
      </c>
      <c r="F101" s="459">
        <v>243.73236013623901</v>
      </c>
      <c r="G101" s="460">
        <v>40.622060022706002</v>
      </c>
      <c r="H101" s="462">
        <v>17.819890000000001</v>
      </c>
      <c r="I101" s="459">
        <v>36.724989999999998</v>
      </c>
      <c r="J101" s="460">
        <v>-3.897070022706</v>
      </c>
      <c r="K101" s="463">
        <v>0.15067752997299999</v>
      </c>
    </row>
    <row r="102" spans="1:11" ht="14.4" customHeight="1" thickBot="1" x14ac:dyDescent="0.35">
      <c r="A102" s="480" t="s">
        <v>365</v>
      </c>
      <c r="B102" s="464">
        <v>822.15063572783197</v>
      </c>
      <c r="C102" s="464">
        <v>974.42904999999996</v>
      </c>
      <c r="D102" s="465">
        <v>152.27841427216899</v>
      </c>
      <c r="E102" s="471">
        <v>1.185219602898</v>
      </c>
      <c r="F102" s="464">
        <v>982.74006620187902</v>
      </c>
      <c r="G102" s="465">
        <v>163.79001103364601</v>
      </c>
      <c r="H102" s="467">
        <v>123.89982000000001</v>
      </c>
      <c r="I102" s="464">
        <v>159.98390000000001</v>
      </c>
      <c r="J102" s="465">
        <v>-3.8061110336459998</v>
      </c>
      <c r="K102" s="472">
        <v>0.16279370863299999</v>
      </c>
    </row>
    <row r="103" spans="1:11" ht="14.4" customHeight="1" thickBot="1" x14ac:dyDescent="0.35">
      <c r="A103" s="481" t="s">
        <v>366</v>
      </c>
      <c r="B103" s="459">
        <v>32.363999999999002</v>
      </c>
      <c r="C103" s="459">
        <v>32.747680000000003</v>
      </c>
      <c r="D103" s="460">
        <v>0.38368000000000002</v>
      </c>
      <c r="E103" s="461">
        <v>1.0118551476940001</v>
      </c>
      <c r="F103" s="459">
        <v>0</v>
      </c>
      <c r="G103" s="460">
        <v>0</v>
      </c>
      <c r="H103" s="462">
        <v>0</v>
      </c>
      <c r="I103" s="459">
        <v>0</v>
      </c>
      <c r="J103" s="460">
        <v>0</v>
      </c>
      <c r="K103" s="470" t="s">
        <v>271</v>
      </c>
    </row>
    <row r="104" spans="1:11" ht="14.4" customHeight="1" thickBot="1" x14ac:dyDescent="0.35">
      <c r="A104" s="481" t="s">
        <v>367</v>
      </c>
      <c r="B104" s="459">
        <v>499.15794695329998</v>
      </c>
      <c r="C104" s="459">
        <v>689.19547</v>
      </c>
      <c r="D104" s="460">
        <v>190.03752304669999</v>
      </c>
      <c r="E104" s="461">
        <v>1.380716212586</v>
      </c>
      <c r="F104" s="459">
        <v>667.02070296315196</v>
      </c>
      <c r="G104" s="460">
        <v>111.170117160525</v>
      </c>
      <c r="H104" s="462">
        <v>76.450999999999993</v>
      </c>
      <c r="I104" s="459">
        <v>112.53507999999999</v>
      </c>
      <c r="J104" s="460">
        <v>1.3649628394740001</v>
      </c>
      <c r="K104" s="463">
        <v>0.16871302419799999</v>
      </c>
    </row>
    <row r="105" spans="1:11" ht="14.4" customHeight="1" thickBot="1" x14ac:dyDescent="0.35">
      <c r="A105" s="481" t="s">
        <v>368</v>
      </c>
      <c r="B105" s="459">
        <v>15</v>
      </c>
      <c r="C105" s="459">
        <v>10.720599999999999</v>
      </c>
      <c r="D105" s="460">
        <v>-4.2793999999989998</v>
      </c>
      <c r="E105" s="461">
        <v>0.71470666666600002</v>
      </c>
      <c r="F105" s="459">
        <v>23.440664749136999</v>
      </c>
      <c r="G105" s="460">
        <v>3.906777458189</v>
      </c>
      <c r="H105" s="462">
        <v>0</v>
      </c>
      <c r="I105" s="459">
        <v>0</v>
      </c>
      <c r="J105" s="460">
        <v>-3.906777458189</v>
      </c>
      <c r="K105" s="463">
        <v>0</v>
      </c>
    </row>
    <row r="106" spans="1:11" ht="14.4" customHeight="1" thickBot="1" x14ac:dyDescent="0.35">
      <c r="A106" s="481" t="s">
        <v>369</v>
      </c>
      <c r="B106" s="459">
        <v>254.187868097077</v>
      </c>
      <c r="C106" s="459">
        <v>227.11448999999999</v>
      </c>
      <c r="D106" s="460">
        <v>-27.073378097075999</v>
      </c>
      <c r="E106" s="461">
        <v>0.893490675618</v>
      </c>
      <c r="F106" s="459">
        <v>276.106635407238</v>
      </c>
      <c r="G106" s="460">
        <v>46.017772567873003</v>
      </c>
      <c r="H106" s="462">
        <v>47.448819999999998</v>
      </c>
      <c r="I106" s="459">
        <v>47.448819999999998</v>
      </c>
      <c r="J106" s="460">
        <v>1.4310474321269999</v>
      </c>
      <c r="K106" s="463">
        <v>0.171849618644</v>
      </c>
    </row>
    <row r="107" spans="1:11" ht="14.4" customHeight="1" thickBot="1" x14ac:dyDescent="0.35">
      <c r="A107" s="481" t="s">
        <v>370</v>
      </c>
      <c r="B107" s="459">
        <v>21.440820677453999</v>
      </c>
      <c r="C107" s="459">
        <v>14.65081</v>
      </c>
      <c r="D107" s="460">
        <v>-6.7900106774540001</v>
      </c>
      <c r="E107" s="461">
        <v>0.68331386285899998</v>
      </c>
      <c r="F107" s="459">
        <v>16.172063082352</v>
      </c>
      <c r="G107" s="460">
        <v>2.695343847058</v>
      </c>
      <c r="H107" s="462">
        <v>0</v>
      </c>
      <c r="I107" s="459">
        <v>0</v>
      </c>
      <c r="J107" s="460">
        <v>-2.695343847058</v>
      </c>
      <c r="K107" s="463">
        <v>0</v>
      </c>
    </row>
    <row r="108" spans="1:11" ht="14.4" customHeight="1" thickBot="1" x14ac:dyDescent="0.35">
      <c r="A108" s="480" t="s">
        <v>371</v>
      </c>
      <c r="B108" s="464">
        <v>224.453739919827</v>
      </c>
      <c r="C108" s="464">
        <v>139.58049</v>
      </c>
      <c r="D108" s="465">
        <v>-84.873249919825994</v>
      </c>
      <c r="E108" s="471">
        <v>0.62186751733199996</v>
      </c>
      <c r="F108" s="464">
        <v>443.56133529525601</v>
      </c>
      <c r="G108" s="465">
        <v>73.926889215874994</v>
      </c>
      <c r="H108" s="467">
        <v>12.01966</v>
      </c>
      <c r="I108" s="464">
        <v>59.724879999999999</v>
      </c>
      <c r="J108" s="465">
        <v>-14.202009215875</v>
      </c>
      <c r="K108" s="472">
        <v>0.134648526026</v>
      </c>
    </row>
    <row r="109" spans="1:11" ht="14.4" customHeight="1" thickBot="1" x14ac:dyDescent="0.35">
      <c r="A109" s="481" t="s">
        <v>372</v>
      </c>
      <c r="B109" s="459">
        <v>0</v>
      </c>
      <c r="C109" s="459">
        <v>3.8119999999999998</v>
      </c>
      <c r="D109" s="460">
        <v>3.8119999999999998</v>
      </c>
      <c r="E109" s="469" t="s">
        <v>271</v>
      </c>
      <c r="F109" s="459">
        <v>86.926719500798001</v>
      </c>
      <c r="G109" s="460">
        <v>14.487786583466001</v>
      </c>
      <c r="H109" s="462">
        <v>0</v>
      </c>
      <c r="I109" s="459">
        <v>0</v>
      </c>
      <c r="J109" s="460">
        <v>-14.487786583466001</v>
      </c>
      <c r="K109" s="463">
        <v>0</v>
      </c>
    </row>
    <row r="110" spans="1:11" ht="14.4" customHeight="1" thickBot="1" x14ac:dyDescent="0.35">
      <c r="A110" s="481" t="s">
        <v>373</v>
      </c>
      <c r="B110" s="459">
        <v>0</v>
      </c>
      <c r="C110" s="459">
        <v>6.0499999999989997</v>
      </c>
      <c r="D110" s="460">
        <v>6.0499999999989997</v>
      </c>
      <c r="E110" s="469" t="s">
        <v>303</v>
      </c>
      <c r="F110" s="459">
        <v>23.843594950263</v>
      </c>
      <c r="G110" s="460">
        <v>3.9739324917099998</v>
      </c>
      <c r="H110" s="462">
        <v>0</v>
      </c>
      <c r="I110" s="459">
        <v>0</v>
      </c>
      <c r="J110" s="460">
        <v>-3.9739324917099998</v>
      </c>
      <c r="K110" s="463">
        <v>0</v>
      </c>
    </row>
    <row r="111" spans="1:11" ht="14.4" customHeight="1" thickBot="1" x14ac:dyDescent="0.35">
      <c r="A111" s="481" t="s">
        <v>374</v>
      </c>
      <c r="B111" s="459">
        <v>4.4537399198259999</v>
      </c>
      <c r="C111" s="459">
        <v>0</v>
      </c>
      <c r="D111" s="460">
        <v>-4.4537399198259999</v>
      </c>
      <c r="E111" s="461">
        <v>0</v>
      </c>
      <c r="F111" s="459">
        <v>0</v>
      </c>
      <c r="G111" s="460">
        <v>0</v>
      </c>
      <c r="H111" s="462">
        <v>0.9</v>
      </c>
      <c r="I111" s="459">
        <v>0.9</v>
      </c>
      <c r="J111" s="460">
        <v>0.9</v>
      </c>
      <c r="K111" s="470" t="s">
        <v>303</v>
      </c>
    </row>
    <row r="112" spans="1:11" ht="14.4" customHeight="1" thickBot="1" x14ac:dyDescent="0.35">
      <c r="A112" s="481" t="s">
        <v>375</v>
      </c>
      <c r="B112" s="459">
        <v>70</v>
      </c>
      <c r="C112" s="459">
        <v>47.046799999999998</v>
      </c>
      <c r="D112" s="460">
        <v>-22.953199999999999</v>
      </c>
      <c r="E112" s="461">
        <v>0.67209714285699995</v>
      </c>
      <c r="F112" s="459">
        <v>141.33481108031299</v>
      </c>
      <c r="G112" s="460">
        <v>23.555801846718001</v>
      </c>
      <c r="H112" s="462">
        <v>0.9</v>
      </c>
      <c r="I112" s="459">
        <v>48.605220000000003</v>
      </c>
      <c r="J112" s="460">
        <v>25.049418153281</v>
      </c>
      <c r="K112" s="463">
        <v>0.343901262742</v>
      </c>
    </row>
    <row r="113" spans="1:11" ht="14.4" customHeight="1" thickBot="1" x14ac:dyDescent="0.35">
      <c r="A113" s="481" t="s">
        <v>376</v>
      </c>
      <c r="B113" s="459">
        <v>150</v>
      </c>
      <c r="C113" s="459">
        <v>68.829340000000002</v>
      </c>
      <c r="D113" s="460">
        <v>-81.170659999999998</v>
      </c>
      <c r="E113" s="461">
        <v>0.458862266666</v>
      </c>
      <c r="F113" s="459">
        <v>171.87032949131199</v>
      </c>
      <c r="G113" s="460">
        <v>28.645054915218001</v>
      </c>
      <c r="H113" s="462">
        <v>10.219659999999999</v>
      </c>
      <c r="I113" s="459">
        <v>10.219659999999999</v>
      </c>
      <c r="J113" s="460">
        <v>-18.425394915218</v>
      </c>
      <c r="K113" s="463">
        <v>5.9461455796999997E-2</v>
      </c>
    </row>
    <row r="114" spans="1:11" ht="14.4" customHeight="1" thickBot="1" x14ac:dyDescent="0.35">
      <c r="A114" s="481" t="s">
        <v>377</v>
      </c>
      <c r="B114" s="459">
        <v>0</v>
      </c>
      <c r="C114" s="459">
        <v>13.84235</v>
      </c>
      <c r="D114" s="460">
        <v>13.84235</v>
      </c>
      <c r="E114" s="469" t="s">
        <v>303</v>
      </c>
      <c r="F114" s="459">
        <v>19.585880272568001</v>
      </c>
      <c r="G114" s="460">
        <v>3.2643133787609999</v>
      </c>
      <c r="H114" s="462">
        <v>0</v>
      </c>
      <c r="I114" s="459">
        <v>0</v>
      </c>
      <c r="J114" s="460">
        <v>-3.2643133787609999</v>
      </c>
      <c r="K114" s="463">
        <v>0</v>
      </c>
    </row>
    <row r="115" spans="1:11" ht="14.4" customHeight="1" thickBot="1" x14ac:dyDescent="0.35">
      <c r="A115" s="478" t="s">
        <v>48</v>
      </c>
      <c r="B115" s="459">
        <v>39365</v>
      </c>
      <c r="C115" s="459">
        <v>41010.411740000003</v>
      </c>
      <c r="D115" s="460">
        <v>1645.41174</v>
      </c>
      <c r="E115" s="461">
        <v>1.0417988502469999</v>
      </c>
      <c r="F115" s="459">
        <v>43766.860404386898</v>
      </c>
      <c r="G115" s="460">
        <v>7294.4767340644803</v>
      </c>
      <c r="H115" s="462">
        <v>3498.3833300000001</v>
      </c>
      <c r="I115" s="459">
        <v>7203.8037800000002</v>
      </c>
      <c r="J115" s="460">
        <v>-90.672954064478006</v>
      </c>
      <c r="K115" s="463">
        <v>0.164594940405</v>
      </c>
    </row>
    <row r="116" spans="1:11" ht="14.4" customHeight="1" thickBot="1" x14ac:dyDescent="0.35">
      <c r="A116" s="482" t="s">
        <v>378</v>
      </c>
      <c r="B116" s="464">
        <v>28966</v>
      </c>
      <c r="C116" s="464">
        <v>30230.794000000002</v>
      </c>
      <c r="D116" s="465">
        <v>1264.7939999999901</v>
      </c>
      <c r="E116" s="471">
        <v>1.0436647793960001</v>
      </c>
      <c r="F116" s="464">
        <v>32205.820404386901</v>
      </c>
      <c r="G116" s="465">
        <v>5367.6367340644802</v>
      </c>
      <c r="H116" s="467">
        <v>2578.7869999999998</v>
      </c>
      <c r="I116" s="464">
        <v>5308.2510000000002</v>
      </c>
      <c r="J116" s="465">
        <v>-59.385734064478001</v>
      </c>
      <c r="K116" s="472">
        <v>0.16482272251800001</v>
      </c>
    </row>
    <row r="117" spans="1:11" ht="14.4" customHeight="1" thickBot="1" x14ac:dyDescent="0.35">
      <c r="A117" s="480" t="s">
        <v>379</v>
      </c>
      <c r="B117" s="464">
        <v>28886</v>
      </c>
      <c r="C117" s="464">
        <v>30078.757000000001</v>
      </c>
      <c r="D117" s="465">
        <v>1192.7569999999901</v>
      </c>
      <c r="E117" s="471">
        <v>1.041291871494</v>
      </c>
      <c r="F117" s="464">
        <v>32113.999999999902</v>
      </c>
      <c r="G117" s="465">
        <v>5352.3333333333203</v>
      </c>
      <c r="H117" s="467">
        <v>2532.5300000000002</v>
      </c>
      <c r="I117" s="464">
        <v>5221.0330000000004</v>
      </c>
      <c r="J117" s="465">
        <v>-131.30033333331701</v>
      </c>
      <c r="K117" s="472">
        <v>0.16257809677999999</v>
      </c>
    </row>
    <row r="118" spans="1:11" ht="14.4" customHeight="1" thickBot="1" x14ac:dyDescent="0.35">
      <c r="A118" s="481" t="s">
        <v>380</v>
      </c>
      <c r="B118" s="459">
        <v>28886</v>
      </c>
      <c r="C118" s="459">
        <v>30078.757000000001</v>
      </c>
      <c r="D118" s="460">
        <v>1192.7569999999901</v>
      </c>
      <c r="E118" s="461">
        <v>1.041291871494</v>
      </c>
      <c r="F118" s="459">
        <v>32113.999999999902</v>
      </c>
      <c r="G118" s="460">
        <v>5352.3333333333203</v>
      </c>
      <c r="H118" s="462">
        <v>2532.5300000000002</v>
      </c>
      <c r="I118" s="459">
        <v>5221.0330000000004</v>
      </c>
      <c r="J118" s="460">
        <v>-131.30033333331701</v>
      </c>
      <c r="K118" s="463">
        <v>0.16257809677999999</v>
      </c>
    </row>
    <row r="119" spans="1:11" ht="14.4" customHeight="1" thickBot="1" x14ac:dyDescent="0.35">
      <c r="A119" s="480" t="s">
        <v>381</v>
      </c>
      <c r="B119" s="464">
        <v>0</v>
      </c>
      <c r="C119" s="464">
        <v>-15.59</v>
      </c>
      <c r="D119" s="465">
        <v>-15.59</v>
      </c>
      <c r="E119" s="466" t="s">
        <v>303</v>
      </c>
      <c r="F119" s="464">
        <v>0</v>
      </c>
      <c r="G119" s="465">
        <v>0</v>
      </c>
      <c r="H119" s="467">
        <v>0</v>
      </c>
      <c r="I119" s="464">
        <v>0</v>
      </c>
      <c r="J119" s="465">
        <v>0</v>
      </c>
      <c r="K119" s="468" t="s">
        <v>271</v>
      </c>
    </row>
    <row r="120" spans="1:11" ht="14.4" customHeight="1" thickBot="1" x14ac:dyDescent="0.35">
      <c r="A120" s="481" t="s">
        <v>382</v>
      </c>
      <c r="B120" s="459">
        <v>0</v>
      </c>
      <c r="C120" s="459">
        <v>-15.59</v>
      </c>
      <c r="D120" s="460">
        <v>-15.59</v>
      </c>
      <c r="E120" s="469" t="s">
        <v>303</v>
      </c>
      <c r="F120" s="459">
        <v>0</v>
      </c>
      <c r="G120" s="460">
        <v>0</v>
      </c>
      <c r="H120" s="462">
        <v>0</v>
      </c>
      <c r="I120" s="459">
        <v>0</v>
      </c>
      <c r="J120" s="460">
        <v>0</v>
      </c>
      <c r="K120" s="470" t="s">
        <v>271</v>
      </c>
    </row>
    <row r="121" spans="1:11" ht="14.4" customHeight="1" thickBot="1" x14ac:dyDescent="0.35">
      <c r="A121" s="480" t="s">
        <v>383</v>
      </c>
      <c r="B121" s="464">
        <v>0</v>
      </c>
      <c r="C121" s="464">
        <v>35.774999999999999</v>
      </c>
      <c r="D121" s="465">
        <v>35.774999999999999</v>
      </c>
      <c r="E121" s="466" t="s">
        <v>303</v>
      </c>
      <c r="F121" s="464">
        <v>15.285404386970001</v>
      </c>
      <c r="G121" s="465">
        <v>2.5475673978279998</v>
      </c>
      <c r="H121" s="467">
        <v>12</v>
      </c>
      <c r="I121" s="464">
        <v>24</v>
      </c>
      <c r="J121" s="465">
        <v>21.452432602171001</v>
      </c>
      <c r="K121" s="472">
        <v>1.57012529027</v>
      </c>
    </row>
    <row r="122" spans="1:11" ht="14.4" customHeight="1" thickBot="1" x14ac:dyDescent="0.35">
      <c r="A122" s="481" t="s">
        <v>384</v>
      </c>
      <c r="B122" s="459">
        <v>0</v>
      </c>
      <c r="C122" s="459">
        <v>35.774999999999999</v>
      </c>
      <c r="D122" s="460">
        <v>35.774999999999999</v>
      </c>
      <c r="E122" s="469" t="s">
        <v>303</v>
      </c>
      <c r="F122" s="459">
        <v>15.285404386970001</v>
      </c>
      <c r="G122" s="460">
        <v>2.5475673978279998</v>
      </c>
      <c r="H122" s="462">
        <v>12</v>
      </c>
      <c r="I122" s="459">
        <v>24</v>
      </c>
      <c r="J122" s="460">
        <v>21.452432602171001</v>
      </c>
      <c r="K122" s="463">
        <v>1.57012529027</v>
      </c>
    </row>
    <row r="123" spans="1:11" ht="14.4" customHeight="1" thickBot="1" x14ac:dyDescent="0.35">
      <c r="A123" s="480" t="s">
        <v>385</v>
      </c>
      <c r="B123" s="464">
        <v>80</v>
      </c>
      <c r="C123" s="464">
        <v>73.602000000000004</v>
      </c>
      <c r="D123" s="465">
        <v>-6.3979999999999997</v>
      </c>
      <c r="E123" s="471">
        <v>0.920024999999</v>
      </c>
      <c r="F123" s="464">
        <v>76.534999999999997</v>
      </c>
      <c r="G123" s="465">
        <v>12.755833333332999</v>
      </c>
      <c r="H123" s="467">
        <v>24.507000000000001</v>
      </c>
      <c r="I123" s="464">
        <v>42.718000000000004</v>
      </c>
      <c r="J123" s="465">
        <v>29.962166666666</v>
      </c>
      <c r="K123" s="472">
        <v>0.55814986607399997</v>
      </c>
    </row>
    <row r="124" spans="1:11" ht="14.4" customHeight="1" thickBot="1" x14ac:dyDescent="0.35">
      <c r="A124" s="481" t="s">
        <v>386</v>
      </c>
      <c r="B124" s="459">
        <v>80</v>
      </c>
      <c r="C124" s="459">
        <v>73.602000000000004</v>
      </c>
      <c r="D124" s="460">
        <v>-6.3979999999999997</v>
      </c>
      <c r="E124" s="461">
        <v>0.920024999999</v>
      </c>
      <c r="F124" s="459">
        <v>76.534999999999997</v>
      </c>
      <c r="G124" s="460">
        <v>12.755833333332999</v>
      </c>
      <c r="H124" s="462">
        <v>24.507000000000001</v>
      </c>
      <c r="I124" s="459">
        <v>42.718000000000004</v>
      </c>
      <c r="J124" s="460">
        <v>29.962166666666</v>
      </c>
      <c r="K124" s="463">
        <v>0.55814986607399997</v>
      </c>
    </row>
    <row r="125" spans="1:11" ht="14.4" customHeight="1" thickBot="1" x14ac:dyDescent="0.35">
      <c r="A125" s="484" t="s">
        <v>387</v>
      </c>
      <c r="B125" s="459">
        <v>0</v>
      </c>
      <c r="C125" s="459">
        <v>58.25</v>
      </c>
      <c r="D125" s="460">
        <v>58.25</v>
      </c>
      <c r="E125" s="469" t="s">
        <v>303</v>
      </c>
      <c r="F125" s="459">
        <v>0</v>
      </c>
      <c r="G125" s="460">
        <v>0</v>
      </c>
      <c r="H125" s="462">
        <v>9.75</v>
      </c>
      <c r="I125" s="459">
        <v>20.5</v>
      </c>
      <c r="J125" s="460">
        <v>20.5</v>
      </c>
      <c r="K125" s="470" t="s">
        <v>271</v>
      </c>
    </row>
    <row r="126" spans="1:11" ht="14.4" customHeight="1" thickBot="1" x14ac:dyDescent="0.35">
      <c r="A126" s="481" t="s">
        <v>388</v>
      </c>
      <c r="B126" s="459">
        <v>0</v>
      </c>
      <c r="C126" s="459">
        <v>58.25</v>
      </c>
      <c r="D126" s="460">
        <v>58.25</v>
      </c>
      <c r="E126" s="469" t="s">
        <v>303</v>
      </c>
      <c r="F126" s="459">
        <v>0</v>
      </c>
      <c r="G126" s="460">
        <v>0</v>
      </c>
      <c r="H126" s="462">
        <v>9.75</v>
      </c>
      <c r="I126" s="459">
        <v>20.5</v>
      </c>
      <c r="J126" s="460">
        <v>20.5</v>
      </c>
      <c r="K126" s="470" t="s">
        <v>271</v>
      </c>
    </row>
    <row r="127" spans="1:11" ht="14.4" customHeight="1" thickBot="1" x14ac:dyDescent="0.35">
      <c r="A127" s="479" t="s">
        <v>389</v>
      </c>
      <c r="B127" s="459">
        <v>9821.9999999999909</v>
      </c>
      <c r="C127" s="459">
        <v>10176.88759</v>
      </c>
      <c r="D127" s="460">
        <v>354.88759000001102</v>
      </c>
      <c r="E127" s="461">
        <v>1.0361319069429999</v>
      </c>
      <c r="F127" s="459">
        <v>10918.76</v>
      </c>
      <c r="G127" s="460">
        <v>1819.7933333333301</v>
      </c>
      <c r="H127" s="462">
        <v>868.45719999999994</v>
      </c>
      <c r="I127" s="459">
        <v>1790.2816600000001</v>
      </c>
      <c r="J127" s="460">
        <v>-29.511673333331998</v>
      </c>
      <c r="K127" s="463">
        <v>0.16396382556200001</v>
      </c>
    </row>
    <row r="128" spans="1:11" ht="14.4" customHeight="1" thickBot="1" x14ac:dyDescent="0.35">
      <c r="A128" s="480" t="s">
        <v>390</v>
      </c>
      <c r="B128" s="464">
        <v>2600.99999999999</v>
      </c>
      <c r="C128" s="464">
        <v>2715.4518400000002</v>
      </c>
      <c r="D128" s="465">
        <v>114.45184000000999</v>
      </c>
      <c r="E128" s="471">
        <v>1.0440030142250001</v>
      </c>
      <c r="F128" s="464">
        <v>2890.2600000000102</v>
      </c>
      <c r="G128" s="465">
        <v>481.710000000001</v>
      </c>
      <c r="H128" s="467">
        <v>229.88720000000001</v>
      </c>
      <c r="I128" s="464">
        <v>473.89841000000001</v>
      </c>
      <c r="J128" s="465">
        <v>-7.8115900000009999</v>
      </c>
      <c r="K128" s="472">
        <v>0.16396393749999999</v>
      </c>
    </row>
    <row r="129" spans="1:11" ht="14.4" customHeight="1" thickBot="1" x14ac:dyDescent="0.35">
      <c r="A129" s="481" t="s">
        <v>391</v>
      </c>
      <c r="B129" s="459">
        <v>2600.99999999999</v>
      </c>
      <c r="C129" s="459">
        <v>2715.4518400000002</v>
      </c>
      <c r="D129" s="460">
        <v>114.45184000000999</v>
      </c>
      <c r="E129" s="461">
        <v>1.0440030142250001</v>
      </c>
      <c r="F129" s="459">
        <v>2890.2600000000102</v>
      </c>
      <c r="G129" s="460">
        <v>481.710000000001</v>
      </c>
      <c r="H129" s="462">
        <v>229.88720000000001</v>
      </c>
      <c r="I129" s="459">
        <v>473.89841000000001</v>
      </c>
      <c r="J129" s="460">
        <v>-7.8115900000009999</v>
      </c>
      <c r="K129" s="463">
        <v>0.16396393749999999</v>
      </c>
    </row>
    <row r="130" spans="1:11" ht="14.4" customHeight="1" thickBot="1" x14ac:dyDescent="0.35">
      <c r="A130" s="480" t="s">
        <v>392</v>
      </c>
      <c r="B130" s="464">
        <v>7221</v>
      </c>
      <c r="C130" s="464">
        <v>7466.7357499999998</v>
      </c>
      <c r="D130" s="465">
        <v>245.73575000000301</v>
      </c>
      <c r="E130" s="471">
        <v>1.0340307090430001</v>
      </c>
      <c r="F130" s="464">
        <v>8028.49999999999</v>
      </c>
      <c r="G130" s="465">
        <v>1338.0833333333301</v>
      </c>
      <c r="H130" s="467">
        <v>638.57000000000005</v>
      </c>
      <c r="I130" s="464">
        <v>1316.3832500000001</v>
      </c>
      <c r="J130" s="465">
        <v>-21.700083333331001</v>
      </c>
      <c r="K130" s="472">
        <v>0.16396378526399999</v>
      </c>
    </row>
    <row r="131" spans="1:11" ht="14.4" customHeight="1" thickBot="1" x14ac:dyDescent="0.35">
      <c r="A131" s="481" t="s">
        <v>393</v>
      </c>
      <c r="B131" s="459">
        <v>7221</v>
      </c>
      <c r="C131" s="459">
        <v>7466.7357499999998</v>
      </c>
      <c r="D131" s="460">
        <v>245.73575000000301</v>
      </c>
      <c r="E131" s="461">
        <v>1.0340307090430001</v>
      </c>
      <c r="F131" s="459">
        <v>8028.49999999999</v>
      </c>
      <c r="G131" s="460">
        <v>1338.0833333333301</v>
      </c>
      <c r="H131" s="462">
        <v>638.57000000000005</v>
      </c>
      <c r="I131" s="459">
        <v>1316.3832500000001</v>
      </c>
      <c r="J131" s="460">
        <v>-21.700083333331001</v>
      </c>
      <c r="K131" s="463">
        <v>0.16396378526399999</v>
      </c>
    </row>
    <row r="132" spans="1:11" ht="14.4" customHeight="1" thickBot="1" x14ac:dyDescent="0.35">
      <c r="A132" s="480" t="s">
        <v>394</v>
      </c>
      <c r="B132" s="464">
        <v>0</v>
      </c>
      <c r="C132" s="464">
        <v>-1.403</v>
      </c>
      <c r="D132" s="465">
        <v>-1.403</v>
      </c>
      <c r="E132" s="466" t="s">
        <v>303</v>
      </c>
      <c r="F132" s="464">
        <v>0</v>
      </c>
      <c r="G132" s="465">
        <v>0</v>
      </c>
      <c r="H132" s="467">
        <v>0</v>
      </c>
      <c r="I132" s="464">
        <v>0</v>
      </c>
      <c r="J132" s="465">
        <v>0</v>
      </c>
      <c r="K132" s="468" t="s">
        <v>271</v>
      </c>
    </row>
    <row r="133" spans="1:11" ht="14.4" customHeight="1" thickBot="1" x14ac:dyDescent="0.35">
      <c r="A133" s="481" t="s">
        <v>395</v>
      </c>
      <c r="B133" s="459">
        <v>0</v>
      </c>
      <c r="C133" s="459">
        <v>-1.403</v>
      </c>
      <c r="D133" s="460">
        <v>-1.403</v>
      </c>
      <c r="E133" s="469" t="s">
        <v>303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271</v>
      </c>
    </row>
    <row r="134" spans="1:11" ht="14.4" customHeight="1" thickBot="1" x14ac:dyDescent="0.35">
      <c r="A134" s="480" t="s">
        <v>396</v>
      </c>
      <c r="B134" s="464">
        <v>0</v>
      </c>
      <c r="C134" s="464">
        <v>-3.8969999999999998</v>
      </c>
      <c r="D134" s="465">
        <v>-3.8969999999999998</v>
      </c>
      <c r="E134" s="466" t="s">
        <v>303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68" t="s">
        <v>271</v>
      </c>
    </row>
    <row r="135" spans="1:11" ht="14.4" customHeight="1" thickBot="1" x14ac:dyDescent="0.35">
      <c r="A135" s="481" t="s">
        <v>397</v>
      </c>
      <c r="B135" s="459">
        <v>0</v>
      </c>
      <c r="C135" s="459">
        <v>-3.8969999999999998</v>
      </c>
      <c r="D135" s="460">
        <v>-3.8969999999999998</v>
      </c>
      <c r="E135" s="469" t="s">
        <v>303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271</v>
      </c>
    </row>
    <row r="136" spans="1:11" ht="14.4" customHeight="1" thickBot="1" x14ac:dyDescent="0.35">
      <c r="A136" s="479" t="s">
        <v>398</v>
      </c>
      <c r="B136" s="459">
        <v>577</v>
      </c>
      <c r="C136" s="459">
        <v>602.73014999999998</v>
      </c>
      <c r="D136" s="460">
        <v>25.730149999999</v>
      </c>
      <c r="E136" s="461">
        <v>1.0445929809350001</v>
      </c>
      <c r="F136" s="459">
        <v>642.28000000000202</v>
      </c>
      <c r="G136" s="460">
        <v>107.04666666666699</v>
      </c>
      <c r="H136" s="462">
        <v>51.139130000000002</v>
      </c>
      <c r="I136" s="459">
        <v>105.27112</v>
      </c>
      <c r="J136" s="460">
        <v>-1.7755466666669999</v>
      </c>
      <c r="K136" s="463">
        <v>0.16390222332900001</v>
      </c>
    </row>
    <row r="137" spans="1:11" ht="14.4" customHeight="1" thickBot="1" x14ac:dyDescent="0.35">
      <c r="A137" s="480" t="s">
        <v>399</v>
      </c>
      <c r="B137" s="464">
        <v>577</v>
      </c>
      <c r="C137" s="464">
        <v>602.73014999999998</v>
      </c>
      <c r="D137" s="465">
        <v>25.730149999999</v>
      </c>
      <c r="E137" s="471">
        <v>1.0445929809350001</v>
      </c>
      <c r="F137" s="464">
        <v>642.28000000000202</v>
      </c>
      <c r="G137" s="465">
        <v>107.04666666666699</v>
      </c>
      <c r="H137" s="467">
        <v>51.139130000000002</v>
      </c>
      <c r="I137" s="464">
        <v>105.27112</v>
      </c>
      <c r="J137" s="465">
        <v>-1.7755466666669999</v>
      </c>
      <c r="K137" s="472">
        <v>0.16390222332900001</v>
      </c>
    </row>
    <row r="138" spans="1:11" ht="14.4" customHeight="1" thickBot="1" x14ac:dyDescent="0.35">
      <c r="A138" s="481" t="s">
        <v>400</v>
      </c>
      <c r="B138" s="459">
        <v>577</v>
      </c>
      <c r="C138" s="459">
        <v>602.73014999999998</v>
      </c>
      <c r="D138" s="460">
        <v>25.730149999999</v>
      </c>
      <c r="E138" s="461">
        <v>1.0445929809350001</v>
      </c>
      <c r="F138" s="459">
        <v>642.28000000000202</v>
      </c>
      <c r="G138" s="460">
        <v>107.04666666666699</v>
      </c>
      <c r="H138" s="462">
        <v>51.139130000000002</v>
      </c>
      <c r="I138" s="459">
        <v>105.27112</v>
      </c>
      <c r="J138" s="460">
        <v>-1.7755466666669999</v>
      </c>
      <c r="K138" s="463">
        <v>0.16390222332900001</v>
      </c>
    </row>
    <row r="139" spans="1:11" ht="14.4" customHeight="1" thickBot="1" x14ac:dyDescent="0.35">
      <c r="A139" s="478" t="s">
        <v>401</v>
      </c>
      <c r="B139" s="459">
        <v>44533.779579821297</v>
      </c>
      <c r="C139" s="459">
        <v>46026.059110000002</v>
      </c>
      <c r="D139" s="460">
        <v>1492.27953017865</v>
      </c>
      <c r="E139" s="461">
        <v>1.03350893511</v>
      </c>
      <c r="F139" s="459">
        <v>38150.9280553477</v>
      </c>
      <c r="G139" s="460">
        <v>6358.4880092246203</v>
      </c>
      <c r="H139" s="462">
        <v>7013.6355999999996</v>
      </c>
      <c r="I139" s="459">
        <v>9382.3796000000002</v>
      </c>
      <c r="J139" s="460">
        <v>3023.8915907753799</v>
      </c>
      <c r="K139" s="463">
        <v>0.245927951906</v>
      </c>
    </row>
    <row r="140" spans="1:11" ht="14.4" customHeight="1" thickBot="1" x14ac:dyDescent="0.35">
      <c r="A140" s="479" t="s">
        <v>402</v>
      </c>
      <c r="B140" s="459">
        <v>44050</v>
      </c>
      <c r="C140" s="459">
        <v>45437.614600000001</v>
      </c>
      <c r="D140" s="460">
        <v>1387.6146000000001</v>
      </c>
      <c r="E140" s="461">
        <v>1.0315008989779999</v>
      </c>
      <c r="F140" s="459">
        <v>37460</v>
      </c>
      <c r="G140" s="460">
        <v>6243.3333333333303</v>
      </c>
      <c r="H140" s="462">
        <v>6984.3285999999998</v>
      </c>
      <c r="I140" s="459">
        <v>9314.9035999999996</v>
      </c>
      <c r="J140" s="460">
        <v>3071.5702666666698</v>
      </c>
      <c r="K140" s="463">
        <v>0.24866266951400001</v>
      </c>
    </row>
    <row r="141" spans="1:11" ht="14.4" customHeight="1" thickBot="1" x14ac:dyDescent="0.35">
      <c r="A141" s="480" t="s">
        <v>403</v>
      </c>
      <c r="B141" s="464">
        <v>44050</v>
      </c>
      <c r="C141" s="464">
        <v>45437.614600000001</v>
      </c>
      <c r="D141" s="465">
        <v>1387.6146000000001</v>
      </c>
      <c r="E141" s="471">
        <v>1.0315008989779999</v>
      </c>
      <c r="F141" s="464">
        <v>37460</v>
      </c>
      <c r="G141" s="465">
        <v>6243.3333333333303</v>
      </c>
      <c r="H141" s="467">
        <v>6984.3285999999998</v>
      </c>
      <c r="I141" s="464">
        <v>9314.9035999999996</v>
      </c>
      <c r="J141" s="465">
        <v>3071.5702666666698</v>
      </c>
      <c r="K141" s="472">
        <v>0.24866266951400001</v>
      </c>
    </row>
    <row r="142" spans="1:11" ht="14.4" customHeight="1" thickBot="1" x14ac:dyDescent="0.35">
      <c r="A142" s="481" t="s">
        <v>404</v>
      </c>
      <c r="B142" s="459">
        <v>11950</v>
      </c>
      <c r="C142" s="459">
        <v>7926.991</v>
      </c>
      <c r="D142" s="460">
        <v>-4023.009</v>
      </c>
      <c r="E142" s="461">
        <v>0.66334652719599996</v>
      </c>
      <c r="F142" s="459">
        <v>9900</v>
      </c>
      <c r="G142" s="460">
        <v>1650</v>
      </c>
      <c r="H142" s="462">
        <v>732.01499999999999</v>
      </c>
      <c r="I142" s="459">
        <v>1586.33</v>
      </c>
      <c r="J142" s="460">
        <v>-63.67</v>
      </c>
      <c r="K142" s="463">
        <v>0.16023535353500001</v>
      </c>
    </row>
    <row r="143" spans="1:11" ht="14.4" customHeight="1" thickBot="1" x14ac:dyDescent="0.35">
      <c r="A143" s="481" t="s">
        <v>405</v>
      </c>
      <c r="B143" s="459">
        <v>32000</v>
      </c>
      <c r="C143" s="459">
        <v>37338.089999999997</v>
      </c>
      <c r="D143" s="460">
        <v>5338.09</v>
      </c>
      <c r="E143" s="461">
        <v>1.1668153125</v>
      </c>
      <c r="F143" s="459">
        <v>27500</v>
      </c>
      <c r="G143" s="460">
        <v>4583.3333333333303</v>
      </c>
      <c r="H143" s="462">
        <v>6235.0919999999996</v>
      </c>
      <c r="I143" s="459">
        <v>7711.3519999999999</v>
      </c>
      <c r="J143" s="460">
        <v>3128.01866666667</v>
      </c>
      <c r="K143" s="463">
        <v>0.28041280000000002</v>
      </c>
    </row>
    <row r="144" spans="1:11" ht="14.4" customHeight="1" thickBot="1" x14ac:dyDescent="0.35">
      <c r="A144" s="481" t="s">
        <v>406</v>
      </c>
      <c r="B144" s="459">
        <v>100</v>
      </c>
      <c r="C144" s="459">
        <v>172.53360000000001</v>
      </c>
      <c r="D144" s="460">
        <v>72.533599999998998</v>
      </c>
      <c r="E144" s="461">
        <v>1.725336</v>
      </c>
      <c r="F144" s="459">
        <v>60</v>
      </c>
      <c r="G144" s="460">
        <v>10</v>
      </c>
      <c r="H144" s="462">
        <v>17.221599999999999</v>
      </c>
      <c r="I144" s="459">
        <v>17.221599999999999</v>
      </c>
      <c r="J144" s="460">
        <v>7.2215999999999996</v>
      </c>
      <c r="K144" s="463">
        <v>0.28702666666600002</v>
      </c>
    </row>
    <row r="145" spans="1:11" ht="14.4" customHeight="1" thickBot="1" x14ac:dyDescent="0.35">
      <c r="A145" s="479" t="s">
        <v>407</v>
      </c>
      <c r="B145" s="459">
        <v>0</v>
      </c>
      <c r="C145" s="459">
        <v>3.0874299999989998</v>
      </c>
      <c r="D145" s="460">
        <v>3.0874299999989998</v>
      </c>
      <c r="E145" s="469" t="s">
        <v>303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0</v>
      </c>
    </row>
    <row r="146" spans="1:11" ht="14.4" customHeight="1" thickBot="1" x14ac:dyDescent="0.35">
      <c r="A146" s="480" t="s">
        <v>408</v>
      </c>
      <c r="B146" s="464">
        <v>0</v>
      </c>
      <c r="C146" s="464">
        <v>3.0874299999989998</v>
      </c>
      <c r="D146" s="465">
        <v>3.0874299999989998</v>
      </c>
      <c r="E146" s="466" t="s">
        <v>303</v>
      </c>
      <c r="F146" s="464">
        <v>0</v>
      </c>
      <c r="G146" s="465">
        <v>0</v>
      </c>
      <c r="H146" s="467">
        <v>0</v>
      </c>
      <c r="I146" s="464">
        <v>0</v>
      </c>
      <c r="J146" s="465">
        <v>0</v>
      </c>
      <c r="K146" s="472">
        <v>0</v>
      </c>
    </row>
    <row r="147" spans="1:11" ht="14.4" customHeight="1" thickBot="1" x14ac:dyDescent="0.35">
      <c r="A147" s="481" t="s">
        <v>409</v>
      </c>
      <c r="B147" s="459">
        <v>0</v>
      </c>
      <c r="C147" s="459">
        <v>3.0874299999989998</v>
      </c>
      <c r="D147" s="460">
        <v>3.0874299999989998</v>
      </c>
      <c r="E147" s="469" t="s">
        <v>303</v>
      </c>
      <c r="F147" s="459">
        <v>0</v>
      </c>
      <c r="G147" s="460">
        <v>0</v>
      </c>
      <c r="H147" s="462">
        <v>0</v>
      </c>
      <c r="I147" s="459">
        <v>0</v>
      </c>
      <c r="J147" s="460">
        <v>0</v>
      </c>
      <c r="K147" s="463">
        <v>0</v>
      </c>
    </row>
    <row r="148" spans="1:11" ht="14.4" customHeight="1" thickBot="1" x14ac:dyDescent="0.35">
      <c r="A148" s="479" t="s">
        <v>410</v>
      </c>
      <c r="B148" s="459">
        <v>483.77957982134598</v>
      </c>
      <c r="C148" s="459">
        <v>585.35708</v>
      </c>
      <c r="D148" s="460">
        <v>101.57750017865401</v>
      </c>
      <c r="E148" s="461">
        <v>1.2099664897310001</v>
      </c>
      <c r="F148" s="459">
        <v>690.92805534774402</v>
      </c>
      <c r="G148" s="460">
        <v>115.15467589129101</v>
      </c>
      <c r="H148" s="462">
        <v>29.306999999999999</v>
      </c>
      <c r="I148" s="459">
        <v>67.475999999999999</v>
      </c>
      <c r="J148" s="460">
        <v>-47.678675891289998</v>
      </c>
      <c r="K148" s="463">
        <v>9.7659950955999997E-2</v>
      </c>
    </row>
    <row r="149" spans="1:11" ht="14.4" customHeight="1" thickBot="1" x14ac:dyDescent="0.35">
      <c r="A149" s="480" t="s">
        <v>411</v>
      </c>
      <c r="B149" s="464">
        <v>0</v>
      </c>
      <c r="C149" s="464">
        <v>31.020769999999999</v>
      </c>
      <c r="D149" s="465">
        <v>31.020769999999999</v>
      </c>
      <c r="E149" s="466" t="s">
        <v>303</v>
      </c>
      <c r="F149" s="464">
        <v>0</v>
      </c>
      <c r="G149" s="465">
        <v>0</v>
      </c>
      <c r="H149" s="467">
        <v>0</v>
      </c>
      <c r="I149" s="464">
        <v>0</v>
      </c>
      <c r="J149" s="465">
        <v>0</v>
      </c>
      <c r="K149" s="468" t="s">
        <v>271</v>
      </c>
    </row>
    <row r="150" spans="1:11" ht="14.4" customHeight="1" thickBot="1" x14ac:dyDescent="0.35">
      <c r="A150" s="481" t="s">
        <v>412</v>
      </c>
      <c r="B150" s="459">
        <v>0</v>
      </c>
      <c r="C150" s="459">
        <v>31.020769999999999</v>
      </c>
      <c r="D150" s="460">
        <v>31.020769999999999</v>
      </c>
      <c r="E150" s="469" t="s">
        <v>303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70" t="s">
        <v>271</v>
      </c>
    </row>
    <row r="151" spans="1:11" ht="14.4" customHeight="1" thickBot="1" x14ac:dyDescent="0.35">
      <c r="A151" s="480" t="s">
        <v>413</v>
      </c>
      <c r="B151" s="464">
        <v>0</v>
      </c>
      <c r="C151" s="464">
        <v>57.916310000000003</v>
      </c>
      <c r="D151" s="465">
        <v>57.916310000000003</v>
      </c>
      <c r="E151" s="466" t="s">
        <v>271</v>
      </c>
      <c r="F151" s="464">
        <v>216.47332038701001</v>
      </c>
      <c r="G151" s="465">
        <v>36.078886731167998</v>
      </c>
      <c r="H151" s="467">
        <v>0.35699999999999998</v>
      </c>
      <c r="I151" s="464">
        <v>1.026</v>
      </c>
      <c r="J151" s="465">
        <v>-35.052886731168002</v>
      </c>
      <c r="K151" s="472">
        <v>4.7396140920000001E-3</v>
      </c>
    </row>
    <row r="152" spans="1:11" ht="14.4" customHeight="1" thickBot="1" x14ac:dyDescent="0.35">
      <c r="A152" s="481" t="s">
        <v>414</v>
      </c>
      <c r="B152" s="459">
        <v>0</v>
      </c>
      <c r="C152" s="459">
        <v>28.747309999999999</v>
      </c>
      <c r="D152" s="460">
        <v>28.747309999999999</v>
      </c>
      <c r="E152" s="469" t="s">
        <v>271</v>
      </c>
      <c r="F152" s="459">
        <v>187.845026673625</v>
      </c>
      <c r="G152" s="460">
        <v>31.307504445604</v>
      </c>
      <c r="H152" s="462">
        <v>0.35699999999999998</v>
      </c>
      <c r="I152" s="459">
        <v>0.47599999999999998</v>
      </c>
      <c r="J152" s="460">
        <v>-30.831504445604001</v>
      </c>
      <c r="K152" s="463">
        <v>2.534003739E-3</v>
      </c>
    </row>
    <row r="153" spans="1:11" ht="14.4" customHeight="1" thickBot="1" x14ac:dyDescent="0.35">
      <c r="A153" s="481" t="s">
        <v>415</v>
      </c>
      <c r="B153" s="459">
        <v>0</v>
      </c>
      <c r="C153" s="459">
        <v>-0.98799999999999999</v>
      </c>
      <c r="D153" s="460">
        <v>-0.98799999999999999</v>
      </c>
      <c r="E153" s="469" t="s">
        <v>303</v>
      </c>
      <c r="F153" s="459">
        <v>0</v>
      </c>
      <c r="G153" s="460">
        <v>0</v>
      </c>
      <c r="H153" s="462">
        <v>0</v>
      </c>
      <c r="I153" s="459">
        <v>0</v>
      </c>
      <c r="J153" s="460">
        <v>0</v>
      </c>
      <c r="K153" s="470" t="s">
        <v>271</v>
      </c>
    </row>
    <row r="154" spans="1:11" ht="14.4" customHeight="1" thickBot="1" x14ac:dyDescent="0.35">
      <c r="A154" s="481" t="s">
        <v>416</v>
      </c>
      <c r="B154" s="459">
        <v>0</v>
      </c>
      <c r="C154" s="459">
        <v>2.2000000000000002</v>
      </c>
      <c r="D154" s="460">
        <v>2.2000000000000002</v>
      </c>
      <c r="E154" s="469" t="s">
        <v>271</v>
      </c>
      <c r="F154" s="459">
        <v>3.6075649873360001</v>
      </c>
      <c r="G154" s="460">
        <v>0.60126083122200003</v>
      </c>
      <c r="H154" s="462">
        <v>0</v>
      </c>
      <c r="I154" s="459">
        <v>0</v>
      </c>
      <c r="J154" s="460">
        <v>-0.60126083122200003</v>
      </c>
      <c r="K154" s="463">
        <v>0</v>
      </c>
    </row>
    <row r="155" spans="1:11" ht="14.4" customHeight="1" thickBot="1" x14ac:dyDescent="0.35">
      <c r="A155" s="481" t="s">
        <v>417</v>
      </c>
      <c r="B155" s="459">
        <v>0</v>
      </c>
      <c r="C155" s="459">
        <v>26.89</v>
      </c>
      <c r="D155" s="460">
        <v>26.89</v>
      </c>
      <c r="E155" s="469" t="s">
        <v>271</v>
      </c>
      <c r="F155" s="459">
        <v>25.020728726047999</v>
      </c>
      <c r="G155" s="460">
        <v>4.1701214543410003</v>
      </c>
      <c r="H155" s="462">
        <v>0</v>
      </c>
      <c r="I155" s="459">
        <v>0</v>
      </c>
      <c r="J155" s="460">
        <v>-4.1701214543410003</v>
      </c>
      <c r="K155" s="463">
        <v>0</v>
      </c>
    </row>
    <row r="156" spans="1:11" ht="14.4" customHeight="1" thickBot="1" x14ac:dyDescent="0.35">
      <c r="A156" s="481" t="s">
        <v>418</v>
      </c>
      <c r="B156" s="459">
        <v>0</v>
      </c>
      <c r="C156" s="459">
        <v>0</v>
      </c>
      <c r="D156" s="460">
        <v>0</v>
      </c>
      <c r="E156" s="469" t="s">
        <v>271</v>
      </c>
      <c r="F156" s="459">
        <v>0</v>
      </c>
      <c r="G156" s="460">
        <v>0</v>
      </c>
      <c r="H156" s="462">
        <v>0</v>
      </c>
      <c r="I156" s="459">
        <v>0.55000000000000004</v>
      </c>
      <c r="J156" s="460">
        <v>0.55000000000000004</v>
      </c>
      <c r="K156" s="470" t="s">
        <v>303</v>
      </c>
    </row>
    <row r="157" spans="1:11" ht="14.4" customHeight="1" thickBot="1" x14ac:dyDescent="0.35">
      <c r="A157" s="481" t="s">
        <v>419</v>
      </c>
      <c r="B157" s="459">
        <v>0</v>
      </c>
      <c r="C157" s="459">
        <v>1.0669999999999999</v>
      </c>
      <c r="D157" s="460">
        <v>1.0669999999999999</v>
      </c>
      <c r="E157" s="469" t="s">
        <v>303</v>
      </c>
      <c r="F157" s="459">
        <v>0</v>
      </c>
      <c r="G157" s="460">
        <v>0</v>
      </c>
      <c r="H157" s="462">
        <v>0</v>
      </c>
      <c r="I157" s="459">
        <v>0</v>
      </c>
      <c r="J157" s="460">
        <v>0</v>
      </c>
      <c r="K157" s="463">
        <v>0</v>
      </c>
    </row>
    <row r="158" spans="1:11" ht="14.4" customHeight="1" thickBot="1" x14ac:dyDescent="0.35">
      <c r="A158" s="480" t="s">
        <v>420</v>
      </c>
      <c r="B158" s="464">
        <v>483.77957982134598</v>
      </c>
      <c r="C158" s="464">
        <v>491.1</v>
      </c>
      <c r="D158" s="465">
        <v>7.3204201786540004</v>
      </c>
      <c r="E158" s="471">
        <v>1.015131726273</v>
      </c>
      <c r="F158" s="464">
        <v>470.740915526192</v>
      </c>
      <c r="G158" s="465">
        <v>78.456819254365001</v>
      </c>
      <c r="H158" s="467">
        <v>28.95</v>
      </c>
      <c r="I158" s="464">
        <v>66.45</v>
      </c>
      <c r="J158" s="465">
        <v>-12.006819254365</v>
      </c>
      <c r="K158" s="472">
        <v>0.14116045112699999</v>
      </c>
    </row>
    <row r="159" spans="1:11" ht="14.4" customHeight="1" thickBot="1" x14ac:dyDescent="0.35">
      <c r="A159" s="481" t="s">
        <v>421</v>
      </c>
      <c r="B159" s="459">
        <v>483.77957982134598</v>
      </c>
      <c r="C159" s="459">
        <v>491.1</v>
      </c>
      <c r="D159" s="460">
        <v>7.3204201786540004</v>
      </c>
      <c r="E159" s="461">
        <v>1.015131726273</v>
      </c>
      <c r="F159" s="459">
        <v>470.740915526192</v>
      </c>
      <c r="G159" s="460">
        <v>78.456819254365001</v>
      </c>
      <c r="H159" s="462">
        <v>28.95</v>
      </c>
      <c r="I159" s="459">
        <v>66.45</v>
      </c>
      <c r="J159" s="460">
        <v>-12.006819254365</v>
      </c>
      <c r="K159" s="463">
        <v>0.14116045112699999</v>
      </c>
    </row>
    <row r="160" spans="1:11" ht="14.4" customHeight="1" thickBot="1" x14ac:dyDescent="0.35">
      <c r="A160" s="484" t="s">
        <v>422</v>
      </c>
      <c r="B160" s="459">
        <v>0</v>
      </c>
      <c r="C160" s="459">
        <v>1.72</v>
      </c>
      <c r="D160" s="460">
        <v>1.72</v>
      </c>
      <c r="E160" s="469" t="s">
        <v>271</v>
      </c>
      <c r="F160" s="459">
        <v>1.4306355634129999</v>
      </c>
      <c r="G160" s="460">
        <v>0.23843926056799999</v>
      </c>
      <c r="H160" s="462">
        <v>0</v>
      </c>
      <c r="I160" s="459">
        <v>0</v>
      </c>
      <c r="J160" s="460">
        <v>-0.23843926056799999</v>
      </c>
      <c r="K160" s="463">
        <v>0</v>
      </c>
    </row>
    <row r="161" spans="1:11" ht="14.4" customHeight="1" thickBot="1" x14ac:dyDescent="0.35">
      <c r="A161" s="481" t="s">
        <v>423</v>
      </c>
      <c r="B161" s="459">
        <v>0</v>
      </c>
      <c r="C161" s="459">
        <v>1.72</v>
      </c>
      <c r="D161" s="460">
        <v>1.72</v>
      </c>
      <c r="E161" s="469" t="s">
        <v>271</v>
      </c>
      <c r="F161" s="459">
        <v>1.4306355634129999</v>
      </c>
      <c r="G161" s="460">
        <v>0.23843926056799999</v>
      </c>
      <c r="H161" s="462">
        <v>0</v>
      </c>
      <c r="I161" s="459">
        <v>0</v>
      </c>
      <c r="J161" s="460">
        <v>-0.23843926056799999</v>
      </c>
      <c r="K161" s="463">
        <v>0</v>
      </c>
    </row>
    <row r="162" spans="1:11" ht="14.4" customHeight="1" thickBot="1" x14ac:dyDescent="0.35">
      <c r="A162" s="484" t="s">
        <v>424</v>
      </c>
      <c r="B162" s="459">
        <v>0</v>
      </c>
      <c r="C162" s="459">
        <v>3.6</v>
      </c>
      <c r="D162" s="460">
        <v>3.6</v>
      </c>
      <c r="E162" s="469" t="s">
        <v>271</v>
      </c>
      <c r="F162" s="459">
        <v>2.2831838711280001</v>
      </c>
      <c r="G162" s="460">
        <v>0.38053064518800001</v>
      </c>
      <c r="H162" s="462">
        <v>0</v>
      </c>
      <c r="I162" s="459">
        <v>0</v>
      </c>
      <c r="J162" s="460">
        <v>-0.38053064518800001</v>
      </c>
      <c r="K162" s="463">
        <v>0</v>
      </c>
    </row>
    <row r="163" spans="1:11" ht="14.4" customHeight="1" thickBot="1" x14ac:dyDescent="0.35">
      <c r="A163" s="481" t="s">
        <v>425</v>
      </c>
      <c r="B163" s="459">
        <v>0</v>
      </c>
      <c r="C163" s="459">
        <v>3.6</v>
      </c>
      <c r="D163" s="460">
        <v>3.6</v>
      </c>
      <c r="E163" s="469" t="s">
        <v>271</v>
      </c>
      <c r="F163" s="459">
        <v>2.2831838711280001</v>
      </c>
      <c r="G163" s="460">
        <v>0.38053064518800001</v>
      </c>
      <c r="H163" s="462">
        <v>0</v>
      </c>
      <c r="I163" s="459">
        <v>0</v>
      </c>
      <c r="J163" s="460">
        <v>-0.38053064518800001</v>
      </c>
      <c r="K163" s="463">
        <v>0</v>
      </c>
    </row>
    <row r="164" spans="1:11" ht="14.4" customHeight="1" thickBot="1" x14ac:dyDescent="0.35">
      <c r="A164" s="478" t="s">
        <v>426</v>
      </c>
      <c r="B164" s="459">
        <v>3938.00000000001</v>
      </c>
      <c r="C164" s="459">
        <v>4523.4503500000001</v>
      </c>
      <c r="D164" s="460">
        <v>585.45034999999302</v>
      </c>
      <c r="E164" s="461">
        <v>1.148666924834</v>
      </c>
      <c r="F164" s="459">
        <v>4077.5025342461799</v>
      </c>
      <c r="G164" s="460">
        <v>679.58375570769704</v>
      </c>
      <c r="H164" s="462">
        <v>347.37990000000002</v>
      </c>
      <c r="I164" s="459">
        <v>680.1309</v>
      </c>
      <c r="J164" s="460">
        <v>0.54714429230299999</v>
      </c>
      <c r="K164" s="463">
        <v>0.166800852798</v>
      </c>
    </row>
    <row r="165" spans="1:11" ht="14.4" customHeight="1" thickBot="1" x14ac:dyDescent="0.35">
      <c r="A165" s="479" t="s">
        <v>427</v>
      </c>
      <c r="B165" s="459">
        <v>3713.00000000001</v>
      </c>
      <c r="C165" s="459">
        <v>3861.9349999999999</v>
      </c>
      <c r="D165" s="460">
        <v>148.93499999999401</v>
      </c>
      <c r="E165" s="461">
        <v>1.040111769458</v>
      </c>
      <c r="F165" s="459">
        <v>4077.5025342461799</v>
      </c>
      <c r="G165" s="460">
        <v>679.58375570769704</v>
      </c>
      <c r="H165" s="462">
        <v>274.19900000000001</v>
      </c>
      <c r="I165" s="459">
        <v>552.96</v>
      </c>
      <c r="J165" s="460">
        <v>-126.623755707697</v>
      </c>
      <c r="K165" s="463">
        <v>0.135612423378</v>
      </c>
    </row>
    <row r="166" spans="1:11" ht="14.4" customHeight="1" thickBot="1" x14ac:dyDescent="0.35">
      <c r="A166" s="480" t="s">
        <v>428</v>
      </c>
      <c r="B166" s="464">
        <v>3713.00000000001</v>
      </c>
      <c r="C166" s="464">
        <v>3844.0839999999998</v>
      </c>
      <c r="D166" s="465">
        <v>131.08399999999401</v>
      </c>
      <c r="E166" s="471">
        <v>1.0353040667919999</v>
      </c>
      <c r="F166" s="464">
        <v>4077.5025342461799</v>
      </c>
      <c r="G166" s="465">
        <v>679.58375570769704</v>
      </c>
      <c r="H166" s="467">
        <v>274.19900000000001</v>
      </c>
      <c r="I166" s="464">
        <v>552.96</v>
      </c>
      <c r="J166" s="465">
        <v>-126.623755707697</v>
      </c>
      <c r="K166" s="472">
        <v>0.135612423378</v>
      </c>
    </row>
    <row r="167" spans="1:11" ht="14.4" customHeight="1" thickBot="1" x14ac:dyDescent="0.35">
      <c r="A167" s="481" t="s">
        <v>429</v>
      </c>
      <c r="B167" s="459">
        <v>590.00000000000102</v>
      </c>
      <c r="C167" s="459">
        <v>594.34299999999996</v>
      </c>
      <c r="D167" s="460">
        <v>4.3429999999989999</v>
      </c>
      <c r="E167" s="461">
        <v>1.0073610169489999</v>
      </c>
      <c r="F167" s="459">
        <v>631.64159242882397</v>
      </c>
      <c r="G167" s="460">
        <v>105.273598738137</v>
      </c>
      <c r="H167" s="462">
        <v>48.343000000000004</v>
      </c>
      <c r="I167" s="459">
        <v>96.686000000000007</v>
      </c>
      <c r="J167" s="460">
        <v>-8.5875987381370003</v>
      </c>
      <c r="K167" s="463">
        <v>0.15307098386000001</v>
      </c>
    </row>
    <row r="168" spans="1:11" ht="14.4" customHeight="1" thickBot="1" x14ac:dyDescent="0.35">
      <c r="A168" s="481" t="s">
        <v>430</v>
      </c>
      <c r="B168" s="459">
        <v>2569</v>
      </c>
      <c r="C168" s="459">
        <v>2696.7370000000001</v>
      </c>
      <c r="D168" s="460">
        <v>127.736999999996</v>
      </c>
      <c r="E168" s="461">
        <v>1.049722460101</v>
      </c>
      <c r="F168" s="459">
        <v>2858.1526198895999</v>
      </c>
      <c r="G168" s="460">
        <v>476.35876998160001</v>
      </c>
      <c r="H168" s="462">
        <v>200.55199999999999</v>
      </c>
      <c r="I168" s="459">
        <v>401.10399999999998</v>
      </c>
      <c r="J168" s="460">
        <v>-75.254769981600006</v>
      </c>
      <c r="K168" s="463">
        <v>0.14033680259299999</v>
      </c>
    </row>
    <row r="169" spans="1:11" ht="14.4" customHeight="1" thickBot="1" x14ac:dyDescent="0.35">
      <c r="A169" s="481" t="s">
        <v>431</v>
      </c>
      <c r="B169" s="459">
        <v>537.00000000000102</v>
      </c>
      <c r="C169" s="459">
        <v>538.36800000000005</v>
      </c>
      <c r="D169" s="460">
        <v>1.367999999999</v>
      </c>
      <c r="E169" s="461">
        <v>1.0025474860329999</v>
      </c>
      <c r="F169" s="459">
        <v>572.15382503490605</v>
      </c>
      <c r="G169" s="460">
        <v>95.358970839150004</v>
      </c>
      <c r="H169" s="462">
        <v>24.372</v>
      </c>
      <c r="I169" s="459">
        <v>53.305999999999997</v>
      </c>
      <c r="J169" s="460">
        <v>-42.052970839149999</v>
      </c>
      <c r="K169" s="463">
        <v>9.3167252699000003E-2</v>
      </c>
    </row>
    <row r="170" spans="1:11" ht="14.4" customHeight="1" thickBot="1" x14ac:dyDescent="0.35">
      <c r="A170" s="481" t="s">
        <v>432</v>
      </c>
      <c r="B170" s="459">
        <v>2</v>
      </c>
      <c r="C170" s="459">
        <v>2.2320000000000002</v>
      </c>
      <c r="D170" s="460">
        <v>0.23199999999900001</v>
      </c>
      <c r="E170" s="461">
        <v>1.1160000000000001</v>
      </c>
      <c r="F170" s="459">
        <v>2.372071403719</v>
      </c>
      <c r="G170" s="460">
        <v>0.39534523395299997</v>
      </c>
      <c r="H170" s="462">
        <v>0.29499999999999998</v>
      </c>
      <c r="I170" s="459">
        <v>0.59</v>
      </c>
      <c r="J170" s="460">
        <v>0.19465476604599999</v>
      </c>
      <c r="K170" s="463">
        <v>0.24872775713</v>
      </c>
    </row>
    <row r="171" spans="1:11" ht="14.4" customHeight="1" thickBot="1" x14ac:dyDescent="0.35">
      <c r="A171" s="481" t="s">
        <v>433</v>
      </c>
      <c r="B171" s="459">
        <v>15</v>
      </c>
      <c r="C171" s="459">
        <v>12.404</v>
      </c>
      <c r="D171" s="460">
        <v>-2.5960000000000001</v>
      </c>
      <c r="E171" s="461">
        <v>0.82693333333300001</v>
      </c>
      <c r="F171" s="459">
        <v>13.182425489131001</v>
      </c>
      <c r="G171" s="460">
        <v>2.1970709148549998</v>
      </c>
      <c r="H171" s="462">
        <v>0.63700000000000001</v>
      </c>
      <c r="I171" s="459">
        <v>1.274</v>
      </c>
      <c r="J171" s="460">
        <v>-0.92307091485500004</v>
      </c>
      <c r="K171" s="463">
        <v>9.6643823327E-2</v>
      </c>
    </row>
    <row r="172" spans="1:11" ht="14.4" customHeight="1" thickBot="1" x14ac:dyDescent="0.35">
      <c r="A172" s="480" t="s">
        <v>434</v>
      </c>
      <c r="B172" s="464">
        <v>0</v>
      </c>
      <c r="C172" s="464">
        <v>17.850999999999999</v>
      </c>
      <c r="D172" s="465">
        <v>17.850999999999999</v>
      </c>
      <c r="E172" s="466" t="s">
        <v>303</v>
      </c>
      <c r="F172" s="464">
        <v>0</v>
      </c>
      <c r="G172" s="465">
        <v>0</v>
      </c>
      <c r="H172" s="467">
        <v>0</v>
      </c>
      <c r="I172" s="464">
        <v>0</v>
      </c>
      <c r="J172" s="465">
        <v>0</v>
      </c>
      <c r="K172" s="468" t="s">
        <v>271</v>
      </c>
    </row>
    <row r="173" spans="1:11" ht="14.4" customHeight="1" thickBot="1" x14ac:dyDescent="0.35">
      <c r="A173" s="481" t="s">
        <v>435</v>
      </c>
      <c r="B173" s="459">
        <v>0</v>
      </c>
      <c r="C173" s="459">
        <v>0.115</v>
      </c>
      <c r="D173" s="460">
        <v>0.115</v>
      </c>
      <c r="E173" s="469" t="s">
        <v>303</v>
      </c>
      <c r="F173" s="459">
        <v>0</v>
      </c>
      <c r="G173" s="460">
        <v>0</v>
      </c>
      <c r="H173" s="462">
        <v>0</v>
      </c>
      <c r="I173" s="459">
        <v>0</v>
      </c>
      <c r="J173" s="460">
        <v>0</v>
      </c>
      <c r="K173" s="463">
        <v>0</v>
      </c>
    </row>
    <row r="174" spans="1:11" ht="14.4" customHeight="1" thickBot="1" x14ac:dyDescent="0.35">
      <c r="A174" s="481" t="s">
        <v>436</v>
      </c>
      <c r="B174" s="459">
        <v>0</v>
      </c>
      <c r="C174" s="459">
        <v>17.736000000000001</v>
      </c>
      <c r="D174" s="460">
        <v>17.736000000000001</v>
      </c>
      <c r="E174" s="469" t="s">
        <v>303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70" t="s">
        <v>271</v>
      </c>
    </row>
    <row r="175" spans="1:11" ht="14.4" customHeight="1" thickBot="1" x14ac:dyDescent="0.35">
      <c r="A175" s="479" t="s">
        <v>437</v>
      </c>
      <c r="B175" s="459">
        <v>225</v>
      </c>
      <c r="C175" s="459">
        <v>661.51535000000001</v>
      </c>
      <c r="D175" s="460">
        <v>436.51535000000001</v>
      </c>
      <c r="E175" s="461">
        <v>2.940068222222</v>
      </c>
      <c r="F175" s="459">
        <v>0</v>
      </c>
      <c r="G175" s="460">
        <v>0</v>
      </c>
      <c r="H175" s="462">
        <v>73.180899999999994</v>
      </c>
      <c r="I175" s="459">
        <v>127.1709</v>
      </c>
      <c r="J175" s="460">
        <v>127.1709</v>
      </c>
      <c r="K175" s="470" t="s">
        <v>271</v>
      </c>
    </row>
    <row r="176" spans="1:11" ht="14.4" customHeight="1" thickBot="1" x14ac:dyDescent="0.35">
      <c r="A176" s="480" t="s">
        <v>438</v>
      </c>
      <c r="B176" s="464">
        <v>225</v>
      </c>
      <c r="C176" s="464">
        <v>256.20706999999999</v>
      </c>
      <c r="D176" s="465">
        <v>31.207069999999</v>
      </c>
      <c r="E176" s="471">
        <v>1.1386980888880001</v>
      </c>
      <c r="F176" s="464">
        <v>0</v>
      </c>
      <c r="G176" s="465">
        <v>0</v>
      </c>
      <c r="H176" s="467">
        <v>73.180899999999994</v>
      </c>
      <c r="I176" s="464">
        <v>73.180899999999994</v>
      </c>
      <c r="J176" s="465">
        <v>73.180899999999994</v>
      </c>
      <c r="K176" s="468" t="s">
        <v>271</v>
      </c>
    </row>
    <row r="177" spans="1:11" ht="14.4" customHeight="1" thickBot="1" x14ac:dyDescent="0.35">
      <c r="A177" s="481" t="s">
        <v>439</v>
      </c>
      <c r="B177" s="459">
        <v>225</v>
      </c>
      <c r="C177" s="459">
        <v>256.20706999999999</v>
      </c>
      <c r="D177" s="460">
        <v>31.207069999999</v>
      </c>
      <c r="E177" s="461">
        <v>1.1386980888880001</v>
      </c>
      <c r="F177" s="459">
        <v>0</v>
      </c>
      <c r="G177" s="460">
        <v>0</v>
      </c>
      <c r="H177" s="462">
        <v>73.180899999999994</v>
      </c>
      <c r="I177" s="459">
        <v>73.180899999999994</v>
      </c>
      <c r="J177" s="460">
        <v>73.180899999999994</v>
      </c>
      <c r="K177" s="470" t="s">
        <v>271</v>
      </c>
    </row>
    <row r="178" spans="1:11" ht="14.4" customHeight="1" thickBot="1" x14ac:dyDescent="0.35">
      <c r="A178" s="480" t="s">
        <v>440</v>
      </c>
      <c r="B178" s="464">
        <v>0</v>
      </c>
      <c r="C178" s="464">
        <v>52.242980000000003</v>
      </c>
      <c r="D178" s="465">
        <v>52.242980000000003</v>
      </c>
      <c r="E178" s="466" t="s">
        <v>271</v>
      </c>
      <c r="F178" s="464">
        <v>0</v>
      </c>
      <c r="G178" s="465">
        <v>0</v>
      </c>
      <c r="H178" s="467">
        <v>0</v>
      </c>
      <c r="I178" s="464">
        <v>0</v>
      </c>
      <c r="J178" s="465">
        <v>0</v>
      </c>
      <c r="K178" s="468" t="s">
        <v>271</v>
      </c>
    </row>
    <row r="179" spans="1:11" ht="14.4" customHeight="1" thickBot="1" x14ac:dyDescent="0.35">
      <c r="A179" s="481" t="s">
        <v>441</v>
      </c>
      <c r="B179" s="459">
        <v>0</v>
      </c>
      <c r="C179" s="459">
        <v>23.16</v>
      </c>
      <c r="D179" s="460">
        <v>23.16</v>
      </c>
      <c r="E179" s="469" t="s">
        <v>271</v>
      </c>
      <c r="F179" s="459">
        <v>0</v>
      </c>
      <c r="G179" s="460">
        <v>0</v>
      </c>
      <c r="H179" s="462">
        <v>0</v>
      </c>
      <c r="I179" s="459">
        <v>0</v>
      </c>
      <c r="J179" s="460">
        <v>0</v>
      </c>
      <c r="K179" s="470" t="s">
        <v>271</v>
      </c>
    </row>
    <row r="180" spans="1:11" ht="14.4" customHeight="1" thickBot="1" x14ac:dyDescent="0.35">
      <c r="A180" s="481" t="s">
        <v>442</v>
      </c>
      <c r="B180" s="459">
        <v>0</v>
      </c>
      <c r="C180" s="459">
        <v>3.99</v>
      </c>
      <c r="D180" s="460">
        <v>3.99</v>
      </c>
      <c r="E180" s="469" t="s">
        <v>271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70" t="s">
        <v>271</v>
      </c>
    </row>
    <row r="181" spans="1:11" ht="14.4" customHeight="1" thickBot="1" x14ac:dyDescent="0.35">
      <c r="A181" s="481" t="s">
        <v>443</v>
      </c>
      <c r="B181" s="459">
        <v>0</v>
      </c>
      <c r="C181" s="459">
        <v>25.092980000000001</v>
      </c>
      <c r="D181" s="460">
        <v>25.092980000000001</v>
      </c>
      <c r="E181" s="469" t="s">
        <v>303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70" t="s">
        <v>271</v>
      </c>
    </row>
    <row r="182" spans="1:11" ht="14.4" customHeight="1" thickBot="1" x14ac:dyDescent="0.35">
      <c r="A182" s="480" t="s">
        <v>444</v>
      </c>
      <c r="B182" s="464">
        <v>0</v>
      </c>
      <c r="C182" s="464">
        <v>21.245999999999999</v>
      </c>
      <c r="D182" s="465">
        <v>21.245999999999999</v>
      </c>
      <c r="E182" s="466" t="s">
        <v>271</v>
      </c>
      <c r="F182" s="464">
        <v>0</v>
      </c>
      <c r="G182" s="465">
        <v>0</v>
      </c>
      <c r="H182" s="467">
        <v>0</v>
      </c>
      <c r="I182" s="464">
        <v>0</v>
      </c>
      <c r="J182" s="465">
        <v>0</v>
      </c>
      <c r="K182" s="468" t="s">
        <v>271</v>
      </c>
    </row>
    <row r="183" spans="1:11" ht="14.4" customHeight="1" thickBot="1" x14ac:dyDescent="0.35">
      <c r="A183" s="481" t="s">
        <v>445</v>
      </c>
      <c r="B183" s="459">
        <v>0</v>
      </c>
      <c r="C183" s="459">
        <v>21.245999999999999</v>
      </c>
      <c r="D183" s="460">
        <v>21.245999999999999</v>
      </c>
      <c r="E183" s="469" t="s">
        <v>303</v>
      </c>
      <c r="F183" s="459">
        <v>0</v>
      </c>
      <c r="G183" s="460">
        <v>0</v>
      </c>
      <c r="H183" s="462">
        <v>0</v>
      </c>
      <c r="I183" s="459">
        <v>0</v>
      </c>
      <c r="J183" s="460">
        <v>0</v>
      </c>
      <c r="K183" s="470" t="s">
        <v>271</v>
      </c>
    </row>
    <row r="184" spans="1:11" ht="14.4" customHeight="1" thickBot="1" x14ac:dyDescent="0.35">
      <c r="A184" s="480" t="s">
        <v>446</v>
      </c>
      <c r="B184" s="464">
        <v>0</v>
      </c>
      <c r="C184" s="464">
        <v>287.07350000000002</v>
      </c>
      <c r="D184" s="465">
        <v>287.07350000000002</v>
      </c>
      <c r="E184" s="466" t="s">
        <v>271</v>
      </c>
      <c r="F184" s="464">
        <v>0</v>
      </c>
      <c r="G184" s="465">
        <v>0</v>
      </c>
      <c r="H184" s="467">
        <v>0</v>
      </c>
      <c r="I184" s="464">
        <v>0</v>
      </c>
      <c r="J184" s="465">
        <v>0</v>
      </c>
      <c r="K184" s="468" t="s">
        <v>271</v>
      </c>
    </row>
    <row r="185" spans="1:11" ht="14.4" customHeight="1" thickBot="1" x14ac:dyDescent="0.35">
      <c r="A185" s="481" t="s">
        <v>447</v>
      </c>
      <c r="B185" s="459">
        <v>0</v>
      </c>
      <c r="C185" s="459">
        <v>287.07350000000002</v>
      </c>
      <c r="D185" s="460">
        <v>287.07350000000002</v>
      </c>
      <c r="E185" s="469" t="s">
        <v>271</v>
      </c>
      <c r="F185" s="459">
        <v>0</v>
      </c>
      <c r="G185" s="460">
        <v>0</v>
      </c>
      <c r="H185" s="462">
        <v>0</v>
      </c>
      <c r="I185" s="459">
        <v>0</v>
      </c>
      <c r="J185" s="460">
        <v>0</v>
      </c>
      <c r="K185" s="470" t="s">
        <v>271</v>
      </c>
    </row>
    <row r="186" spans="1:11" ht="14.4" customHeight="1" thickBot="1" x14ac:dyDescent="0.35">
      <c r="A186" s="480" t="s">
        <v>448</v>
      </c>
      <c r="B186" s="464">
        <v>0</v>
      </c>
      <c r="C186" s="464">
        <v>44.745799999999001</v>
      </c>
      <c r="D186" s="465">
        <v>44.745799999999001</v>
      </c>
      <c r="E186" s="466" t="s">
        <v>271</v>
      </c>
      <c r="F186" s="464">
        <v>0</v>
      </c>
      <c r="G186" s="465">
        <v>0</v>
      </c>
      <c r="H186" s="467">
        <v>0</v>
      </c>
      <c r="I186" s="464">
        <v>53.99</v>
      </c>
      <c r="J186" s="465">
        <v>53.99</v>
      </c>
      <c r="K186" s="468" t="s">
        <v>271</v>
      </c>
    </row>
    <row r="187" spans="1:11" ht="14.4" customHeight="1" thickBot="1" x14ac:dyDescent="0.35">
      <c r="A187" s="481" t="s">
        <v>449</v>
      </c>
      <c r="B187" s="459">
        <v>0</v>
      </c>
      <c r="C187" s="459">
        <v>7.26</v>
      </c>
      <c r="D187" s="460">
        <v>7.26</v>
      </c>
      <c r="E187" s="469" t="s">
        <v>271</v>
      </c>
      <c r="F187" s="459">
        <v>0</v>
      </c>
      <c r="G187" s="460">
        <v>0</v>
      </c>
      <c r="H187" s="462">
        <v>0</v>
      </c>
      <c r="I187" s="459">
        <v>53.99</v>
      </c>
      <c r="J187" s="460">
        <v>53.99</v>
      </c>
      <c r="K187" s="470" t="s">
        <v>271</v>
      </c>
    </row>
    <row r="188" spans="1:11" ht="14.4" customHeight="1" thickBot="1" x14ac:dyDescent="0.35">
      <c r="A188" s="481" t="s">
        <v>450</v>
      </c>
      <c r="B188" s="459">
        <v>0</v>
      </c>
      <c r="C188" s="459">
        <v>37.485799999999003</v>
      </c>
      <c r="D188" s="460">
        <v>37.485799999999003</v>
      </c>
      <c r="E188" s="469" t="s">
        <v>303</v>
      </c>
      <c r="F188" s="459">
        <v>0</v>
      </c>
      <c r="G188" s="460">
        <v>0</v>
      </c>
      <c r="H188" s="462">
        <v>0</v>
      </c>
      <c r="I188" s="459">
        <v>0</v>
      </c>
      <c r="J188" s="460">
        <v>0</v>
      </c>
      <c r="K188" s="463">
        <v>0</v>
      </c>
    </row>
    <row r="189" spans="1:11" ht="14.4" customHeight="1" thickBot="1" x14ac:dyDescent="0.35">
      <c r="A189" s="477" t="s">
        <v>451</v>
      </c>
      <c r="B189" s="459">
        <v>94507.920665483703</v>
      </c>
      <c r="C189" s="459">
        <v>96892.535749999995</v>
      </c>
      <c r="D189" s="460">
        <v>2384.6150845163102</v>
      </c>
      <c r="E189" s="461">
        <v>1.0252319072060001</v>
      </c>
      <c r="F189" s="459">
        <v>82121.397581530706</v>
      </c>
      <c r="G189" s="460">
        <v>13686.899596921799</v>
      </c>
      <c r="H189" s="462">
        <v>11547.68362</v>
      </c>
      <c r="I189" s="459">
        <v>18100.13319</v>
      </c>
      <c r="J189" s="460">
        <v>4413.2335930782201</v>
      </c>
      <c r="K189" s="463">
        <v>0.22040702816800001</v>
      </c>
    </row>
    <row r="190" spans="1:11" ht="14.4" customHeight="1" thickBot="1" x14ac:dyDescent="0.35">
      <c r="A190" s="478" t="s">
        <v>452</v>
      </c>
      <c r="B190" s="459">
        <v>35565.3574222592</v>
      </c>
      <c r="C190" s="459">
        <v>36013.756849999998</v>
      </c>
      <c r="D190" s="460">
        <v>448.39942774075502</v>
      </c>
      <c r="E190" s="461">
        <v>1.0126077582290001</v>
      </c>
      <c r="F190" s="459">
        <v>36209.300261470002</v>
      </c>
      <c r="G190" s="460">
        <v>6034.88337691166</v>
      </c>
      <c r="H190" s="462">
        <v>3001.4764</v>
      </c>
      <c r="I190" s="459">
        <v>6678.2103100000004</v>
      </c>
      <c r="J190" s="460">
        <v>643.326933088337</v>
      </c>
      <c r="K190" s="463">
        <v>0.18443356435399999</v>
      </c>
    </row>
    <row r="191" spans="1:11" ht="14.4" customHeight="1" thickBot="1" x14ac:dyDescent="0.35">
      <c r="A191" s="479" t="s">
        <v>453</v>
      </c>
      <c r="B191" s="459">
        <v>35565.1558626361</v>
      </c>
      <c r="C191" s="459">
        <v>36013.756849999998</v>
      </c>
      <c r="D191" s="460">
        <v>448.60098736388301</v>
      </c>
      <c r="E191" s="461">
        <v>1.0126134970159999</v>
      </c>
      <c r="F191" s="459">
        <v>36209.300261470002</v>
      </c>
      <c r="G191" s="460">
        <v>6034.88337691166</v>
      </c>
      <c r="H191" s="462">
        <v>3001.4764</v>
      </c>
      <c r="I191" s="459">
        <v>6678.2103100000004</v>
      </c>
      <c r="J191" s="460">
        <v>643.326933088337</v>
      </c>
      <c r="K191" s="463">
        <v>0.18443356435399999</v>
      </c>
    </row>
    <row r="192" spans="1:11" ht="14.4" customHeight="1" thickBot="1" x14ac:dyDescent="0.35">
      <c r="A192" s="480" t="s">
        <v>454</v>
      </c>
      <c r="B192" s="464">
        <v>242.054310179309</v>
      </c>
      <c r="C192" s="464">
        <v>342.99930000000001</v>
      </c>
      <c r="D192" s="465">
        <v>100.94498982069101</v>
      </c>
      <c r="E192" s="471">
        <v>1.4170344653060001</v>
      </c>
      <c r="F192" s="464">
        <v>331.76097034632602</v>
      </c>
      <c r="G192" s="465">
        <v>55.293495057721003</v>
      </c>
      <c r="H192" s="467">
        <v>20.271599999999999</v>
      </c>
      <c r="I192" s="464">
        <v>38.727499999999999</v>
      </c>
      <c r="J192" s="465">
        <v>-16.565995057721</v>
      </c>
      <c r="K192" s="472">
        <v>0.116733140608</v>
      </c>
    </row>
    <row r="193" spans="1:11" ht="14.4" customHeight="1" thickBot="1" x14ac:dyDescent="0.35">
      <c r="A193" s="481" t="s">
        <v>455</v>
      </c>
      <c r="B193" s="459">
        <v>185</v>
      </c>
      <c r="C193" s="459">
        <v>277.51614999999998</v>
      </c>
      <c r="D193" s="460">
        <v>92.516149999999996</v>
      </c>
      <c r="E193" s="461">
        <v>1.5000872972970001</v>
      </c>
      <c r="F193" s="459">
        <v>268.51200553075398</v>
      </c>
      <c r="G193" s="460">
        <v>44.752000921792003</v>
      </c>
      <c r="H193" s="462">
        <v>20.271599999999999</v>
      </c>
      <c r="I193" s="459">
        <v>38.290799999999997</v>
      </c>
      <c r="J193" s="460">
        <v>-6.4612009217919999</v>
      </c>
      <c r="K193" s="463">
        <v>0.142603679579</v>
      </c>
    </row>
    <row r="194" spans="1:11" ht="14.4" customHeight="1" thickBot="1" x14ac:dyDescent="0.35">
      <c r="A194" s="481" t="s">
        <v>456</v>
      </c>
      <c r="B194" s="459">
        <v>5.4310179308000001E-2</v>
      </c>
      <c r="C194" s="459">
        <v>0</v>
      </c>
      <c r="D194" s="460">
        <v>-5.4310179308000001E-2</v>
      </c>
      <c r="E194" s="461">
        <v>0</v>
      </c>
      <c r="F194" s="459">
        <v>0</v>
      </c>
      <c r="G194" s="460">
        <v>0</v>
      </c>
      <c r="H194" s="462">
        <v>0</v>
      </c>
      <c r="I194" s="459">
        <v>0</v>
      </c>
      <c r="J194" s="460">
        <v>0</v>
      </c>
      <c r="K194" s="463">
        <v>2</v>
      </c>
    </row>
    <row r="195" spans="1:11" ht="14.4" customHeight="1" thickBot="1" x14ac:dyDescent="0.35">
      <c r="A195" s="481" t="s">
        <v>457</v>
      </c>
      <c r="B195" s="459">
        <v>45</v>
      </c>
      <c r="C195" s="459">
        <v>21.544149999999998</v>
      </c>
      <c r="D195" s="460">
        <v>-23.455850000000002</v>
      </c>
      <c r="E195" s="461">
        <v>0.478758888888</v>
      </c>
      <c r="F195" s="459">
        <v>22.091522114543</v>
      </c>
      <c r="G195" s="460">
        <v>3.681920352423</v>
      </c>
      <c r="H195" s="462">
        <v>0</v>
      </c>
      <c r="I195" s="459">
        <v>0</v>
      </c>
      <c r="J195" s="460">
        <v>-3.681920352423</v>
      </c>
      <c r="K195" s="463">
        <v>0</v>
      </c>
    </row>
    <row r="196" spans="1:11" ht="14.4" customHeight="1" thickBot="1" x14ac:dyDescent="0.35">
      <c r="A196" s="481" t="s">
        <v>458</v>
      </c>
      <c r="B196" s="459">
        <v>12</v>
      </c>
      <c r="C196" s="459">
        <v>43.939</v>
      </c>
      <c r="D196" s="460">
        <v>31.939</v>
      </c>
      <c r="E196" s="461">
        <v>3.6615833333330001</v>
      </c>
      <c r="F196" s="459">
        <v>41.157442701028003</v>
      </c>
      <c r="G196" s="460">
        <v>6.8595737835039996</v>
      </c>
      <c r="H196" s="462">
        <v>0</v>
      </c>
      <c r="I196" s="459">
        <v>0.43669999999999998</v>
      </c>
      <c r="J196" s="460">
        <v>-6.4228737835040004</v>
      </c>
      <c r="K196" s="463">
        <v>1.061047459E-2</v>
      </c>
    </row>
    <row r="197" spans="1:11" ht="14.4" customHeight="1" thickBot="1" x14ac:dyDescent="0.35">
      <c r="A197" s="480" t="s">
        <v>459</v>
      </c>
      <c r="B197" s="464">
        <v>153.101552456815</v>
      </c>
      <c r="C197" s="464">
        <v>98.137079999999997</v>
      </c>
      <c r="D197" s="465">
        <v>-54.964472456814001</v>
      </c>
      <c r="E197" s="471">
        <v>0.64099336959800002</v>
      </c>
      <c r="F197" s="464">
        <v>183.63086630885101</v>
      </c>
      <c r="G197" s="465">
        <v>30.605144384808</v>
      </c>
      <c r="H197" s="467">
        <v>2.2454100000000001</v>
      </c>
      <c r="I197" s="464">
        <v>21.525259999999999</v>
      </c>
      <c r="J197" s="465">
        <v>-9.0798843848080004</v>
      </c>
      <c r="K197" s="472">
        <v>0.117220271475</v>
      </c>
    </row>
    <row r="198" spans="1:11" ht="14.4" customHeight="1" thickBot="1" x14ac:dyDescent="0.35">
      <c r="A198" s="481" t="s">
        <v>460</v>
      </c>
      <c r="B198" s="459">
        <v>150.101552456815</v>
      </c>
      <c r="C198" s="459">
        <v>91.637180000000001</v>
      </c>
      <c r="D198" s="460">
        <v>-58.464372456813997</v>
      </c>
      <c r="E198" s="461">
        <v>0.61050121401199997</v>
      </c>
      <c r="F198" s="459">
        <v>177.58064873037199</v>
      </c>
      <c r="G198" s="460">
        <v>29.596774788394999</v>
      </c>
      <c r="H198" s="462">
        <v>2.2454100000000001</v>
      </c>
      <c r="I198" s="459">
        <v>21.525259999999999</v>
      </c>
      <c r="J198" s="460">
        <v>-8.0715147883949996</v>
      </c>
      <c r="K198" s="463">
        <v>0.12121399574699999</v>
      </c>
    </row>
    <row r="199" spans="1:11" ht="14.4" customHeight="1" thickBot="1" x14ac:dyDescent="0.35">
      <c r="A199" s="481" t="s">
        <v>461</v>
      </c>
      <c r="B199" s="459">
        <v>3</v>
      </c>
      <c r="C199" s="459">
        <v>6.4999000000000002</v>
      </c>
      <c r="D199" s="460">
        <v>3.4998999999999998</v>
      </c>
      <c r="E199" s="461">
        <v>2.1666333333329999</v>
      </c>
      <c r="F199" s="459">
        <v>6.0502175784789998</v>
      </c>
      <c r="G199" s="460">
        <v>1.0083695964129999</v>
      </c>
      <c r="H199" s="462">
        <v>0</v>
      </c>
      <c r="I199" s="459">
        <v>0</v>
      </c>
      <c r="J199" s="460">
        <v>-1.0083695964129999</v>
      </c>
      <c r="K199" s="463">
        <v>0</v>
      </c>
    </row>
    <row r="200" spans="1:11" ht="14.4" customHeight="1" thickBot="1" x14ac:dyDescent="0.35">
      <c r="A200" s="480" t="s">
        <v>462</v>
      </c>
      <c r="B200" s="464">
        <v>118</v>
      </c>
      <c r="C200" s="464">
        <v>52.045189999999998</v>
      </c>
      <c r="D200" s="465">
        <v>-65.954809999999995</v>
      </c>
      <c r="E200" s="471">
        <v>0.44106093220300002</v>
      </c>
      <c r="F200" s="464">
        <v>51.941477110835997</v>
      </c>
      <c r="G200" s="465">
        <v>8.6569128518060001</v>
      </c>
      <c r="H200" s="467">
        <v>1.4916700000000001</v>
      </c>
      <c r="I200" s="464">
        <v>1.9254800000000001</v>
      </c>
      <c r="J200" s="465">
        <v>-6.7314328518059998</v>
      </c>
      <c r="K200" s="472">
        <v>3.7070181809999998E-2</v>
      </c>
    </row>
    <row r="201" spans="1:11" ht="14.4" customHeight="1" thickBot="1" x14ac:dyDescent="0.35">
      <c r="A201" s="481" t="s">
        <v>463</v>
      </c>
      <c r="B201" s="459">
        <v>2</v>
      </c>
      <c r="C201" s="459">
        <v>1.6509100000000001</v>
      </c>
      <c r="D201" s="460">
        <v>-0.34909000000000001</v>
      </c>
      <c r="E201" s="461">
        <v>0.82545500000000005</v>
      </c>
      <c r="F201" s="459">
        <v>1.539939523306</v>
      </c>
      <c r="G201" s="460">
        <v>0.25665658721700002</v>
      </c>
      <c r="H201" s="462">
        <v>0.88798999999999995</v>
      </c>
      <c r="I201" s="459">
        <v>1.3218000000000001</v>
      </c>
      <c r="J201" s="460">
        <v>1.0651434127820001</v>
      </c>
      <c r="K201" s="463">
        <v>0.85834539603299997</v>
      </c>
    </row>
    <row r="202" spans="1:11" ht="14.4" customHeight="1" thickBot="1" x14ac:dyDescent="0.35">
      <c r="A202" s="481" t="s">
        <v>464</v>
      </c>
      <c r="B202" s="459">
        <v>116</v>
      </c>
      <c r="C202" s="459">
        <v>50.394280000000002</v>
      </c>
      <c r="D202" s="460">
        <v>-65.605720000000005</v>
      </c>
      <c r="E202" s="461">
        <v>0.43443344827500002</v>
      </c>
      <c r="F202" s="459">
        <v>50.401537587530001</v>
      </c>
      <c r="G202" s="460">
        <v>8.4002562645880001</v>
      </c>
      <c r="H202" s="462">
        <v>0.60367999999999999</v>
      </c>
      <c r="I202" s="459">
        <v>0.60367999999999999</v>
      </c>
      <c r="J202" s="460">
        <v>-7.7965762645880003</v>
      </c>
      <c r="K202" s="463">
        <v>1.1977412373999999E-2</v>
      </c>
    </row>
    <row r="203" spans="1:11" ht="14.4" customHeight="1" thickBot="1" x14ac:dyDescent="0.35">
      <c r="A203" s="480" t="s">
        <v>465</v>
      </c>
      <c r="B203" s="464">
        <v>4</v>
      </c>
      <c r="C203" s="464">
        <v>0.36180000000000001</v>
      </c>
      <c r="D203" s="465">
        <v>-3.6381999999999999</v>
      </c>
      <c r="E203" s="471">
        <v>9.0450000000000003E-2</v>
      </c>
      <c r="F203" s="464">
        <v>0.36065606001099998</v>
      </c>
      <c r="G203" s="465">
        <v>6.0109343335000003E-2</v>
      </c>
      <c r="H203" s="467">
        <v>0</v>
      </c>
      <c r="I203" s="464">
        <v>0</v>
      </c>
      <c r="J203" s="465">
        <v>-6.0109343335000003E-2</v>
      </c>
      <c r="K203" s="472">
        <v>0</v>
      </c>
    </row>
    <row r="204" spans="1:11" ht="14.4" customHeight="1" thickBot="1" x14ac:dyDescent="0.35">
      <c r="A204" s="481" t="s">
        <v>466</v>
      </c>
      <c r="B204" s="459">
        <v>4</v>
      </c>
      <c r="C204" s="459">
        <v>0.36180000000000001</v>
      </c>
      <c r="D204" s="460">
        <v>-3.6381999999999999</v>
      </c>
      <c r="E204" s="461">
        <v>9.0450000000000003E-2</v>
      </c>
      <c r="F204" s="459">
        <v>0.36065606001099998</v>
      </c>
      <c r="G204" s="460">
        <v>6.0109343335000003E-2</v>
      </c>
      <c r="H204" s="462">
        <v>0</v>
      </c>
      <c r="I204" s="459">
        <v>0</v>
      </c>
      <c r="J204" s="460">
        <v>-6.0109343335000003E-2</v>
      </c>
      <c r="K204" s="463">
        <v>0</v>
      </c>
    </row>
    <row r="205" spans="1:11" ht="14.4" customHeight="1" thickBot="1" x14ac:dyDescent="0.35">
      <c r="A205" s="480" t="s">
        <v>467</v>
      </c>
      <c r="B205" s="464">
        <v>35048</v>
      </c>
      <c r="C205" s="464">
        <v>34482.800369999997</v>
      </c>
      <c r="D205" s="465">
        <v>-565.19962999998802</v>
      </c>
      <c r="E205" s="471">
        <v>0.98387355540900001</v>
      </c>
      <c r="F205" s="464">
        <v>35641.606291643897</v>
      </c>
      <c r="G205" s="465">
        <v>5940.2677152739898</v>
      </c>
      <c r="H205" s="467">
        <v>2977.45975</v>
      </c>
      <c r="I205" s="464">
        <v>6257.2887600000004</v>
      </c>
      <c r="J205" s="465">
        <v>317.02104472601098</v>
      </c>
      <c r="K205" s="472">
        <v>0.17556135682499999</v>
      </c>
    </row>
    <row r="206" spans="1:11" ht="14.4" customHeight="1" thickBot="1" x14ac:dyDescent="0.35">
      <c r="A206" s="481" t="s">
        <v>468</v>
      </c>
      <c r="B206" s="459">
        <v>17289</v>
      </c>
      <c r="C206" s="459">
        <v>14265.827289999999</v>
      </c>
      <c r="D206" s="460">
        <v>-3023.1727099999898</v>
      </c>
      <c r="E206" s="461">
        <v>0.82513894904200003</v>
      </c>
      <c r="F206" s="459">
        <v>15099.49930286</v>
      </c>
      <c r="G206" s="460">
        <v>2516.5832171433299</v>
      </c>
      <c r="H206" s="462">
        <v>1295.74863</v>
      </c>
      <c r="I206" s="459">
        <v>2716.4546300000002</v>
      </c>
      <c r="J206" s="460">
        <v>199.871412856673</v>
      </c>
      <c r="K206" s="463">
        <v>0.17990362299500001</v>
      </c>
    </row>
    <row r="207" spans="1:11" ht="14.4" customHeight="1" thickBot="1" x14ac:dyDescent="0.35">
      <c r="A207" s="481" t="s">
        <v>469</v>
      </c>
      <c r="B207" s="459">
        <v>17759</v>
      </c>
      <c r="C207" s="459">
        <v>20216.97308</v>
      </c>
      <c r="D207" s="460">
        <v>2457.9730800000002</v>
      </c>
      <c r="E207" s="461">
        <v>1.138407178332</v>
      </c>
      <c r="F207" s="459">
        <v>20542.106988783999</v>
      </c>
      <c r="G207" s="460">
        <v>3423.6844981306699</v>
      </c>
      <c r="H207" s="462">
        <v>1681.7111199999999</v>
      </c>
      <c r="I207" s="459">
        <v>3540.8341300000002</v>
      </c>
      <c r="J207" s="460">
        <v>117.149631869335</v>
      </c>
      <c r="K207" s="463">
        <v>0.17236956909600001</v>
      </c>
    </row>
    <row r="208" spans="1:11" ht="14.4" customHeight="1" thickBot="1" x14ac:dyDescent="0.35">
      <c r="A208" s="480" t="s">
        <v>470</v>
      </c>
      <c r="B208" s="464">
        <v>0</v>
      </c>
      <c r="C208" s="464">
        <v>1037.41311</v>
      </c>
      <c r="D208" s="465">
        <v>1037.41311</v>
      </c>
      <c r="E208" s="466" t="s">
        <v>271</v>
      </c>
      <c r="F208" s="464">
        <v>0</v>
      </c>
      <c r="G208" s="465">
        <v>0</v>
      </c>
      <c r="H208" s="467">
        <v>7.9699999999999997E-3</v>
      </c>
      <c r="I208" s="464">
        <v>358.74331000000001</v>
      </c>
      <c r="J208" s="465">
        <v>358.74331000000001</v>
      </c>
      <c r="K208" s="468" t="s">
        <v>271</v>
      </c>
    </row>
    <row r="209" spans="1:11" ht="14.4" customHeight="1" thickBot="1" x14ac:dyDescent="0.35">
      <c r="A209" s="481" t="s">
        <v>471</v>
      </c>
      <c r="B209" s="459">
        <v>0</v>
      </c>
      <c r="C209" s="459">
        <v>790.75989000000004</v>
      </c>
      <c r="D209" s="460">
        <v>790.75989000000004</v>
      </c>
      <c r="E209" s="469" t="s">
        <v>271</v>
      </c>
      <c r="F209" s="459">
        <v>0</v>
      </c>
      <c r="G209" s="460">
        <v>0</v>
      </c>
      <c r="H209" s="462">
        <v>0</v>
      </c>
      <c r="I209" s="459">
        <v>0</v>
      </c>
      <c r="J209" s="460">
        <v>0</v>
      </c>
      <c r="K209" s="470" t="s">
        <v>271</v>
      </c>
    </row>
    <row r="210" spans="1:11" ht="14.4" customHeight="1" thickBot="1" x14ac:dyDescent="0.35">
      <c r="A210" s="481" t="s">
        <v>472</v>
      </c>
      <c r="B210" s="459">
        <v>0</v>
      </c>
      <c r="C210" s="459">
        <v>246.65322</v>
      </c>
      <c r="D210" s="460">
        <v>246.65322</v>
      </c>
      <c r="E210" s="469" t="s">
        <v>271</v>
      </c>
      <c r="F210" s="459">
        <v>0</v>
      </c>
      <c r="G210" s="460">
        <v>0</v>
      </c>
      <c r="H210" s="462">
        <v>7.9699999999999997E-3</v>
      </c>
      <c r="I210" s="459">
        <v>358.74331000000001</v>
      </c>
      <c r="J210" s="460">
        <v>358.74331000000001</v>
      </c>
      <c r="K210" s="470" t="s">
        <v>271</v>
      </c>
    </row>
    <row r="211" spans="1:11" ht="14.4" customHeight="1" thickBot="1" x14ac:dyDescent="0.35">
      <c r="A211" s="479" t="s">
        <v>473</v>
      </c>
      <c r="B211" s="459">
        <v>0.20155962313</v>
      </c>
      <c r="C211" s="459">
        <v>0</v>
      </c>
      <c r="D211" s="460">
        <v>-0.20155962313</v>
      </c>
      <c r="E211" s="461">
        <v>0</v>
      </c>
      <c r="F211" s="459">
        <v>0</v>
      </c>
      <c r="G211" s="460">
        <v>0</v>
      </c>
      <c r="H211" s="462">
        <v>0</v>
      </c>
      <c r="I211" s="459">
        <v>0</v>
      </c>
      <c r="J211" s="460">
        <v>0</v>
      </c>
      <c r="K211" s="463">
        <v>0</v>
      </c>
    </row>
    <row r="212" spans="1:11" ht="14.4" customHeight="1" thickBot="1" x14ac:dyDescent="0.35">
      <c r="A212" s="480" t="s">
        <v>474</v>
      </c>
      <c r="B212" s="464">
        <v>0.20155962313</v>
      </c>
      <c r="C212" s="464">
        <v>0</v>
      </c>
      <c r="D212" s="465">
        <v>-0.20155962313</v>
      </c>
      <c r="E212" s="471">
        <v>0</v>
      </c>
      <c r="F212" s="464">
        <v>0</v>
      </c>
      <c r="G212" s="465">
        <v>0</v>
      </c>
      <c r="H212" s="467">
        <v>0</v>
      </c>
      <c r="I212" s="464">
        <v>0</v>
      </c>
      <c r="J212" s="465">
        <v>0</v>
      </c>
      <c r="K212" s="472">
        <v>0</v>
      </c>
    </row>
    <row r="213" spans="1:11" ht="14.4" customHeight="1" thickBot="1" x14ac:dyDescent="0.35">
      <c r="A213" s="481" t="s">
        <v>475</v>
      </c>
      <c r="B213" s="459">
        <v>0.20155962313</v>
      </c>
      <c r="C213" s="459">
        <v>0</v>
      </c>
      <c r="D213" s="460">
        <v>-0.20155962313</v>
      </c>
      <c r="E213" s="461">
        <v>0</v>
      </c>
      <c r="F213" s="459">
        <v>0</v>
      </c>
      <c r="G213" s="460">
        <v>0</v>
      </c>
      <c r="H213" s="462">
        <v>0</v>
      </c>
      <c r="I213" s="459">
        <v>0</v>
      </c>
      <c r="J213" s="460">
        <v>0</v>
      </c>
      <c r="K213" s="463">
        <v>0</v>
      </c>
    </row>
    <row r="214" spans="1:11" ht="14.4" customHeight="1" thickBot="1" x14ac:dyDescent="0.35">
      <c r="A214" s="478" t="s">
        <v>476</v>
      </c>
      <c r="B214" s="459">
        <v>58392.563243224497</v>
      </c>
      <c r="C214" s="459">
        <v>60310.478900000002</v>
      </c>
      <c r="D214" s="460">
        <v>1917.9156567755599</v>
      </c>
      <c r="E214" s="461">
        <v>1.032845204085</v>
      </c>
      <c r="F214" s="459">
        <v>45774.562901616999</v>
      </c>
      <c r="G214" s="460">
        <v>7629.0938169361698</v>
      </c>
      <c r="H214" s="462">
        <v>8546.2072200000002</v>
      </c>
      <c r="I214" s="459">
        <v>11421.92288</v>
      </c>
      <c r="J214" s="460">
        <v>3792.8290630638298</v>
      </c>
      <c r="K214" s="463">
        <v>0.249525547727</v>
      </c>
    </row>
    <row r="215" spans="1:11" ht="14.4" customHeight="1" thickBot="1" x14ac:dyDescent="0.35">
      <c r="A215" s="479" t="s">
        <v>477</v>
      </c>
      <c r="B215" s="459">
        <v>58050</v>
      </c>
      <c r="C215" s="459">
        <v>54970.428249999997</v>
      </c>
      <c r="D215" s="460">
        <v>-3079.5717499999801</v>
      </c>
      <c r="E215" s="461">
        <v>0.94694966838899997</v>
      </c>
      <c r="F215" s="459">
        <v>45390</v>
      </c>
      <c r="G215" s="460">
        <v>7565</v>
      </c>
      <c r="H215" s="462">
        <v>8437.0105999999996</v>
      </c>
      <c r="I215" s="459">
        <v>11263.6729</v>
      </c>
      <c r="J215" s="460">
        <v>3698.6729</v>
      </c>
      <c r="K215" s="463">
        <v>0.24815318131700001</v>
      </c>
    </row>
    <row r="216" spans="1:11" ht="14.4" customHeight="1" thickBot="1" x14ac:dyDescent="0.35">
      <c r="A216" s="480" t="s">
        <v>478</v>
      </c>
      <c r="B216" s="464">
        <v>58050</v>
      </c>
      <c r="C216" s="464">
        <v>54970.428249999997</v>
      </c>
      <c r="D216" s="465">
        <v>-3079.5717499999801</v>
      </c>
      <c r="E216" s="471">
        <v>0.94694966838899997</v>
      </c>
      <c r="F216" s="464">
        <v>45390</v>
      </c>
      <c r="G216" s="465">
        <v>7565</v>
      </c>
      <c r="H216" s="467">
        <v>8437.0105999999996</v>
      </c>
      <c r="I216" s="464">
        <v>11263.6729</v>
      </c>
      <c r="J216" s="465">
        <v>3698.6729</v>
      </c>
      <c r="K216" s="472">
        <v>0.24815318131700001</v>
      </c>
    </row>
    <row r="217" spans="1:11" ht="14.4" customHeight="1" thickBot="1" x14ac:dyDescent="0.35">
      <c r="A217" s="481" t="s">
        <v>479</v>
      </c>
      <c r="B217" s="459">
        <v>20950</v>
      </c>
      <c r="C217" s="459">
        <v>12349.5445</v>
      </c>
      <c r="D217" s="460">
        <v>-8600.4555</v>
      </c>
      <c r="E217" s="461">
        <v>0.58947706443900005</v>
      </c>
      <c r="F217" s="459">
        <v>14740</v>
      </c>
      <c r="G217" s="460">
        <v>2456.6666666666702</v>
      </c>
      <c r="H217" s="462">
        <v>1226.8800000000001</v>
      </c>
      <c r="I217" s="459">
        <v>2595.5135</v>
      </c>
      <c r="J217" s="460">
        <v>138.846833333333</v>
      </c>
      <c r="K217" s="463">
        <v>0.17608639755700001</v>
      </c>
    </row>
    <row r="218" spans="1:11" ht="14.4" customHeight="1" thickBot="1" x14ac:dyDescent="0.35">
      <c r="A218" s="481" t="s">
        <v>480</v>
      </c>
      <c r="B218" s="459">
        <v>37000</v>
      </c>
      <c r="C218" s="459">
        <v>42448.350149999998</v>
      </c>
      <c r="D218" s="460">
        <v>5448.3501500000102</v>
      </c>
      <c r="E218" s="461">
        <v>1.1472527067560001</v>
      </c>
      <c r="F218" s="459">
        <v>30590</v>
      </c>
      <c r="G218" s="460">
        <v>5098.3333333333303</v>
      </c>
      <c r="H218" s="462">
        <v>7192.9089999999997</v>
      </c>
      <c r="I218" s="459">
        <v>8650.9377999999997</v>
      </c>
      <c r="J218" s="460">
        <v>3552.6044666666699</v>
      </c>
      <c r="K218" s="463">
        <v>0.28280280483800002</v>
      </c>
    </row>
    <row r="219" spans="1:11" ht="14.4" customHeight="1" thickBot="1" x14ac:dyDescent="0.35">
      <c r="A219" s="481" t="s">
        <v>481</v>
      </c>
      <c r="B219" s="459">
        <v>100</v>
      </c>
      <c r="C219" s="459">
        <v>172.53360000000001</v>
      </c>
      <c r="D219" s="460">
        <v>72.533600000000007</v>
      </c>
      <c r="E219" s="461">
        <v>1.725336</v>
      </c>
      <c r="F219" s="459">
        <v>60</v>
      </c>
      <c r="G219" s="460">
        <v>10</v>
      </c>
      <c r="H219" s="462">
        <v>17.221599999999999</v>
      </c>
      <c r="I219" s="459">
        <v>17.221599999999999</v>
      </c>
      <c r="J219" s="460">
        <v>7.2215999999999996</v>
      </c>
      <c r="K219" s="463">
        <v>0.28702666666600002</v>
      </c>
    </row>
    <row r="220" spans="1:11" ht="14.4" customHeight="1" thickBot="1" x14ac:dyDescent="0.35">
      <c r="A220" s="479" t="s">
        <v>482</v>
      </c>
      <c r="B220" s="459">
        <v>0</v>
      </c>
      <c r="C220" s="459">
        <v>95.735799999999998</v>
      </c>
      <c r="D220" s="460">
        <v>95.735799999999998</v>
      </c>
      <c r="E220" s="469" t="s">
        <v>271</v>
      </c>
      <c r="F220" s="459">
        <v>0</v>
      </c>
      <c r="G220" s="460">
        <v>0</v>
      </c>
      <c r="H220" s="462">
        <v>63.74</v>
      </c>
      <c r="I220" s="459">
        <v>74.489999999999995</v>
      </c>
      <c r="J220" s="460">
        <v>74.489999999999995</v>
      </c>
      <c r="K220" s="470" t="s">
        <v>271</v>
      </c>
    </row>
    <row r="221" spans="1:11" ht="14.4" customHeight="1" thickBot="1" x14ac:dyDescent="0.35">
      <c r="A221" s="480" t="s">
        <v>483</v>
      </c>
      <c r="B221" s="464">
        <v>0</v>
      </c>
      <c r="C221" s="464">
        <v>37.485799999999998</v>
      </c>
      <c r="D221" s="465">
        <v>37.485799999999998</v>
      </c>
      <c r="E221" s="466" t="s">
        <v>271</v>
      </c>
      <c r="F221" s="464">
        <v>0</v>
      </c>
      <c r="G221" s="465">
        <v>0</v>
      </c>
      <c r="H221" s="467">
        <v>53.99</v>
      </c>
      <c r="I221" s="464">
        <v>53.99</v>
      </c>
      <c r="J221" s="465">
        <v>53.99</v>
      </c>
      <c r="K221" s="468" t="s">
        <v>303</v>
      </c>
    </row>
    <row r="222" spans="1:11" ht="14.4" customHeight="1" thickBot="1" x14ac:dyDescent="0.35">
      <c r="A222" s="481" t="s">
        <v>484</v>
      </c>
      <c r="B222" s="459">
        <v>0</v>
      </c>
      <c r="C222" s="459">
        <v>37.485799999999998</v>
      </c>
      <c r="D222" s="460">
        <v>37.485799999999998</v>
      </c>
      <c r="E222" s="469" t="s">
        <v>271</v>
      </c>
      <c r="F222" s="459">
        <v>0</v>
      </c>
      <c r="G222" s="460">
        <v>0</v>
      </c>
      <c r="H222" s="462">
        <v>53.99</v>
      </c>
      <c r="I222" s="459">
        <v>53.99</v>
      </c>
      <c r="J222" s="460">
        <v>53.99</v>
      </c>
      <c r="K222" s="470" t="s">
        <v>303</v>
      </c>
    </row>
    <row r="223" spans="1:11" ht="14.4" customHeight="1" thickBot="1" x14ac:dyDescent="0.35">
      <c r="A223" s="480" t="s">
        <v>485</v>
      </c>
      <c r="B223" s="464">
        <v>0</v>
      </c>
      <c r="C223" s="464">
        <v>58.25</v>
      </c>
      <c r="D223" s="465">
        <v>58.25</v>
      </c>
      <c r="E223" s="466" t="s">
        <v>303</v>
      </c>
      <c r="F223" s="464">
        <v>0</v>
      </c>
      <c r="G223" s="465">
        <v>0</v>
      </c>
      <c r="H223" s="467">
        <v>9.75</v>
      </c>
      <c r="I223" s="464">
        <v>20.5</v>
      </c>
      <c r="J223" s="465">
        <v>20.5</v>
      </c>
      <c r="K223" s="468" t="s">
        <v>271</v>
      </c>
    </row>
    <row r="224" spans="1:11" ht="14.4" customHeight="1" thickBot="1" x14ac:dyDescent="0.35">
      <c r="A224" s="481" t="s">
        <v>486</v>
      </c>
      <c r="B224" s="459">
        <v>0</v>
      </c>
      <c r="C224" s="459">
        <v>58.25</v>
      </c>
      <c r="D224" s="460">
        <v>58.25</v>
      </c>
      <c r="E224" s="469" t="s">
        <v>303</v>
      </c>
      <c r="F224" s="459">
        <v>0</v>
      </c>
      <c r="G224" s="460">
        <v>0</v>
      </c>
      <c r="H224" s="462">
        <v>9.75</v>
      </c>
      <c r="I224" s="459">
        <v>20.5</v>
      </c>
      <c r="J224" s="460">
        <v>20.5</v>
      </c>
      <c r="K224" s="470" t="s">
        <v>271</v>
      </c>
    </row>
    <row r="225" spans="1:11" ht="14.4" customHeight="1" thickBot="1" x14ac:dyDescent="0.35">
      <c r="A225" s="482" t="s">
        <v>487</v>
      </c>
      <c r="B225" s="464">
        <v>342.56324322446699</v>
      </c>
      <c r="C225" s="464">
        <v>5244.3148499999998</v>
      </c>
      <c r="D225" s="465">
        <v>4901.7516067755296</v>
      </c>
      <c r="E225" s="471">
        <v>15.309041333905</v>
      </c>
      <c r="F225" s="464">
        <v>384.562901617009</v>
      </c>
      <c r="G225" s="465">
        <v>64.093816936167997</v>
      </c>
      <c r="H225" s="467">
        <v>45.456620000000001</v>
      </c>
      <c r="I225" s="464">
        <v>83.759979999999999</v>
      </c>
      <c r="J225" s="465">
        <v>19.666163063831</v>
      </c>
      <c r="K225" s="472">
        <v>0.21780566884499999</v>
      </c>
    </row>
    <row r="226" spans="1:11" ht="14.4" customHeight="1" thickBot="1" x14ac:dyDescent="0.35">
      <c r="A226" s="480" t="s">
        <v>488</v>
      </c>
      <c r="B226" s="464">
        <v>0</v>
      </c>
      <c r="C226" s="464">
        <v>4878.2031999999999</v>
      </c>
      <c r="D226" s="465">
        <v>4878.2031999999999</v>
      </c>
      <c r="E226" s="466" t="s">
        <v>271</v>
      </c>
      <c r="F226" s="464">
        <v>0</v>
      </c>
      <c r="G226" s="465">
        <v>0</v>
      </c>
      <c r="H226" s="467">
        <v>2.2000000000000001E-4</v>
      </c>
      <c r="I226" s="464">
        <v>5.8E-4</v>
      </c>
      <c r="J226" s="465">
        <v>5.8E-4</v>
      </c>
      <c r="K226" s="468" t="s">
        <v>271</v>
      </c>
    </row>
    <row r="227" spans="1:11" ht="14.4" customHeight="1" thickBot="1" x14ac:dyDescent="0.35">
      <c r="A227" s="481" t="s">
        <v>489</v>
      </c>
      <c r="B227" s="459">
        <v>0</v>
      </c>
      <c r="C227" s="459">
        <v>1.9779999999999999E-2</v>
      </c>
      <c r="D227" s="460">
        <v>1.9779999999999999E-2</v>
      </c>
      <c r="E227" s="469" t="s">
        <v>271</v>
      </c>
      <c r="F227" s="459">
        <v>0</v>
      </c>
      <c r="G227" s="460">
        <v>0</v>
      </c>
      <c r="H227" s="462">
        <v>2.2000000000000001E-4</v>
      </c>
      <c r="I227" s="459">
        <v>5.8E-4</v>
      </c>
      <c r="J227" s="460">
        <v>5.8E-4</v>
      </c>
      <c r="K227" s="470" t="s">
        <v>271</v>
      </c>
    </row>
    <row r="228" spans="1:11" ht="14.4" customHeight="1" thickBot="1" x14ac:dyDescent="0.35">
      <c r="A228" s="481" t="s">
        <v>490</v>
      </c>
      <c r="B228" s="459">
        <v>0</v>
      </c>
      <c r="C228" s="459">
        <v>4878.1834200000003</v>
      </c>
      <c r="D228" s="460">
        <v>4878.1834200000003</v>
      </c>
      <c r="E228" s="469" t="s">
        <v>271</v>
      </c>
      <c r="F228" s="459">
        <v>0</v>
      </c>
      <c r="G228" s="460">
        <v>0</v>
      </c>
      <c r="H228" s="462">
        <v>0</v>
      </c>
      <c r="I228" s="459">
        <v>0</v>
      </c>
      <c r="J228" s="460">
        <v>0</v>
      </c>
      <c r="K228" s="470" t="s">
        <v>271</v>
      </c>
    </row>
    <row r="229" spans="1:11" ht="14.4" customHeight="1" thickBot="1" x14ac:dyDescent="0.35">
      <c r="A229" s="480" t="s">
        <v>491</v>
      </c>
      <c r="B229" s="464">
        <v>342.56324322446699</v>
      </c>
      <c r="C229" s="464">
        <v>349.13465000000002</v>
      </c>
      <c r="D229" s="465">
        <v>6.571406775532</v>
      </c>
      <c r="E229" s="471">
        <v>1.019183046942</v>
      </c>
      <c r="F229" s="464">
        <v>384.562901617009</v>
      </c>
      <c r="G229" s="465">
        <v>64.093816936167997</v>
      </c>
      <c r="H229" s="467">
        <v>26.706399999999999</v>
      </c>
      <c r="I229" s="464">
        <v>65.009399999999999</v>
      </c>
      <c r="J229" s="465">
        <v>0.91558306383099997</v>
      </c>
      <c r="K229" s="472">
        <v>0.16904750751200001</v>
      </c>
    </row>
    <row r="230" spans="1:11" ht="14.4" customHeight="1" thickBot="1" x14ac:dyDescent="0.35">
      <c r="A230" s="481" t="s">
        <v>492</v>
      </c>
      <c r="B230" s="459">
        <v>320</v>
      </c>
      <c r="C230" s="459">
        <v>271.49400000000003</v>
      </c>
      <c r="D230" s="460">
        <v>-48.505999999998998</v>
      </c>
      <c r="E230" s="461">
        <v>0.84841875</v>
      </c>
      <c r="F230" s="459">
        <v>300</v>
      </c>
      <c r="G230" s="460">
        <v>50</v>
      </c>
      <c r="H230" s="462">
        <v>20.824000000000002</v>
      </c>
      <c r="I230" s="459">
        <v>54.856999999999999</v>
      </c>
      <c r="J230" s="460">
        <v>4.8570000000000002</v>
      </c>
      <c r="K230" s="463">
        <v>0.18285666666600001</v>
      </c>
    </row>
    <row r="231" spans="1:11" ht="14.4" customHeight="1" thickBot="1" x14ac:dyDescent="0.35">
      <c r="A231" s="481" t="s">
        <v>493</v>
      </c>
      <c r="B231" s="459">
        <v>0</v>
      </c>
      <c r="C231" s="459">
        <v>1.847</v>
      </c>
      <c r="D231" s="460">
        <v>1.847</v>
      </c>
      <c r="E231" s="469" t="s">
        <v>271</v>
      </c>
      <c r="F231" s="459">
        <v>3.4837147734989999</v>
      </c>
      <c r="G231" s="460">
        <v>0.58061912891599998</v>
      </c>
      <c r="H231" s="462">
        <v>0.17499999999999999</v>
      </c>
      <c r="I231" s="459">
        <v>0.20100000000000001</v>
      </c>
      <c r="J231" s="460">
        <v>-0.37961912891600003</v>
      </c>
      <c r="K231" s="463">
        <v>5.7697031205999998E-2</v>
      </c>
    </row>
    <row r="232" spans="1:11" ht="14.4" customHeight="1" thickBot="1" x14ac:dyDescent="0.35">
      <c r="A232" s="481" t="s">
        <v>494</v>
      </c>
      <c r="B232" s="459">
        <v>12.412900494375</v>
      </c>
      <c r="C232" s="459">
        <v>43.116</v>
      </c>
      <c r="D232" s="460">
        <v>30.703099505623999</v>
      </c>
      <c r="E232" s="461">
        <v>3.4734830928139999</v>
      </c>
      <c r="F232" s="459">
        <v>48.620664329004001</v>
      </c>
      <c r="G232" s="460">
        <v>8.1034440548340001</v>
      </c>
      <c r="H232" s="462">
        <v>3.476</v>
      </c>
      <c r="I232" s="459">
        <v>7.72</v>
      </c>
      <c r="J232" s="460">
        <v>-0.38344405483400001</v>
      </c>
      <c r="K232" s="463">
        <v>0.15878022455099999</v>
      </c>
    </row>
    <row r="233" spans="1:11" ht="14.4" customHeight="1" thickBot="1" x14ac:dyDescent="0.35">
      <c r="A233" s="481" t="s">
        <v>495</v>
      </c>
      <c r="B233" s="459">
        <v>10.150342730091999</v>
      </c>
      <c r="C233" s="459">
        <v>32.67765</v>
      </c>
      <c r="D233" s="460">
        <v>22.527307269906998</v>
      </c>
      <c r="E233" s="461">
        <v>3.2193641997050002</v>
      </c>
      <c r="F233" s="459">
        <v>32.458522514503997</v>
      </c>
      <c r="G233" s="460">
        <v>5.4097537524170001</v>
      </c>
      <c r="H233" s="462">
        <v>2.2313999999999998</v>
      </c>
      <c r="I233" s="459">
        <v>2.2313999999999998</v>
      </c>
      <c r="J233" s="460">
        <v>-3.1783537524169998</v>
      </c>
      <c r="K233" s="463">
        <v>6.8746197519999996E-2</v>
      </c>
    </row>
    <row r="234" spans="1:11" ht="14.4" customHeight="1" thickBot="1" x14ac:dyDescent="0.35">
      <c r="A234" s="480" t="s">
        <v>496</v>
      </c>
      <c r="B234" s="464">
        <v>0</v>
      </c>
      <c r="C234" s="464">
        <v>16.977</v>
      </c>
      <c r="D234" s="465">
        <v>16.977</v>
      </c>
      <c r="E234" s="466" t="s">
        <v>271</v>
      </c>
      <c r="F234" s="464">
        <v>0</v>
      </c>
      <c r="G234" s="465">
        <v>0</v>
      </c>
      <c r="H234" s="467">
        <v>18.75</v>
      </c>
      <c r="I234" s="464">
        <v>18.75</v>
      </c>
      <c r="J234" s="465">
        <v>18.75</v>
      </c>
      <c r="K234" s="468" t="s">
        <v>271</v>
      </c>
    </row>
    <row r="235" spans="1:11" ht="14.4" customHeight="1" thickBot="1" x14ac:dyDescent="0.35">
      <c r="A235" s="481" t="s">
        <v>497</v>
      </c>
      <c r="B235" s="459">
        <v>0</v>
      </c>
      <c r="C235" s="459">
        <v>16.977</v>
      </c>
      <c r="D235" s="460">
        <v>16.977</v>
      </c>
      <c r="E235" s="469" t="s">
        <v>271</v>
      </c>
      <c r="F235" s="459">
        <v>0</v>
      </c>
      <c r="G235" s="460">
        <v>0</v>
      </c>
      <c r="H235" s="462">
        <v>18.75</v>
      </c>
      <c r="I235" s="459">
        <v>18.75</v>
      </c>
      <c r="J235" s="460">
        <v>18.75</v>
      </c>
      <c r="K235" s="470" t="s">
        <v>271</v>
      </c>
    </row>
    <row r="236" spans="1:11" ht="14.4" customHeight="1" thickBot="1" x14ac:dyDescent="0.35">
      <c r="A236" s="478" t="s">
        <v>498</v>
      </c>
      <c r="B236" s="459">
        <v>550</v>
      </c>
      <c r="C236" s="459">
        <v>568.29999999999995</v>
      </c>
      <c r="D236" s="460">
        <v>18.3</v>
      </c>
      <c r="E236" s="461">
        <v>1.0332727272719999</v>
      </c>
      <c r="F236" s="459">
        <v>137.53441844366799</v>
      </c>
      <c r="G236" s="460">
        <v>22.922403073944</v>
      </c>
      <c r="H236" s="462">
        <v>0</v>
      </c>
      <c r="I236" s="459">
        <v>0</v>
      </c>
      <c r="J236" s="460">
        <v>-22.922403073944</v>
      </c>
      <c r="K236" s="463">
        <v>0</v>
      </c>
    </row>
    <row r="237" spans="1:11" ht="14.4" customHeight="1" thickBot="1" x14ac:dyDescent="0.35">
      <c r="A237" s="482" t="s">
        <v>499</v>
      </c>
      <c r="B237" s="464">
        <v>550</v>
      </c>
      <c r="C237" s="464">
        <v>568.29999999999995</v>
      </c>
      <c r="D237" s="465">
        <v>18.3</v>
      </c>
      <c r="E237" s="471">
        <v>1.0332727272719999</v>
      </c>
      <c r="F237" s="464">
        <v>137.53441844366799</v>
      </c>
      <c r="G237" s="465">
        <v>22.922403073944</v>
      </c>
      <c r="H237" s="467">
        <v>0</v>
      </c>
      <c r="I237" s="464">
        <v>0</v>
      </c>
      <c r="J237" s="465">
        <v>-22.922403073944</v>
      </c>
      <c r="K237" s="472">
        <v>0</v>
      </c>
    </row>
    <row r="238" spans="1:11" ht="14.4" customHeight="1" thickBot="1" x14ac:dyDescent="0.35">
      <c r="A238" s="480" t="s">
        <v>500</v>
      </c>
      <c r="B238" s="464">
        <v>550</v>
      </c>
      <c r="C238" s="464">
        <v>568.29999999999995</v>
      </c>
      <c r="D238" s="465">
        <v>18.3</v>
      </c>
      <c r="E238" s="471">
        <v>1.0332727272719999</v>
      </c>
      <c r="F238" s="464">
        <v>137.53441844366799</v>
      </c>
      <c r="G238" s="465">
        <v>22.922403073944</v>
      </c>
      <c r="H238" s="467">
        <v>0</v>
      </c>
      <c r="I238" s="464">
        <v>0</v>
      </c>
      <c r="J238" s="465">
        <v>-22.922403073944</v>
      </c>
      <c r="K238" s="472">
        <v>0</v>
      </c>
    </row>
    <row r="239" spans="1:11" ht="14.4" customHeight="1" thickBot="1" x14ac:dyDescent="0.35">
      <c r="A239" s="481" t="s">
        <v>501</v>
      </c>
      <c r="B239" s="459">
        <v>550</v>
      </c>
      <c r="C239" s="459">
        <v>568.29999999999995</v>
      </c>
      <c r="D239" s="460">
        <v>18.3</v>
      </c>
      <c r="E239" s="461">
        <v>1.0332727272719999</v>
      </c>
      <c r="F239" s="459">
        <v>137.53441844366799</v>
      </c>
      <c r="G239" s="460">
        <v>22.922403073944</v>
      </c>
      <c r="H239" s="462">
        <v>0</v>
      </c>
      <c r="I239" s="459">
        <v>0</v>
      </c>
      <c r="J239" s="460">
        <v>-22.922403073944</v>
      </c>
      <c r="K239" s="463">
        <v>0</v>
      </c>
    </row>
    <row r="240" spans="1:11" ht="14.4" customHeight="1" thickBot="1" x14ac:dyDescent="0.35">
      <c r="A240" s="477" t="s">
        <v>502</v>
      </c>
      <c r="B240" s="459">
        <v>6167.7225019821899</v>
      </c>
      <c r="C240" s="459">
        <v>7173.0129699999998</v>
      </c>
      <c r="D240" s="460">
        <v>1005.29046801781</v>
      </c>
      <c r="E240" s="461">
        <v>1.1629921689389999</v>
      </c>
      <c r="F240" s="459">
        <v>0</v>
      </c>
      <c r="G240" s="460">
        <v>0</v>
      </c>
      <c r="H240" s="462">
        <v>569.45824000000005</v>
      </c>
      <c r="I240" s="459">
        <v>1159.7238600000001</v>
      </c>
      <c r="J240" s="460">
        <v>1159.7238600000001</v>
      </c>
      <c r="K240" s="470" t="s">
        <v>303</v>
      </c>
    </row>
    <row r="241" spans="1:11" ht="14.4" customHeight="1" thickBot="1" x14ac:dyDescent="0.35">
      <c r="A241" s="483" t="s">
        <v>503</v>
      </c>
      <c r="B241" s="464">
        <v>6167.7225019821899</v>
      </c>
      <c r="C241" s="464">
        <v>7173.0129699999998</v>
      </c>
      <c r="D241" s="465">
        <v>1005.29046801781</v>
      </c>
      <c r="E241" s="471">
        <v>1.1629921689389999</v>
      </c>
      <c r="F241" s="464">
        <v>0</v>
      </c>
      <c r="G241" s="465">
        <v>0</v>
      </c>
      <c r="H241" s="467">
        <v>569.45824000000005</v>
      </c>
      <c r="I241" s="464">
        <v>1159.7238600000001</v>
      </c>
      <c r="J241" s="465">
        <v>1159.7238600000001</v>
      </c>
      <c r="K241" s="468" t="s">
        <v>303</v>
      </c>
    </row>
    <row r="242" spans="1:11" ht="14.4" customHeight="1" thickBot="1" x14ac:dyDescent="0.35">
      <c r="A242" s="482" t="s">
        <v>54</v>
      </c>
      <c r="B242" s="464">
        <v>6167.7225019821899</v>
      </c>
      <c r="C242" s="464">
        <v>7173.0129699999998</v>
      </c>
      <c r="D242" s="465">
        <v>1005.29046801781</v>
      </c>
      <c r="E242" s="471">
        <v>1.1629921689389999</v>
      </c>
      <c r="F242" s="464">
        <v>0</v>
      </c>
      <c r="G242" s="465">
        <v>0</v>
      </c>
      <c r="H242" s="467">
        <v>569.45824000000005</v>
      </c>
      <c r="I242" s="464">
        <v>1159.7238600000001</v>
      </c>
      <c r="J242" s="465">
        <v>1159.7238600000001</v>
      </c>
      <c r="K242" s="468" t="s">
        <v>303</v>
      </c>
    </row>
    <row r="243" spans="1:11" ht="14.4" customHeight="1" thickBot="1" x14ac:dyDescent="0.35">
      <c r="A243" s="484" t="s">
        <v>504</v>
      </c>
      <c r="B243" s="459">
        <v>2.2608349792050002</v>
      </c>
      <c r="C243" s="459">
        <v>5.9117800000000003</v>
      </c>
      <c r="D243" s="460">
        <v>3.650945020794</v>
      </c>
      <c r="E243" s="461">
        <v>2.6148657705549998</v>
      </c>
      <c r="F243" s="459">
        <v>0</v>
      </c>
      <c r="G243" s="460">
        <v>0</v>
      </c>
      <c r="H243" s="462">
        <v>0.15931000000000001</v>
      </c>
      <c r="I243" s="459">
        <v>0.15931000000000001</v>
      </c>
      <c r="J243" s="460">
        <v>0.15931000000000001</v>
      </c>
      <c r="K243" s="470" t="s">
        <v>303</v>
      </c>
    </row>
    <row r="244" spans="1:11" ht="14.4" customHeight="1" thickBot="1" x14ac:dyDescent="0.35">
      <c r="A244" s="481" t="s">
        <v>505</v>
      </c>
      <c r="B244" s="459">
        <v>2.2608349792050002</v>
      </c>
      <c r="C244" s="459">
        <v>5.9117800000000003</v>
      </c>
      <c r="D244" s="460">
        <v>3.650945020794</v>
      </c>
      <c r="E244" s="461">
        <v>2.6148657705549998</v>
      </c>
      <c r="F244" s="459">
        <v>0</v>
      </c>
      <c r="G244" s="460">
        <v>0</v>
      </c>
      <c r="H244" s="462">
        <v>0.15931000000000001</v>
      </c>
      <c r="I244" s="459">
        <v>0.15931000000000001</v>
      </c>
      <c r="J244" s="460">
        <v>0.15931000000000001</v>
      </c>
      <c r="K244" s="470" t="s">
        <v>303</v>
      </c>
    </row>
    <row r="245" spans="1:11" ht="14.4" customHeight="1" thickBot="1" x14ac:dyDescent="0.35">
      <c r="A245" s="480" t="s">
        <v>506</v>
      </c>
      <c r="B245" s="464">
        <v>68.334736658439994</v>
      </c>
      <c r="C245" s="464">
        <v>58.515000000000001</v>
      </c>
      <c r="D245" s="465">
        <v>-9.8197366584400001</v>
      </c>
      <c r="E245" s="471">
        <v>0.85629948780599996</v>
      </c>
      <c r="F245" s="464">
        <v>0</v>
      </c>
      <c r="G245" s="465">
        <v>0</v>
      </c>
      <c r="H245" s="467">
        <v>1.19</v>
      </c>
      <c r="I245" s="464">
        <v>6.9029999999999996</v>
      </c>
      <c r="J245" s="465">
        <v>6.9029999999999996</v>
      </c>
      <c r="K245" s="468" t="s">
        <v>303</v>
      </c>
    </row>
    <row r="246" spans="1:11" ht="14.4" customHeight="1" thickBot="1" x14ac:dyDescent="0.35">
      <c r="A246" s="481" t="s">
        <v>507</v>
      </c>
      <c r="B246" s="459">
        <v>68.334736658439994</v>
      </c>
      <c r="C246" s="459">
        <v>58.515000000000001</v>
      </c>
      <c r="D246" s="460">
        <v>-9.8197366584400001</v>
      </c>
      <c r="E246" s="461">
        <v>0.85629948780599996</v>
      </c>
      <c r="F246" s="459">
        <v>0</v>
      </c>
      <c r="G246" s="460">
        <v>0</v>
      </c>
      <c r="H246" s="462">
        <v>1.19</v>
      </c>
      <c r="I246" s="459">
        <v>6.9029999999999996</v>
      </c>
      <c r="J246" s="460">
        <v>6.9029999999999996</v>
      </c>
      <c r="K246" s="470" t="s">
        <v>303</v>
      </c>
    </row>
    <row r="247" spans="1:11" ht="14.4" customHeight="1" thickBot="1" x14ac:dyDescent="0.35">
      <c r="A247" s="480" t="s">
        <v>508</v>
      </c>
      <c r="B247" s="464">
        <v>485.84483036828198</v>
      </c>
      <c r="C247" s="464">
        <v>522.18335000000002</v>
      </c>
      <c r="D247" s="465">
        <v>36.338519631716999</v>
      </c>
      <c r="E247" s="471">
        <v>1.074794496844</v>
      </c>
      <c r="F247" s="464">
        <v>0</v>
      </c>
      <c r="G247" s="465">
        <v>0</v>
      </c>
      <c r="H247" s="467">
        <v>46.491199999999999</v>
      </c>
      <c r="I247" s="464">
        <v>98.361549999999994</v>
      </c>
      <c r="J247" s="465">
        <v>98.361549999999994</v>
      </c>
      <c r="K247" s="468" t="s">
        <v>303</v>
      </c>
    </row>
    <row r="248" spans="1:11" ht="14.4" customHeight="1" thickBot="1" x14ac:dyDescent="0.35">
      <c r="A248" s="481" t="s">
        <v>509</v>
      </c>
      <c r="B248" s="459">
        <v>0</v>
      </c>
      <c r="C248" s="459">
        <v>0.37</v>
      </c>
      <c r="D248" s="460">
        <v>0.37</v>
      </c>
      <c r="E248" s="469" t="s">
        <v>303</v>
      </c>
      <c r="F248" s="459">
        <v>0</v>
      </c>
      <c r="G248" s="460">
        <v>0</v>
      </c>
      <c r="H248" s="462">
        <v>0</v>
      </c>
      <c r="I248" s="459">
        <v>0.37</v>
      </c>
      <c r="J248" s="460">
        <v>0.37</v>
      </c>
      <c r="K248" s="470" t="s">
        <v>303</v>
      </c>
    </row>
    <row r="249" spans="1:11" ht="14.4" customHeight="1" thickBot="1" x14ac:dyDescent="0.35">
      <c r="A249" s="481" t="s">
        <v>510</v>
      </c>
      <c r="B249" s="459">
        <v>8.5365753400039992</v>
      </c>
      <c r="C249" s="459">
        <v>24.7759</v>
      </c>
      <c r="D249" s="460">
        <v>16.239324659994999</v>
      </c>
      <c r="E249" s="461">
        <v>2.9023231229380002</v>
      </c>
      <c r="F249" s="459">
        <v>0</v>
      </c>
      <c r="G249" s="460">
        <v>0</v>
      </c>
      <c r="H249" s="462">
        <v>0</v>
      </c>
      <c r="I249" s="459">
        <v>0</v>
      </c>
      <c r="J249" s="460">
        <v>0</v>
      </c>
      <c r="K249" s="463">
        <v>0</v>
      </c>
    </row>
    <row r="250" spans="1:11" ht="14.4" customHeight="1" thickBot="1" x14ac:dyDescent="0.35">
      <c r="A250" s="481" t="s">
        <v>511</v>
      </c>
      <c r="B250" s="459">
        <v>477.30825502827702</v>
      </c>
      <c r="C250" s="459">
        <v>497.03744999999998</v>
      </c>
      <c r="D250" s="460">
        <v>19.729194971721999</v>
      </c>
      <c r="E250" s="461">
        <v>1.0413342840049999</v>
      </c>
      <c r="F250" s="459">
        <v>0</v>
      </c>
      <c r="G250" s="460">
        <v>0</v>
      </c>
      <c r="H250" s="462">
        <v>46.491199999999999</v>
      </c>
      <c r="I250" s="459">
        <v>97.991550000000004</v>
      </c>
      <c r="J250" s="460">
        <v>97.991550000000004</v>
      </c>
      <c r="K250" s="470" t="s">
        <v>303</v>
      </c>
    </row>
    <row r="251" spans="1:11" ht="14.4" customHeight="1" thickBot="1" x14ac:dyDescent="0.35">
      <c r="A251" s="480" t="s">
        <v>512</v>
      </c>
      <c r="B251" s="464">
        <v>160.475190338609</v>
      </c>
      <c r="C251" s="464">
        <v>152.44471999999999</v>
      </c>
      <c r="D251" s="465">
        <v>-8.0304703386089997</v>
      </c>
      <c r="E251" s="471">
        <v>0.94995818156199996</v>
      </c>
      <c r="F251" s="464">
        <v>0</v>
      </c>
      <c r="G251" s="465">
        <v>0</v>
      </c>
      <c r="H251" s="467">
        <v>14.6036</v>
      </c>
      <c r="I251" s="464">
        <v>30.2346</v>
      </c>
      <c r="J251" s="465">
        <v>30.2346</v>
      </c>
      <c r="K251" s="468" t="s">
        <v>303</v>
      </c>
    </row>
    <row r="252" spans="1:11" ht="14.4" customHeight="1" thickBot="1" x14ac:dyDescent="0.35">
      <c r="A252" s="481" t="s">
        <v>513</v>
      </c>
      <c r="B252" s="459">
        <v>160.475190338609</v>
      </c>
      <c r="C252" s="459">
        <v>152.44471999999999</v>
      </c>
      <c r="D252" s="460">
        <v>-8.0304703386089997</v>
      </c>
      <c r="E252" s="461">
        <v>0.94995818156199996</v>
      </c>
      <c r="F252" s="459">
        <v>0</v>
      </c>
      <c r="G252" s="460">
        <v>0</v>
      </c>
      <c r="H252" s="462">
        <v>14.6036</v>
      </c>
      <c r="I252" s="459">
        <v>30.2346</v>
      </c>
      <c r="J252" s="460">
        <v>30.2346</v>
      </c>
      <c r="K252" s="470" t="s">
        <v>303</v>
      </c>
    </row>
    <row r="253" spans="1:11" ht="14.4" customHeight="1" thickBot="1" x14ac:dyDescent="0.35">
      <c r="A253" s="480" t="s">
        <v>514</v>
      </c>
      <c r="B253" s="464">
        <v>0</v>
      </c>
      <c r="C253" s="464">
        <v>0.56000000000000005</v>
      </c>
      <c r="D253" s="465">
        <v>0.56000000000000005</v>
      </c>
      <c r="E253" s="466" t="s">
        <v>303</v>
      </c>
      <c r="F253" s="464">
        <v>0</v>
      </c>
      <c r="G253" s="465">
        <v>0</v>
      </c>
      <c r="H253" s="467">
        <v>0</v>
      </c>
      <c r="I253" s="464">
        <v>0</v>
      </c>
      <c r="J253" s="465">
        <v>0</v>
      </c>
      <c r="K253" s="472">
        <v>0</v>
      </c>
    </row>
    <row r="254" spans="1:11" ht="14.4" customHeight="1" thickBot="1" x14ac:dyDescent="0.35">
      <c r="A254" s="481" t="s">
        <v>515</v>
      </c>
      <c r="B254" s="459">
        <v>0</v>
      </c>
      <c r="C254" s="459">
        <v>0.56000000000000005</v>
      </c>
      <c r="D254" s="460">
        <v>0.56000000000000005</v>
      </c>
      <c r="E254" s="469" t="s">
        <v>303</v>
      </c>
      <c r="F254" s="459">
        <v>0</v>
      </c>
      <c r="G254" s="460">
        <v>0</v>
      </c>
      <c r="H254" s="462">
        <v>0</v>
      </c>
      <c r="I254" s="459">
        <v>0</v>
      </c>
      <c r="J254" s="460">
        <v>0</v>
      </c>
      <c r="K254" s="463">
        <v>0</v>
      </c>
    </row>
    <row r="255" spans="1:11" ht="14.4" customHeight="1" thickBot="1" x14ac:dyDescent="0.35">
      <c r="A255" s="480" t="s">
        <v>516</v>
      </c>
      <c r="B255" s="464">
        <v>1702.3622588583401</v>
      </c>
      <c r="C255" s="464">
        <v>1745.7620099999999</v>
      </c>
      <c r="D255" s="465">
        <v>43.399751141663998</v>
      </c>
      <c r="E255" s="471">
        <v>1.0254938400539999</v>
      </c>
      <c r="F255" s="464">
        <v>0</v>
      </c>
      <c r="G255" s="465">
        <v>0</v>
      </c>
      <c r="H255" s="467">
        <v>135.70348000000001</v>
      </c>
      <c r="I255" s="464">
        <v>271.30578000000003</v>
      </c>
      <c r="J255" s="465">
        <v>271.30578000000003</v>
      </c>
      <c r="K255" s="468" t="s">
        <v>303</v>
      </c>
    </row>
    <row r="256" spans="1:11" ht="14.4" customHeight="1" thickBot="1" x14ac:dyDescent="0.35">
      <c r="A256" s="481" t="s">
        <v>517</v>
      </c>
      <c r="B256" s="459">
        <v>1702.3622588583401</v>
      </c>
      <c r="C256" s="459">
        <v>1745.7620099999999</v>
      </c>
      <c r="D256" s="460">
        <v>43.399751141663998</v>
      </c>
      <c r="E256" s="461">
        <v>1.0254938400539999</v>
      </c>
      <c r="F256" s="459">
        <v>0</v>
      </c>
      <c r="G256" s="460">
        <v>0</v>
      </c>
      <c r="H256" s="462">
        <v>135.70348000000001</v>
      </c>
      <c r="I256" s="459">
        <v>271.30578000000003</v>
      </c>
      <c r="J256" s="460">
        <v>271.30578000000003</v>
      </c>
      <c r="K256" s="470" t="s">
        <v>303</v>
      </c>
    </row>
    <row r="257" spans="1:11" ht="14.4" customHeight="1" thickBot="1" x14ac:dyDescent="0.35">
      <c r="A257" s="480" t="s">
        <v>518</v>
      </c>
      <c r="B257" s="464">
        <v>0</v>
      </c>
      <c r="C257" s="464">
        <v>450.81259999999997</v>
      </c>
      <c r="D257" s="465">
        <v>450.81259999999997</v>
      </c>
      <c r="E257" s="466" t="s">
        <v>303</v>
      </c>
      <c r="F257" s="464">
        <v>0</v>
      </c>
      <c r="G257" s="465">
        <v>0</v>
      </c>
      <c r="H257" s="467">
        <v>0</v>
      </c>
      <c r="I257" s="464">
        <v>3.552</v>
      </c>
      <c r="J257" s="465">
        <v>3.552</v>
      </c>
      <c r="K257" s="468" t="s">
        <v>303</v>
      </c>
    </row>
    <row r="258" spans="1:11" ht="14.4" customHeight="1" thickBot="1" x14ac:dyDescent="0.35">
      <c r="A258" s="481" t="s">
        <v>519</v>
      </c>
      <c r="B258" s="459">
        <v>0</v>
      </c>
      <c r="C258" s="459">
        <v>450.69400000000002</v>
      </c>
      <c r="D258" s="460">
        <v>450.69400000000002</v>
      </c>
      <c r="E258" s="469" t="s">
        <v>303</v>
      </c>
      <c r="F258" s="459">
        <v>0</v>
      </c>
      <c r="G258" s="460">
        <v>0</v>
      </c>
      <c r="H258" s="462">
        <v>0</v>
      </c>
      <c r="I258" s="459">
        <v>3.552</v>
      </c>
      <c r="J258" s="460">
        <v>3.552</v>
      </c>
      <c r="K258" s="470" t="s">
        <v>303</v>
      </c>
    </row>
    <row r="259" spans="1:11" ht="14.4" customHeight="1" thickBot="1" x14ac:dyDescent="0.35">
      <c r="A259" s="481" t="s">
        <v>520</v>
      </c>
      <c r="B259" s="459">
        <v>0</v>
      </c>
      <c r="C259" s="459">
        <v>0.1186</v>
      </c>
      <c r="D259" s="460">
        <v>0.1186</v>
      </c>
      <c r="E259" s="469" t="s">
        <v>303</v>
      </c>
      <c r="F259" s="459">
        <v>0</v>
      </c>
      <c r="G259" s="460">
        <v>0</v>
      </c>
      <c r="H259" s="462">
        <v>0</v>
      </c>
      <c r="I259" s="459">
        <v>0</v>
      </c>
      <c r="J259" s="460">
        <v>0</v>
      </c>
      <c r="K259" s="463">
        <v>0</v>
      </c>
    </row>
    <row r="260" spans="1:11" ht="14.4" customHeight="1" thickBot="1" x14ac:dyDescent="0.35">
      <c r="A260" s="480" t="s">
        <v>521</v>
      </c>
      <c r="B260" s="464">
        <v>3748.44465077932</v>
      </c>
      <c r="C260" s="464">
        <v>4236.8235100000002</v>
      </c>
      <c r="D260" s="465">
        <v>488.37885922068199</v>
      </c>
      <c r="E260" s="471">
        <v>1.1302884008480001</v>
      </c>
      <c r="F260" s="464">
        <v>0</v>
      </c>
      <c r="G260" s="465">
        <v>0</v>
      </c>
      <c r="H260" s="467">
        <v>371.31065000000001</v>
      </c>
      <c r="I260" s="464">
        <v>749.20762000000002</v>
      </c>
      <c r="J260" s="465">
        <v>749.20762000000002</v>
      </c>
      <c r="K260" s="468" t="s">
        <v>303</v>
      </c>
    </row>
    <row r="261" spans="1:11" ht="14.4" customHeight="1" thickBot="1" x14ac:dyDescent="0.35">
      <c r="A261" s="481" t="s">
        <v>522</v>
      </c>
      <c r="B261" s="459">
        <v>3748.44465077932</v>
      </c>
      <c r="C261" s="459">
        <v>4236.8235100000002</v>
      </c>
      <c r="D261" s="460">
        <v>488.37885922068199</v>
      </c>
      <c r="E261" s="461">
        <v>1.1302884008480001</v>
      </c>
      <c r="F261" s="459">
        <v>0</v>
      </c>
      <c r="G261" s="460">
        <v>0</v>
      </c>
      <c r="H261" s="462">
        <v>371.31065000000001</v>
      </c>
      <c r="I261" s="459">
        <v>749.20762000000002</v>
      </c>
      <c r="J261" s="460">
        <v>749.20762000000002</v>
      </c>
      <c r="K261" s="470" t="s">
        <v>303</v>
      </c>
    </row>
    <row r="262" spans="1:11" ht="14.4" customHeight="1" thickBot="1" x14ac:dyDescent="0.35">
      <c r="A262" s="477" t="s">
        <v>523</v>
      </c>
      <c r="B262" s="459">
        <v>0</v>
      </c>
      <c r="C262" s="459">
        <v>1047.4239700000001</v>
      </c>
      <c r="D262" s="460">
        <v>1047.4239700000001</v>
      </c>
      <c r="E262" s="469" t="s">
        <v>303</v>
      </c>
      <c r="F262" s="459">
        <v>0</v>
      </c>
      <c r="G262" s="460">
        <v>0</v>
      </c>
      <c r="H262" s="462">
        <v>83.382149999999996</v>
      </c>
      <c r="I262" s="459">
        <v>175.94114999999999</v>
      </c>
      <c r="J262" s="460">
        <v>175.94114999999999</v>
      </c>
      <c r="K262" s="470" t="s">
        <v>303</v>
      </c>
    </row>
    <row r="263" spans="1:11" ht="14.4" customHeight="1" thickBot="1" x14ac:dyDescent="0.35">
      <c r="A263" s="483" t="s">
        <v>524</v>
      </c>
      <c r="B263" s="464">
        <v>0</v>
      </c>
      <c r="C263" s="464">
        <v>1047.4239700000001</v>
      </c>
      <c r="D263" s="465">
        <v>1047.4239700000001</v>
      </c>
      <c r="E263" s="466" t="s">
        <v>303</v>
      </c>
      <c r="F263" s="464">
        <v>0</v>
      </c>
      <c r="G263" s="465">
        <v>0</v>
      </c>
      <c r="H263" s="467">
        <v>83.382149999999996</v>
      </c>
      <c r="I263" s="464">
        <v>175.94114999999999</v>
      </c>
      <c r="J263" s="465">
        <v>175.94114999999999</v>
      </c>
      <c r="K263" s="468" t="s">
        <v>303</v>
      </c>
    </row>
    <row r="264" spans="1:11" ht="14.4" customHeight="1" thickBot="1" x14ac:dyDescent="0.35">
      <c r="A264" s="482" t="s">
        <v>525</v>
      </c>
      <c r="B264" s="464">
        <v>0</v>
      </c>
      <c r="C264" s="464">
        <v>1047.4239700000001</v>
      </c>
      <c r="D264" s="465">
        <v>1047.4239700000001</v>
      </c>
      <c r="E264" s="466" t="s">
        <v>303</v>
      </c>
      <c r="F264" s="464">
        <v>0</v>
      </c>
      <c r="G264" s="465">
        <v>0</v>
      </c>
      <c r="H264" s="467">
        <v>83.382149999999996</v>
      </c>
      <c r="I264" s="464">
        <v>175.94114999999999</v>
      </c>
      <c r="J264" s="465">
        <v>175.94114999999999</v>
      </c>
      <c r="K264" s="468" t="s">
        <v>303</v>
      </c>
    </row>
    <row r="265" spans="1:11" ht="14.4" customHeight="1" thickBot="1" x14ac:dyDescent="0.35">
      <c r="A265" s="480" t="s">
        <v>526</v>
      </c>
      <c r="B265" s="464">
        <v>0</v>
      </c>
      <c r="C265" s="464">
        <v>1047.4239700000001</v>
      </c>
      <c r="D265" s="465">
        <v>1047.4239700000001</v>
      </c>
      <c r="E265" s="466" t="s">
        <v>303</v>
      </c>
      <c r="F265" s="464">
        <v>0</v>
      </c>
      <c r="G265" s="465">
        <v>0</v>
      </c>
      <c r="H265" s="467">
        <v>83.382149999999996</v>
      </c>
      <c r="I265" s="464">
        <v>175.94114999999999</v>
      </c>
      <c r="J265" s="465">
        <v>175.94114999999999</v>
      </c>
      <c r="K265" s="468" t="s">
        <v>303</v>
      </c>
    </row>
    <row r="266" spans="1:11" ht="14.4" customHeight="1" thickBot="1" x14ac:dyDescent="0.35">
      <c r="A266" s="481" t="s">
        <v>527</v>
      </c>
      <c r="B266" s="459">
        <v>0</v>
      </c>
      <c r="C266" s="459">
        <v>1046.7045700000001</v>
      </c>
      <c r="D266" s="460">
        <v>1046.7045700000001</v>
      </c>
      <c r="E266" s="469" t="s">
        <v>303</v>
      </c>
      <c r="F266" s="459">
        <v>0</v>
      </c>
      <c r="G266" s="460">
        <v>0</v>
      </c>
      <c r="H266" s="462">
        <v>77.891149999999996</v>
      </c>
      <c r="I266" s="459">
        <v>170.45015000000001</v>
      </c>
      <c r="J266" s="460">
        <v>170.45015000000001</v>
      </c>
      <c r="K266" s="470" t="s">
        <v>303</v>
      </c>
    </row>
    <row r="267" spans="1:11" ht="14.4" customHeight="1" thickBot="1" x14ac:dyDescent="0.35">
      <c r="A267" s="481" t="s">
        <v>528</v>
      </c>
      <c r="B267" s="459">
        <v>0</v>
      </c>
      <c r="C267" s="459">
        <v>0.71940000000000004</v>
      </c>
      <c r="D267" s="460">
        <v>0.71940000000000004</v>
      </c>
      <c r="E267" s="469" t="s">
        <v>303</v>
      </c>
      <c r="F267" s="459">
        <v>0</v>
      </c>
      <c r="G267" s="460">
        <v>0</v>
      </c>
      <c r="H267" s="462">
        <v>5.4909999999999997</v>
      </c>
      <c r="I267" s="459">
        <v>5.4909999999999997</v>
      </c>
      <c r="J267" s="460">
        <v>5.4909999999999997</v>
      </c>
      <c r="K267" s="470" t="s">
        <v>303</v>
      </c>
    </row>
    <row r="268" spans="1:11" ht="14.4" customHeight="1" thickBot="1" x14ac:dyDescent="0.35">
      <c r="A268" s="485"/>
      <c r="B268" s="459">
        <v>63247.083936322299</v>
      </c>
      <c r="C268" s="459">
        <v>55487.8125</v>
      </c>
      <c r="D268" s="460">
        <v>-7759.2714363223604</v>
      </c>
      <c r="E268" s="461">
        <v>0.87731811565899998</v>
      </c>
      <c r="F268" s="459">
        <v>47720.365077483402</v>
      </c>
      <c r="G268" s="460">
        <v>7953.3941795805704</v>
      </c>
      <c r="H268" s="462">
        <v>4267.8188799999998</v>
      </c>
      <c r="I268" s="459">
        <v>7935.8250399999997</v>
      </c>
      <c r="J268" s="460">
        <v>-17.569139580567001</v>
      </c>
      <c r="K268" s="463">
        <v>0.166298498075</v>
      </c>
    </row>
    <row r="269" spans="1:11" ht="14.4" customHeight="1" thickBot="1" x14ac:dyDescent="0.35">
      <c r="A269" s="486" t="s">
        <v>66</v>
      </c>
      <c r="B269" s="473">
        <v>63247.083936322299</v>
      </c>
      <c r="C269" s="473">
        <v>55487.8125</v>
      </c>
      <c r="D269" s="474">
        <v>-7759.2714363223604</v>
      </c>
      <c r="E269" s="475" t="s">
        <v>303</v>
      </c>
      <c r="F269" s="473">
        <v>47720.365077483402</v>
      </c>
      <c r="G269" s="474">
        <v>7953.3941795805704</v>
      </c>
      <c r="H269" s="473">
        <v>4267.8188799999998</v>
      </c>
      <c r="I269" s="473">
        <v>7935.8250399999997</v>
      </c>
      <c r="J269" s="474">
        <v>-17.569139580565999</v>
      </c>
      <c r="K269" s="476">
        <v>0.166298498075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529</v>
      </c>
      <c r="B5" s="488" t="s">
        <v>530</v>
      </c>
      <c r="C5" s="489" t="s">
        <v>531</v>
      </c>
      <c r="D5" s="489" t="s">
        <v>531</v>
      </c>
      <c r="E5" s="489"/>
      <c r="F5" s="489" t="s">
        <v>531</v>
      </c>
      <c r="G5" s="489" t="s">
        <v>531</v>
      </c>
      <c r="H5" s="489" t="s">
        <v>531</v>
      </c>
      <c r="I5" s="490" t="s">
        <v>531</v>
      </c>
      <c r="J5" s="491" t="s">
        <v>68</v>
      </c>
    </row>
    <row r="6" spans="1:10" ht="14.4" customHeight="1" x14ac:dyDescent="0.3">
      <c r="A6" s="487" t="s">
        <v>529</v>
      </c>
      <c r="B6" s="488" t="s">
        <v>532</v>
      </c>
      <c r="C6" s="489">
        <v>7.1373699999999998</v>
      </c>
      <c r="D6" s="489">
        <v>5.7014600000000009</v>
      </c>
      <c r="E6" s="489"/>
      <c r="F6" s="489">
        <v>20.178140000000003</v>
      </c>
      <c r="G6" s="489">
        <v>16.666666870117187</v>
      </c>
      <c r="H6" s="489">
        <v>3.5114731298828161</v>
      </c>
      <c r="I6" s="490">
        <v>1.2106883852210892</v>
      </c>
      <c r="J6" s="491" t="s">
        <v>1</v>
      </c>
    </row>
    <row r="7" spans="1:10" ht="14.4" customHeight="1" x14ac:dyDescent="0.3">
      <c r="A7" s="487" t="s">
        <v>529</v>
      </c>
      <c r="B7" s="488" t="s">
        <v>533</v>
      </c>
      <c r="C7" s="489">
        <v>0.41941000000000001</v>
      </c>
      <c r="D7" s="489">
        <v>6.4000000000000005E-4</v>
      </c>
      <c r="E7" s="489"/>
      <c r="F7" s="489">
        <v>0.42031000000000002</v>
      </c>
      <c r="G7" s="489">
        <v>0.83333338928222656</v>
      </c>
      <c r="H7" s="489">
        <v>-0.41302338928222654</v>
      </c>
      <c r="I7" s="490">
        <v>0.50437196613713609</v>
      </c>
      <c r="J7" s="491" t="s">
        <v>1</v>
      </c>
    </row>
    <row r="8" spans="1:10" ht="14.4" customHeight="1" x14ac:dyDescent="0.3">
      <c r="A8" s="487" t="s">
        <v>529</v>
      </c>
      <c r="B8" s="488" t="s">
        <v>534</v>
      </c>
      <c r="C8" s="489">
        <v>7.5567799999999998</v>
      </c>
      <c r="D8" s="489">
        <v>5.7021000000000006</v>
      </c>
      <c r="E8" s="489"/>
      <c r="F8" s="489">
        <v>20.598450000000003</v>
      </c>
      <c r="G8" s="489">
        <v>17.500000259399414</v>
      </c>
      <c r="H8" s="489">
        <v>3.0984497406005893</v>
      </c>
      <c r="I8" s="490">
        <v>1.177054268267018</v>
      </c>
      <c r="J8" s="491" t="s">
        <v>535</v>
      </c>
    </row>
    <row r="10" spans="1:10" ht="14.4" customHeight="1" x14ac:dyDescent="0.3">
      <c r="A10" s="487" t="s">
        <v>529</v>
      </c>
      <c r="B10" s="488" t="s">
        <v>530</v>
      </c>
      <c r="C10" s="489" t="s">
        <v>531</v>
      </c>
      <c r="D10" s="489" t="s">
        <v>531</v>
      </c>
      <c r="E10" s="489"/>
      <c r="F10" s="489" t="s">
        <v>531</v>
      </c>
      <c r="G10" s="489" t="s">
        <v>531</v>
      </c>
      <c r="H10" s="489" t="s">
        <v>531</v>
      </c>
      <c r="I10" s="490" t="s">
        <v>531</v>
      </c>
      <c r="J10" s="491" t="s">
        <v>68</v>
      </c>
    </row>
    <row r="11" spans="1:10" ht="14.4" customHeight="1" x14ac:dyDescent="0.3">
      <c r="A11" s="487" t="s">
        <v>536</v>
      </c>
      <c r="B11" s="488" t="s">
        <v>537</v>
      </c>
      <c r="C11" s="489" t="s">
        <v>531</v>
      </c>
      <c r="D11" s="489" t="s">
        <v>531</v>
      </c>
      <c r="E11" s="489"/>
      <c r="F11" s="489" t="s">
        <v>531</v>
      </c>
      <c r="G11" s="489" t="s">
        <v>531</v>
      </c>
      <c r="H11" s="489" t="s">
        <v>531</v>
      </c>
      <c r="I11" s="490" t="s">
        <v>531</v>
      </c>
      <c r="J11" s="491" t="s">
        <v>0</v>
      </c>
    </row>
    <row r="12" spans="1:10" ht="14.4" customHeight="1" x14ac:dyDescent="0.3">
      <c r="A12" s="487" t="s">
        <v>536</v>
      </c>
      <c r="B12" s="488" t="s">
        <v>532</v>
      </c>
      <c r="C12" s="489">
        <v>1.9929600000000001</v>
      </c>
      <c r="D12" s="489">
        <v>0</v>
      </c>
      <c r="E12" s="489"/>
      <c r="F12" s="489">
        <v>1.9929600000000001</v>
      </c>
      <c r="G12" s="489">
        <v>1</v>
      </c>
      <c r="H12" s="489">
        <v>0.99296000000000006</v>
      </c>
      <c r="I12" s="490">
        <v>1.9929600000000001</v>
      </c>
      <c r="J12" s="491" t="s">
        <v>1</v>
      </c>
    </row>
    <row r="13" spans="1:10" ht="14.4" customHeight="1" x14ac:dyDescent="0.3">
      <c r="A13" s="487" t="s">
        <v>536</v>
      </c>
      <c r="B13" s="488" t="s">
        <v>533</v>
      </c>
      <c r="C13" s="489">
        <v>0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531</v>
      </c>
      <c r="J13" s="491" t="s">
        <v>1</v>
      </c>
    </row>
    <row r="14" spans="1:10" ht="14.4" customHeight="1" x14ac:dyDescent="0.3">
      <c r="A14" s="487" t="s">
        <v>536</v>
      </c>
      <c r="B14" s="488" t="s">
        <v>538</v>
      </c>
      <c r="C14" s="489">
        <v>1.9929600000000001</v>
      </c>
      <c r="D14" s="489">
        <v>0</v>
      </c>
      <c r="E14" s="489"/>
      <c r="F14" s="489">
        <v>1.9929600000000001</v>
      </c>
      <c r="G14" s="489">
        <v>2</v>
      </c>
      <c r="H14" s="489">
        <v>-7.0399999999999352E-3</v>
      </c>
      <c r="I14" s="490">
        <v>0.99648000000000003</v>
      </c>
      <c r="J14" s="491" t="s">
        <v>539</v>
      </c>
    </row>
    <row r="15" spans="1:10" ht="14.4" customHeight="1" x14ac:dyDescent="0.3">
      <c r="A15" s="487" t="s">
        <v>531</v>
      </c>
      <c r="B15" s="488" t="s">
        <v>531</v>
      </c>
      <c r="C15" s="489" t="s">
        <v>531</v>
      </c>
      <c r="D15" s="489" t="s">
        <v>531</v>
      </c>
      <c r="E15" s="489"/>
      <c r="F15" s="489" t="s">
        <v>531</v>
      </c>
      <c r="G15" s="489" t="s">
        <v>531</v>
      </c>
      <c r="H15" s="489" t="s">
        <v>531</v>
      </c>
      <c r="I15" s="490" t="s">
        <v>531</v>
      </c>
      <c r="J15" s="491" t="s">
        <v>540</v>
      </c>
    </row>
    <row r="16" spans="1:10" ht="14.4" customHeight="1" x14ac:dyDescent="0.3">
      <c r="A16" s="487" t="s">
        <v>541</v>
      </c>
      <c r="B16" s="488" t="s">
        <v>542</v>
      </c>
      <c r="C16" s="489" t="s">
        <v>531</v>
      </c>
      <c r="D16" s="489" t="s">
        <v>531</v>
      </c>
      <c r="E16" s="489"/>
      <c r="F16" s="489" t="s">
        <v>531</v>
      </c>
      <c r="G16" s="489" t="s">
        <v>531</v>
      </c>
      <c r="H16" s="489" t="s">
        <v>531</v>
      </c>
      <c r="I16" s="490" t="s">
        <v>531</v>
      </c>
      <c r="J16" s="491" t="s">
        <v>0</v>
      </c>
    </row>
    <row r="17" spans="1:10" ht="14.4" customHeight="1" x14ac:dyDescent="0.3">
      <c r="A17" s="487" t="s">
        <v>541</v>
      </c>
      <c r="B17" s="488" t="s">
        <v>532</v>
      </c>
      <c r="C17" s="489">
        <v>5.1444099999999997</v>
      </c>
      <c r="D17" s="489">
        <v>5.7014600000000009</v>
      </c>
      <c r="E17" s="489"/>
      <c r="F17" s="489">
        <v>18.185180000000003</v>
      </c>
      <c r="G17" s="489">
        <v>15</v>
      </c>
      <c r="H17" s="489">
        <v>3.1851800000000026</v>
      </c>
      <c r="I17" s="490">
        <v>1.2123453333333336</v>
      </c>
      <c r="J17" s="491" t="s">
        <v>1</v>
      </c>
    </row>
    <row r="18" spans="1:10" ht="14.4" customHeight="1" x14ac:dyDescent="0.3">
      <c r="A18" s="487" t="s">
        <v>541</v>
      </c>
      <c r="B18" s="488" t="s">
        <v>533</v>
      </c>
      <c r="C18" s="489">
        <v>0.41941000000000001</v>
      </c>
      <c r="D18" s="489">
        <v>6.4000000000000005E-4</v>
      </c>
      <c r="E18" s="489"/>
      <c r="F18" s="489">
        <v>0.42031000000000002</v>
      </c>
      <c r="G18" s="489">
        <v>1</v>
      </c>
      <c r="H18" s="489">
        <v>-0.57969000000000004</v>
      </c>
      <c r="I18" s="490">
        <v>0.42031000000000002</v>
      </c>
      <c r="J18" s="491" t="s">
        <v>1</v>
      </c>
    </row>
    <row r="19" spans="1:10" ht="14.4" customHeight="1" x14ac:dyDescent="0.3">
      <c r="A19" s="487" t="s">
        <v>541</v>
      </c>
      <c r="B19" s="488" t="s">
        <v>543</v>
      </c>
      <c r="C19" s="489">
        <v>5.5638199999999998</v>
      </c>
      <c r="D19" s="489">
        <v>5.7021000000000006</v>
      </c>
      <c r="E19" s="489"/>
      <c r="F19" s="489">
        <v>18.605490000000003</v>
      </c>
      <c r="G19" s="489">
        <v>16</v>
      </c>
      <c r="H19" s="489">
        <v>2.6054900000000032</v>
      </c>
      <c r="I19" s="490">
        <v>1.1628431250000002</v>
      </c>
      <c r="J19" s="491" t="s">
        <v>539</v>
      </c>
    </row>
    <row r="20" spans="1:10" ht="14.4" customHeight="1" x14ac:dyDescent="0.3">
      <c r="A20" s="487" t="s">
        <v>531</v>
      </c>
      <c r="B20" s="488" t="s">
        <v>531</v>
      </c>
      <c r="C20" s="489" t="s">
        <v>531</v>
      </c>
      <c r="D20" s="489" t="s">
        <v>531</v>
      </c>
      <c r="E20" s="489"/>
      <c r="F20" s="489" t="s">
        <v>531</v>
      </c>
      <c r="G20" s="489" t="s">
        <v>531</v>
      </c>
      <c r="H20" s="489" t="s">
        <v>531</v>
      </c>
      <c r="I20" s="490" t="s">
        <v>531</v>
      </c>
      <c r="J20" s="491" t="s">
        <v>540</v>
      </c>
    </row>
    <row r="21" spans="1:10" ht="14.4" customHeight="1" x14ac:dyDescent="0.3">
      <c r="A21" s="487" t="s">
        <v>529</v>
      </c>
      <c r="B21" s="488" t="s">
        <v>534</v>
      </c>
      <c r="C21" s="489">
        <v>7.5567799999999998</v>
      </c>
      <c r="D21" s="489">
        <v>5.7021000000000006</v>
      </c>
      <c r="E21" s="489"/>
      <c r="F21" s="489">
        <v>20.598450000000003</v>
      </c>
      <c r="G21" s="489">
        <v>18</v>
      </c>
      <c r="H21" s="489">
        <v>2.5984500000000033</v>
      </c>
      <c r="I21" s="490">
        <v>1.1443583333333336</v>
      </c>
      <c r="J21" s="491" t="s">
        <v>535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186.04467145241796</v>
      </c>
      <c r="M3" s="98">
        <f>SUBTOTAL(9,M5:M1048576)</f>
        <v>97</v>
      </c>
      <c r="N3" s="99">
        <f>SUBTOTAL(9,N5:N1048576)</f>
        <v>18046.333130884541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529</v>
      </c>
      <c r="B5" s="501" t="s">
        <v>530</v>
      </c>
      <c r="C5" s="502" t="s">
        <v>541</v>
      </c>
      <c r="D5" s="503" t="s">
        <v>542</v>
      </c>
      <c r="E5" s="504">
        <v>50113001</v>
      </c>
      <c r="F5" s="503" t="s">
        <v>544</v>
      </c>
      <c r="G5" s="502" t="s">
        <v>545</v>
      </c>
      <c r="H5" s="502">
        <v>198876</v>
      </c>
      <c r="I5" s="502">
        <v>98876</v>
      </c>
      <c r="J5" s="502" t="s">
        <v>546</v>
      </c>
      <c r="K5" s="502" t="s">
        <v>547</v>
      </c>
      <c r="L5" s="505">
        <v>255.2</v>
      </c>
      <c r="M5" s="505">
        <v>8</v>
      </c>
      <c r="N5" s="506">
        <v>2041.6</v>
      </c>
    </row>
    <row r="6" spans="1:14" ht="14.4" customHeight="1" x14ac:dyDescent="0.3">
      <c r="A6" s="507" t="s">
        <v>529</v>
      </c>
      <c r="B6" s="508" t="s">
        <v>530</v>
      </c>
      <c r="C6" s="509" t="s">
        <v>541</v>
      </c>
      <c r="D6" s="510" t="s">
        <v>542</v>
      </c>
      <c r="E6" s="511">
        <v>50113001</v>
      </c>
      <c r="F6" s="510" t="s">
        <v>544</v>
      </c>
      <c r="G6" s="509" t="s">
        <v>545</v>
      </c>
      <c r="H6" s="509">
        <v>198880</v>
      </c>
      <c r="I6" s="509">
        <v>98880</v>
      </c>
      <c r="J6" s="509" t="s">
        <v>546</v>
      </c>
      <c r="K6" s="509" t="s">
        <v>548</v>
      </c>
      <c r="L6" s="512">
        <v>201.29999999999998</v>
      </c>
      <c r="M6" s="512">
        <v>2</v>
      </c>
      <c r="N6" s="513">
        <v>402.59999999999997</v>
      </c>
    </row>
    <row r="7" spans="1:14" ht="14.4" customHeight="1" x14ac:dyDescent="0.3">
      <c r="A7" s="507" t="s">
        <v>529</v>
      </c>
      <c r="B7" s="508" t="s">
        <v>530</v>
      </c>
      <c r="C7" s="509" t="s">
        <v>541</v>
      </c>
      <c r="D7" s="510" t="s">
        <v>542</v>
      </c>
      <c r="E7" s="511">
        <v>50113001</v>
      </c>
      <c r="F7" s="510" t="s">
        <v>544</v>
      </c>
      <c r="G7" s="509" t="s">
        <v>545</v>
      </c>
      <c r="H7" s="509">
        <v>106093</v>
      </c>
      <c r="I7" s="509">
        <v>6093</v>
      </c>
      <c r="J7" s="509" t="s">
        <v>549</v>
      </c>
      <c r="K7" s="509" t="s">
        <v>550</v>
      </c>
      <c r="L7" s="512">
        <v>175.37</v>
      </c>
      <c r="M7" s="512">
        <v>2</v>
      </c>
      <c r="N7" s="513">
        <v>350.74</v>
      </c>
    </row>
    <row r="8" spans="1:14" ht="14.4" customHeight="1" x14ac:dyDescent="0.3">
      <c r="A8" s="507" t="s">
        <v>529</v>
      </c>
      <c r="B8" s="508" t="s">
        <v>530</v>
      </c>
      <c r="C8" s="509" t="s">
        <v>541</v>
      </c>
      <c r="D8" s="510" t="s">
        <v>542</v>
      </c>
      <c r="E8" s="511">
        <v>50113001</v>
      </c>
      <c r="F8" s="510" t="s">
        <v>544</v>
      </c>
      <c r="G8" s="509" t="s">
        <v>551</v>
      </c>
      <c r="H8" s="509">
        <v>100308</v>
      </c>
      <c r="I8" s="509">
        <v>100308</v>
      </c>
      <c r="J8" s="509" t="s">
        <v>552</v>
      </c>
      <c r="K8" s="509" t="s">
        <v>553</v>
      </c>
      <c r="L8" s="512">
        <v>72.919999999999987</v>
      </c>
      <c r="M8" s="512">
        <v>8</v>
      </c>
      <c r="N8" s="513">
        <v>583.3599999999999</v>
      </c>
    </row>
    <row r="9" spans="1:14" ht="14.4" customHeight="1" x14ac:dyDescent="0.3">
      <c r="A9" s="507" t="s">
        <v>529</v>
      </c>
      <c r="B9" s="508" t="s">
        <v>530</v>
      </c>
      <c r="C9" s="509" t="s">
        <v>541</v>
      </c>
      <c r="D9" s="510" t="s">
        <v>542</v>
      </c>
      <c r="E9" s="511">
        <v>50113001</v>
      </c>
      <c r="F9" s="510" t="s">
        <v>544</v>
      </c>
      <c r="G9" s="509" t="s">
        <v>545</v>
      </c>
      <c r="H9" s="509">
        <v>846629</v>
      </c>
      <c r="I9" s="509">
        <v>100013</v>
      </c>
      <c r="J9" s="509" t="s">
        <v>554</v>
      </c>
      <c r="K9" s="509" t="s">
        <v>555</v>
      </c>
      <c r="L9" s="512">
        <v>39.38000000000001</v>
      </c>
      <c r="M9" s="512">
        <v>3</v>
      </c>
      <c r="N9" s="513">
        <v>118.14000000000003</v>
      </c>
    </row>
    <row r="10" spans="1:14" ht="14.4" customHeight="1" x14ac:dyDescent="0.3">
      <c r="A10" s="507" t="s">
        <v>529</v>
      </c>
      <c r="B10" s="508" t="s">
        <v>530</v>
      </c>
      <c r="C10" s="509" t="s">
        <v>541</v>
      </c>
      <c r="D10" s="510" t="s">
        <v>542</v>
      </c>
      <c r="E10" s="511">
        <v>50113001</v>
      </c>
      <c r="F10" s="510" t="s">
        <v>544</v>
      </c>
      <c r="G10" s="509" t="s">
        <v>545</v>
      </c>
      <c r="H10" s="509">
        <v>100802</v>
      </c>
      <c r="I10" s="509">
        <v>0</v>
      </c>
      <c r="J10" s="509" t="s">
        <v>556</v>
      </c>
      <c r="K10" s="509" t="s">
        <v>557</v>
      </c>
      <c r="L10" s="512">
        <v>95.025978443141497</v>
      </c>
      <c r="M10" s="512">
        <v>1</v>
      </c>
      <c r="N10" s="513">
        <v>95.025978443141497</v>
      </c>
    </row>
    <row r="11" spans="1:14" ht="14.4" customHeight="1" x14ac:dyDescent="0.3">
      <c r="A11" s="507" t="s">
        <v>529</v>
      </c>
      <c r="B11" s="508" t="s">
        <v>530</v>
      </c>
      <c r="C11" s="509" t="s">
        <v>541</v>
      </c>
      <c r="D11" s="510" t="s">
        <v>542</v>
      </c>
      <c r="E11" s="511">
        <v>50113001</v>
      </c>
      <c r="F11" s="510" t="s">
        <v>544</v>
      </c>
      <c r="G11" s="509" t="s">
        <v>545</v>
      </c>
      <c r="H11" s="509">
        <v>501829</v>
      </c>
      <c r="I11" s="509">
        <v>0</v>
      </c>
      <c r="J11" s="509" t="s">
        <v>558</v>
      </c>
      <c r="K11" s="509" t="s">
        <v>559</v>
      </c>
      <c r="L11" s="512">
        <v>371.31488966039069</v>
      </c>
      <c r="M11" s="512">
        <v>10</v>
      </c>
      <c r="N11" s="513">
        <v>3713.1488966039069</v>
      </c>
    </row>
    <row r="12" spans="1:14" ht="14.4" customHeight="1" x14ac:dyDescent="0.3">
      <c r="A12" s="507" t="s">
        <v>529</v>
      </c>
      <c r="B12" s="508" t="s">
        <v>530</v>
      </c>
      <c r="C12" s="509" t="s">
        <v>541</v>
      </c>
      <c r="D12" s="510" t="s">
        <v>542</v>
      </c>
      <c r="E12" s="511">
        <v>50113001</v>
      </c>
      <c r="F12" s="510" t="s">
        <v>544</v>
      </c>
      <c r="G12" s="509" t="s">
        <v>545</v>
      </c>
      <c r="H12" s="509">
        <v>930431</v>
      </c>
      <c r="I12" s="509">
        <v>1000</v>
      </c>
      <c r="J12" s="509" t="s">
        <v>560</v>
      </c>
      <c r="K12" s="509" t="s">
        <v>531</v>
      </c>
      <c r="L12" s="512">
        <v>116.08674941762352</v>
      </c>
      <c r="M12" s="512">
        <v>45</v>
      </c>
      <c r="N12" s="513">
        <v>5223.9037237930588</v>
      </c>
    </row>
    <row r="13" spans="1:14" ht="14.4" customHeight="1" x14ac:dyDescent="0.3">
      <c r="A13" s="507" t="s">
        <v>529</v>
      </c>
      <c r="B13" s="508" t="s">
        <v>530</v>
      </c>
      <c r="C13" s="509" t="s">
        <v>541</v>
      </c>
      <c r="D13" s="510" t="s">
        <v>542</v>
      </c>
      <c r="E13" s="511">
        <v>50113001</v>
      </c>
      <c r="F13" s="510" t="s">
        <v>544</v>
      </c>
      <c r="G13" s="509" t="s">
        <v>545</v>
      </c>
      <c r="H13" s="509">
        <v>900321</v>
      </c>
      <c r="I13" s="509">
        <v>0</v>
      </c>
      <c r="J13" s="509" t="s">
        <v>561</v>
      </c>
      <c r="K13" s="509" t="s">
        <v>531</v>
      </c>
      <c r="L13" s="512">
        <v>361.91230213629558</v>
      </c>
      <c r="M13" s="512">
        <v>15</v>
      </c>
      <c r="N13" s="513">
        <v>5428.6845320444336</v>
      </c>
    </row>
    <row r="14" spans="1:14" ht="14.4" customHeight="1" thickBot="1" x14ac:dyDescent="0.35">
      <c r="A14" s="514" t="s">
        <v>529</v>
      </c>
      <c r="B14" s="515" t="s">
        <v>530</v>
      </c>
      <c r="C14" s="516" t="s">
        <v>541</v>
      </c>
      <c r="D14" s="517" t="s">
        <v>542</v>
      </c>
      <c r="E14" s="518">
        <v>50113001</v>
      </c>
      <c r="F14" s="517" t="s">
        <v>544</v>
      </c>
      <c r="G14" s="516" t="s">
        <v>545</v>
      </c>
      <c r="H14" s="516">
        <v>849941</v>
      </c>
      <c r="I14" s="516">
        <v>162142</v>
      </c>
      <c r="J14" s="516" t="s">
        <v>562</v>
      </c>
      <c r="K14" s="516" t="s">
        <v>563</v>
      </c>
      <c r="L14" s="519">
        <v>29.70999999999999</v>
      </c>
      <c r="M14" s="519">
        <v>3</v>
      </c>
      <c r="N14" s="520">
        <v>89.129999999999967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564</v>
      </c>
      <c r="B5" s="498"/>
      <c r="C5" s="525">
        <v>0</v>
      </c>
      <c r="D5" s="498">
        <v>583.3599999999999</v>
      </c>
      <c r="E5" s="525">
        <v>1</v>
      </c>
      <c r="F5" s="499">
        <v>583.3599999999999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583.3599999999999</v>
      </c>
      <c r="E6" s="533">
        <v>1</v>
      </c>
      <c r="F6" s="534">
        <v>583.3599999999999</v>
      </c>
    </row>
    <row r="7" spans="1:6" ht="14.4" customHeight="1" thickBot="1" x14ac:dyDescent="0.35"/>
    <row r="8" spans="1:6" ht="14.4" customHeight="1" thickBot="1" x14ac:dyDescent="0.35">
      <c r="A8" s="535" t="s">
        <v>565</v>
      </c>
      <c r="B8" s="498"/>
      <c r="C8" s="525">
        <v>0</v>
      </c>
      <c r="D8" s="498">
        <v>583.3599999999999</v>
      </c>
      <c r="E8" s="525">
        <v>1</v>
      </c>
      <c r="F8" s="499">
        <v>583.3599999999999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583.3599999999999</v>
      </c>
      <c r="E9" s="533">
        <v>1</v>
      </c>
      <c r="F9" s="534">
        <v>583.3599999999999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2018-04-04T11:01:22Z</dcterms:modified>
</cp:coreProperties>
</file>