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F170A15-CD13-425F-89A4-7F385047788F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431" l="1"/>
  <c r="O21" i="431"/>
  <c r="P15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O14" i="431"/>
  <c r="P23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G16" i="431"/>
  <c r="I10" i="431"/>
  <c r="J19" i="431"/>
  <c r="K20" i="431"/>
  <c r="L21" i="431"/>
  <c r="N15" i="431"/>
  <c r="O16" i="431"/>
  <c r="P17" i="431"/>
  <c r="Q18" i="431"/>
  <c r="C12" i="431"/>
  <c r="C20" i="431"/>
  <c r="D13" i="431"/>
  <c r="D21" i="431"/>
  <c r="E14" i="431"/>
  <c r="E22" i="431"/>
  <c r="F15" i="431"/>
  <c r="F23" i="431"/>
  <c r="H9" i="431"/>
  <c r="H17" i="431"/>
  <c r="I18" i="431"/>
  <c r="J11" i="431"/>
  <c r="K12" i="431"/>
  <c r="L13" i="431"/>
  <c r="M14" i="431"/>
  <c r="M22" i="431"/>
  <c r="N23" i="431"/>
  <c r="P9" i="431"/>
  <c r="Q10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C14" i="431"/>
  <c r="C22" i="431"/>
  <c r="D15" i="431"/>
  <c r="D23" i="431"/>
  <c r="E16" i="431"/>
  <c r="F9" i="431"/>
  <c r="F17" i="431"/>
  <c r="G10" i="431"/>
  <c r="G18" i="431"/>
  <c r="H11" i="431"/>
  <c r="I12" i="431"/>
  <c r="I20" i="431"/>
  <c r="J13" i="431"/>
  <c r="J21" i="431"/>
  <c r="K14" i="431"/>
  <c r="K22" i="431"/>
  <c r="L15" i="431"/>
  <c r="L23" i="431"/>
  <c r="N9" i="431"/>
  <c r="N17" i="431"/>
  <c r="O18" i="431"/>
  <c r="P19" i="431"/>
  <c r="Q20" i="431"/>
  <c r="H19" i="431"/>
  <c r="M16" i="431"/>
  <c r="O10" i="431"/>
  <c r="P11" i="431"/>
  <c r="Q12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H14" i="431"/>
  <c r="J16" i="431"/>
  <c r="K17" i="431"/>
  <c r="L18" i="431"/>
  <c r="N12" i="431"/>
  <c r="O13" i="431"/>
  <c r="P22" i="431"/>
  <c r="N21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C9" i="431"/>
  <c r="C17" i="431"/>
  <c r="D10" i="431"/>
  <c r="D18" i="431"/>
  <c r="E11" i="431"/>
  <c r="E19" i="431"/>
  <c r="F12" i="431"/>
  <c r="F20" i="431"/>
  <c r="G13" i="431"/>
  <c r="G21" i="431"/>
  <c r="H22" i="431"/>
  <c r="I23" i="431"/>
  <c r="K9" i="431"/>
  <c r="L10" i="431"/>
  <c r="M11" i="431"/>
  <c r="M19" i="431"/>
  <c r="N20" i="431"/>
  <c r="P14" i="431"/>
  <c r="Q15" i="431"/>
  <c r="Q23" i="431"/>
  <c r="O22" i="431"/>
  <c r="Q16" i="431"/>
  <c r="M8" i="431"/>
  <c r="J8" i="431"/>
  <c r="K8" i="431"/>
  <c r="G8" i="431"/>
  <c r="D8" i="431"/>
  <c r="Q8" i="431"/>
  <c r="P8" i="431"/>
  <c r="N8" i="431"/>
  <c r="I8" i="431"/>
  <c r="E8" i="431"/>
  <c r="L8" i="431"/>
  <c r="H8" i="431"/>
  <c r="C8" i="431"/>
  <c r="F8" i="431"/>
  <c r="O8" i="431"/>
  <c r="R16" i="431" l="1"/>
  <c r="S16" i="431"/>
  <c r="S23" i="431"/>
  <c r="R23" i="431"/>
  <c r="S15" i="431"/>
  <c r="R15" i="431"/>
  <c r="S22" i="431"/>
  <c r="R22" i="431"/>
  <c r="S14" i="431"/>
  <c r="R14" i="431"/>
  <c r="S21" i="431"/>
  <c r="R21" i="431"/>
  <c r="S13" i="431"/>
  <c r="R13" i="431"/>
  <c r="S12" i="431"/>
  <c r="R12" i="431"/>
  <c r="S20" i="431"/>
  <c r="R20" i="431"/>
  <c r="S19" i="431"/>
  <c r="R19" i="431"/>
  <c r="S11" i="431"/>
  <c r="R11" i="431"/>
  <c r="S10" i="431"/>
  <c r="R10" i="431"/>
  <c r="S18" i="431"/>
  <c r="R18" i="431"/>
  <c r="R17" i="431"/>
  <c r="S17" i="431"/>
  <c r="S9" i="431"/>
  <c r="R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23" i="414"/>
  <c r="A15" i="414"/>
  <c r="A16" i="414"/>
  <c r="A4" i="414"/>
  <c r="A6" i="339" l="1"/>
  <c r="A5" i="339"/>
  <c r="D4" i="414"/>
  <c r="D16" i="414"/>
  <c r="C19" i="414"/>
  <c r="D19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4" i="414"/>
  <c r="C24" i="414"/>
  <c r="Q3" i="347" l="1"/>
  <c r="S3" i="347"/>
  <c r="U3" i="347"/>
  <c r="H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<sst xmlns="http://schemas.openxmlformats.org/spreadsheetml/2006/main" count="9041" uniqueCount="1702">
  <si>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</si>
  <si>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</si>
  <si>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</si>
  <si>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</si>
  <si>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</si>
  <si>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</si>
  <si>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</si>
  <si>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</si>
  <si>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</si>
  <si>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</si>
  <si>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</si>
  <si>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</si>
  <si>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</si>
  <si>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</si>
  <si>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</si>
  <si>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</si>
  <si>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</si>
  <si>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</si>
  <si>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</si>
  <si>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</si>
  <si>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</si>
  <si>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</si>
  <si>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</si>
  <si>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</si>
  <si>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</si>
  <si>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</si>
  <si>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</si>
  <si>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</si>
  <si>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</si>
  <si>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</si>
  <si>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</si>
  <si>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</si>
  <si>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</si>
  <si>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</si>
  <si>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</si>
  <si>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</si>
  <si>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</si>
  <si>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</si>
  <si>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</si>
  <si>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</si>
  <si>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</si>
  <si>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</si>
  <si>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</si>
  <si>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</si>
  <si>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</si>
  <si>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</si>
  <si>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</si>
  <si>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</si>
  <si>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</si>
  <si>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</si>
  <si>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</si>
  <si>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</si>
  <si>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</si>
  <si>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</si>
  <si>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</si>
  <si>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</si>
  <si>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</si>
  <si>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</si>
  <si>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</si>
  <si>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</si>
  <si>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</si>
  <si>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</si>
  <si>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</si>
  <si>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</si>
  <si>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</si>
  <si>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</si>
  <si>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</si>
  <si>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</si>
  <si>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</si>
  <si>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</si>
  <si>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</si>
  <si>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</si>
  <si>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</si>
  <si>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</si>
  <si>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</si>
  <si>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</si>
  <si>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</si>
  <si>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</si>
  <si>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</si>
  <si>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</si>
  <si>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</si>
  <si>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</si>
  <si>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</si>
  <si>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</si>
  <si>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</si>
  <si>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</si>
  <si>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</si>
  <si>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</si>
  <si>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</si>
  <si>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</si>
  <si>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</si>
  <si>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</si>
  <si>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</si>
  <si>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</si>
  <si>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</si>
  <si>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</si>
  <si>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</si>
  <si>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</si>
  <si>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</si>
  <si>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</si>
  <si>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</si>
  <si>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</si>
  <si>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</si>
  <si>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</si>
  <si>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</si>
  <si>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</si>
  <si>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</si>
  <si>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</si>
  <si>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</si>
  <si>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</si>
  <si>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</si>
  <si>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</si>
  <si>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</si>
  <si>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</si>
  <si>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</si>
  <si>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</si>
  <si>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</si>
  <si>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</si>
  <si>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</si>
  <si>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</si>
  <si>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</si>
  <si>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</si>
  <si>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</si>
  <si>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</si>
  <si>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</si>
  <si>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</si>
  <si>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</si>
  <si>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</si>
  <si>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</si>
  <si>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</si>
  <si>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</si>
  <si>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</si>
  <si>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</si>
  <si>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</si>
  <si>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</si>
  <si>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</si>
  <si>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</si>
  <si>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</si>
  <si>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</si>
  <si>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</si>
  <si>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</si>
  <si>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</si>
  <si>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</si>
  <si>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</si>
  <si>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</si>
  <si>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</si>
  <si>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</si>
  <si>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</si>
  <si>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</si>
  <si>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</si>
  <si>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</si>
  <si>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</si>
  <si>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</si>
  <si>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</si>
  <si>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</si>
  <si>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</si>
  <si>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</si>
  <si>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</si>
  <si>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</si>
  <si>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</si>
  <si>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</si>
  <si>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</si>
  <si>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</si>
  <si>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</si>
  <si>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</si>
  <si>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</si>
  <si>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</si>
  <si>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</si>
  <si>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</si>
  <si>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</si>
  <si>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</si>
  <si>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</si>
  <si>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</si>
  <si>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</si>
  <si>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</si>
  <si>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</si>
  <si>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</si>
  <si>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</si>
  <si>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</si>
  <si>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</si>
  <si>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</si>
  <si>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</si>
  <si>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</si>
  <si>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</si>
  <si>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</si>
  <si>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</si>
  <si>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</si>
  <si>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</si>
  <si>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</si>
  <si>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</si>
  <si>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</si>
  <si>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</si>
  <si>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</si>
  <si>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</si>
  <si>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</si>
  <si>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</si>
  <si>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</si>
  <si>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</si>
  <si>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</si>
  <si>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</si>
  <si>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</si>
  <si>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</si>
  <si>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</si>
  <si>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</si>
  <si>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</si>
  <si>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</si>
  <si>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</si>
  <si>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</si>
  <si>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</si>
  <si>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</si>
  <si>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</si>
  <si>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</si>
  <si>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</si>
  <si>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</si>
  <si>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</si>
  <si>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</si>
  <si>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</si>
  <si>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</si>
  <si>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</si>
  <si>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</si>
  <si>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</si>
  <si>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</si>
  <si>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</si>
  <si>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</si>
  <si>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</si>
  <si>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</si>
  <si>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</si>
  <si>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</si>
  <si>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</si>
  <si>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</si>
  <si>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</si>
  <si>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</si>
  <si>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</si>
  <si>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</si>
  <si>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</si>
  <si>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</si>
  <si>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</si>
  <si>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</si>
  <si>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</si>
  <si>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</si>
  <si>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</si>
  <si>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</si>
  <si>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</si>
  <si>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</si>
  <si>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</si>
  <si>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</si>
  <si>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</si>
  <si>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</si>
  <si>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</si>
  <si>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</si>
  <si>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</si>
  <si>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</si>
  <si>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</si>
  <si>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</si>
  <si>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</si>
  <si>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</si>
  <si>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</si>
  <si>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</si>
  <si>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</si>
  <si>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</si>
  <si>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</si>
  <si>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</si>
  <si>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</si>
  <si>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</si>
  <si>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</si>
  <si>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</si>
  <si>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</si>
  <si>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</si>
  <si>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</si>
  <si>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</si>
  <si>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</si>
  <si>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</si>
  <si>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</si>
  <si>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</si>
  <si>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</si>
  <si>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</si>
  <si>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</si>
  <si>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</si>
  <si>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</si>
  <si>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</si>
  <si>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</si>
  <si>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</si>
  <si>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</si>
  <si>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</si>
  <si>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</si>
  <si>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</si>
  <si>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</si>
  <si>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</si>
  <si>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</si>
  <si>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</si>
  <si>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</si>
  <si>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</si>
  <si>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</si>
  <si>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</si>
  <si>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50116010     nápoje - horké provozy</t>
  </si>
  <si>
    <t>50116402     závodní stravování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</si>
  <si>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</si>
  <si>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</si>
  <si>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</si>
  <si>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</si>
  <si>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</si>
  <si>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</si>
  <si>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</si>
  <si>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</si>
  <si>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</si>
  <si>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</si>
  <si>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</si>
  <si>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</si>
  <si>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</si>
  <si>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</si>
  <si>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</si>
  <si>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</si>
  <si>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</si>
  <si>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</si>
  <si>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</si>
  <si>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</si>
  <si>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</si>
  <si>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</si>
  <si>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</si>
  <si>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50118008     ND - biomedicina (sk.M01)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</si>
  <si>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</si>
  <si>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</si>
  <si>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</si>
  <si>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</si>
  <si>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</si>
  <si>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</si>
  <si>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</si>
  <si>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</si>
  <si>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</si>
  <si>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</si>
  <si>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</si>
  <si>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</si>
  <si>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</si>
  <si>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</si>
  <si>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</si>
  <si>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</si>
  <si>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</si>
  <si>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</si>
  <si>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</si>
  <si>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</si>
  <si>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</si>
  <si>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</si>
  <si>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</si>
  <si>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</si>
  <si>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</si>
  <si>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</si>
  <si>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</si>
  <si>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</si>
  <si>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</si>
  <si>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51102030     opravy - požární techniky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</si>
  <si>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</si>
  <si>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</si>
  <si>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</si>
  <si>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</si>
  <si>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</si>
  <si>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</si>
  <si>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</si>
  <si>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</si>
  <si>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</si>
  <si>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</si>
  <si>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</si>
  <si>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</si>
  <si>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</si>
  <si>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</si>
  <si>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</si>
  <si>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</si>
  <si>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</si>
  <si>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</si>
  <si>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</si>
  <si>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</si>
  <si>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</si>
  <si>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</si>
  <si>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</si>
  <si>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51807     Stravné, pohoštění - dodavatelsky</t>
  </si>
  <si>
    <t>51807012     konference - pohoštění zajištěné dodavat.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</si>
  <si>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</si>
  <si>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</si>
  <si>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</si>
  <si>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</si>
  <si>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</si>
  <si>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</si>
  <si>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</si>
  <si>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</si>
  <si>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</si>
  <si>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</si>
  <si>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</si>
  <si>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</si>
  <si>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</si>
  <si>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</si>
  <si>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</si>
  <si>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</si>
  <si>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</si>
  <si>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</si>
  <si>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</si>
  <si>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</si>
  <si>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</si>
  <si>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</si>
  <si>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</si>
  <si>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</si>
  <si>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</si>
  <si>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</si>
  <si>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</si>
  <si>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</si>
  <si>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</si>
  <si>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</si>
  <si>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</si>
  <si>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</si>
  <si>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</si>
  <si>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</si>
  <si>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</si>
  <si>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</si>
  <si>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</si>
  <si>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</si>
  <si>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</si>
  <si>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</si>
  <si>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</si>
  <si>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</si>
  <si>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</si>
  <si>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</si>
  <si>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</si>
  <si>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54910010     školení - nezdrav.pracov.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</si>
  <si>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</si>
  <si>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</si>
  <si>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</si>
  <si>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</si>
  <si>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</si>
  <si>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</si>
  <si>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</si>
  <si>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</si>
  <si>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</si>
  <si>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</si>
  <si>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</si>
  <si>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</si>
  <si>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</si>
  <si>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</si>
  <si>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</si>
  <si>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</si>
  <si>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</si>
  <si>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</si>
  <si>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</si>
  <si>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</si>
  <si>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</si>
  <si>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</si>
  <si>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</si>
  <si>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55804     DDHM - výpočetní technika</t>
  </si>
  <si>
    <t>55804001     DDHM - výpočetní technika (sk.P_35)</t>
  </si>
  <si>
    <t>55804002     DDHM - telefony (sk.P_49)</t>
  </si>
  <si>
    <t>55804080     DDHM - výpočetní technika (vecné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</si>
  <si>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</si>
  <si>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</si>
  <si>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</si>
  <si>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</si>
  <si>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</si>
  <si>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</si>
  <si>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</si>
  <si>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</si>
  <si>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</si>
  <si>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</si>
  <si>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</si>
  <si>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</si>
  <si>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</si>
  <si>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</si>
  <si>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</si>
  <si>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</si>
  <si>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</si>
  <si>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</si>
  <si>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</si>
  <si>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</si>
  <si>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</si>
  <si>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</si>
  <si>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</si>
  <si>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</si>
  <si>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</si>
  <si>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</si>
  <si>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</si>
  <si>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</si>
  <si>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</si>
  <si>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</si>
  <si>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</si>
  <si>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</si>
  <si>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</si>
  <si>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</si>
  <si>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</si>
  <si>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</si>
  <si>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</si>
  <si>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</si>
  <si>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</si>
  <si>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</si>
  <si>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</si>
  <si>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</si>
  <si>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</si>
  <si>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</si>
  <si>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</si>
  <si>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</si>
  <si>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</si>
  <si>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</si>
  <si>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</si>
  <si>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</si>
  <si>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</si>
  <si>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</si>
  <si>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</si>
  <si>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</si>
  <si>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</si>
  <si>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</si>
  <si>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</si>
  <si>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</si>
  <si>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</si>
  <si>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</si>
  <si>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</si>
  <si>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</si>
  <si>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</si>
  <si>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</si>
  <si>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</si>
  <si>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</si>
  <si>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</si>
  <si>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</si>
  <si>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</si>
  <si>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</si>
  <si>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</si>
  <si>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</si>
  <si>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</si>
  <si>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</si>
  <si>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</si>
  <si>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</si>
  <si>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</si>
  <si>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</si>
  <si>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</si>
  <si>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</si>
  <si>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</si>
  <si>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</si>
  <si>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</si>
  <si>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</si>
  <si>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</si>
  <si>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</si>
  <si>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</si>
  <si>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TO: Transfuzní oddělení</t>
  </si>
  <si>
    <t/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</si>
  <si>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</si>
  <si>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</si>
  <si>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</si>
  <si>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</si>
  <si>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</si>
  <si>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</si>
  <si>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</si>
  <si>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</si>
  <si>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</si>
  <si>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</si>
  <si>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</si>
  <si>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</si>
  <si>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léky - paušál (LEK)</t>
  </si>
  <si>
    <t>O</t>
  </si>
  <si>
    <t>AJATIN PROFAR.TINKT.+MECH.ROZP.</t>
  </si>
  <si>
    <t>TCT 1X25ML+ROZPR.</t>
  </si>
  <si>
    <t>Calcium 500 forte eff 20 tbl Generica</t>
  </si>
  <si>
    <t>CALCIUM 500 MG PHARMAVIT</t>
  </si>
  <si>
    <t>POR TBL EFF 20X500MG</t>
  </si>
  <si>
    <t>DZ TRIXO LIND 100 ml</t>
  </si>
  <si>
    <t>ECOLAV Výplach očí 100ml</t>
  </si>
  <si>
    <t>100 ml</t>
  </si>
  <si>
    <t>ENDIARON</t>
  </si>
  <si>
    <t>250MG TBL FLM 20</t>
  </si>
  <si>
    <t>FYZIOLOGICKÝ ROZTOK VIAFLO</t>
  </si>
  <si>
    <t>INF SOL 50X100ML</t>
  </si>
  <si>
    <t>INF SOL 10X1000ML</t>
  </si>
  <si>
    <t>INF SOL 20X500ML</t>
  </si>
  <si>
    <t>GUTRON 2.5MG</t>
  </si>
  <si>
    <t>TBL 50X2.5MG</t>
  </si>
  <si>
    <t>P</t>
  </si>
  <si>
    <t>HIRUDOID</t>
  </si>
  <si>
    <t>DRM CRM 1X40GM</t>
  </si>
  <si>
    <t>IBALGIN 400</t>
  </si>
  <si>
    <t>400MG TBL FLM 24</t>
  </si>
  <si>
    <t>IBALGIN DUO EFFECT</t>
  </si>
  <si>
    <t>DRM CRM 1X100GM</t>
  </si>
  <si>
    <t>INFADOLAN</t>
  </si>
  <si>
    <t>1600IU/G+300IU/G UNG 30G II</t>
  </si>
  <si>
    <t>IR  0.9%SOD.CHLOR.FOR IRR. 6X1000 ML</t>
  </si>
  <si>
    <t>Fres. Versylene</t>
  </si>
  <si>
    <t>IR NATRII CITRAS DIH. 46,7 % 40 ml</t>
  </si>
  <si>
    <t>IR SOL.DMSO 27%  75 ml</t>
  </si>
  <si>
    <t>IR 75 ml</t>
  </si>
  <si>
    <t>KL BENZINUM 900ml/ 600g</t>
  </si>
  <si>
    <t>KL Ethanolum 70% 140,0 g v sirokohrdle lahvi</t>
  </si>
  <si>
    <t>KL VASELINUM ALBUM, 100G</t>
  </si>
  <si>
    <t>MAALOX</t>
  </si>
  <si>
    <t>CTB 40</t>
  </si>
  <si>
    <t>MAGNESIUM SULFURICUM BBP 10%</t>
  </si>
  <si>
    <t>INJ 5X10ML 10%</t>
  </si>
  <si>
    <t>MAGNOSOLV</t>
  </si>
  <si>
    <t>365MG POR GRA SOL SCC 30</t>
  </si>
  <si>
    <t>OPHTHALMO-SEPTONEX</t>
  </si>
  <si>
    <t>OPH GTT SOL 1X10ML PLAST</t>
  </si>
  <si>
    <t>PARALEN 500</t>
  </si>
  <si>
    <t>POR TBL NOB 24X500MG</t>
  </si>
  <si>
    <t>PARALEN PLUS</t>
  </si>
  <si>
    <t>TBL OBD 24</t>
  </si>
  <si>
    <t>PARALEN PLUS tbl.flm.24</t>
  </si>
  <si>
    <t>325MG/30MG/15MG TBL FLM 24</t>
  </si>
  <si>
    <t>TARDYFERON-FOL</t>
  </si>
  <si>
    <t>POR TBL RET 30</t>
  </si>
  <si>
    <t>VENTOLIN INHALER N</t>
  </si>
  <si>
    <t>100MCG/DÁV INH SUS PSS 200DÁV</t>
  </si>
  <si>
    <t>3590 - TO: výroba</t>
  </si>
  <si>
    <t>C05BA01 - ORGANO-HEPARINOID</t>
  </si>
  <si>
    <t>R03AC02 - SALBUTAMOL</t>
  </si>
  <si>
    <t>C05BA01</t>
  </si>
  <si>
    <t>100308</t>
  </si>
  <si>
    <t>300MG/100G CRM 40G</t>
  </si>
  <si>
    <t>R03AC02</t>
  </si>
  <si>
    <t>31934</t>
  </si>
  <si>
    <t>Přehled plnění pozitivního listu - spotřeba léčivých přípravků - orientační přehled</t>
  </si>
  <si>
    <t>35 - TO: Transfuzní oddělení</t>
  </si>
  <si>
    <t>3541 - TO: laboratoř - SVLS</t>
  </si>
  <si>
    <t>Transfůzní oddělení</t>
  </si>
  <si>
    <t>HVLP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</si>
  <si>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</si>
  <si>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</si>
  <si>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</si>
  <si>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</si>
  <si>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</si>
  <si>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Burgetová Anna</t>
  </si>
  <si>
    <t>Entrová Alice</t>
  </si>
  <si>
    <t>Hamplová Monika</t>
  </si>
  <si>
    <t>Holusková Iva</t>
  </si>
  <si>
    <t>Smital Jan</t>
  </si>
  <si>
    <t>Sulovská Ivana</t>
  </si>
  <si>
    <t>ALOPURINOL</t>
  </si>
  <si>
    <t>127263</t>
  </si>
  <si>
    <t>ALOPURINOL SANDOZ</t>
  </si>
  <si>
    <t>100MG TBL NOB 100</t>
  </si>
  <si>
    <t>BETAMETHASON A ANTIBIOTIKA</t>
  </si>
  <si>
    <t>83973</t>
  </si>
  <si>
    <t>FUCICORT</t>
  </si>
  <si>
    <t>20MG/G+1MG/1G CRM 15G</t>
  </si>
  <si>
    <t>225275</t>
  </si>
  <si>
    <t>20MG/G+1MG/1G CRM 20G</t>
  </si>
  <si>
    <t>BUDESONID</t>
  </si>
  <si>
    <t>15124</t>
  </si>
  <si>
    <t>TINKAIR 50 MCG</t>
  </si>
  <si>
    <t>50MCG/DÁV NAS SPR SUS 200DÁV</t>
  </si>
  <si>
    <t>CEFUROXIM</t>
  </si>
  <si>
    <t>18547</t>
  </si>
  <si>
    <t>XORIMAX</t>
  </si>
  <si>
    <t>500MG TBL FLM 10</t>
  </si>
  <si>
    <t>DESLORATADIN</t>
  </si>
  <si>
    <t>178675</t>
  </si>
  <si>
    <t>JOVESTO</t>
  </si>
  <si>
    <t>5MG TBL FLM 90 I</t>
  </si>
  <si>
    <t>DIMETINDEN</t>
  </si>
  <si>
    <t>173498</t>
  </si>
  <si>
    <t>FENISTIL</t>
  </si>
  <si>
    <t>1MG/G GEL 1X50G</t>
  </si>
  <si>
    <t>DIOSMIN, KOMBINACE</t>
  </si>
  <si>
    <t>132908</t>
  </si>
  <si>
    <t>DETRALEX</t>
  </si>
  <si>
    <t>500MG TBL FLM 120</t>
  </si>
  <si>
    <t>JINÁ ANTIBIOTIKA PRO LOKÁLNÍ APLIKACI</t>
  </si>
  <si>
    <t>201970</t>
  </si>
  <si>
    <t>PAMYCON NA PŘÍPRAVU KAPEK</t>
  </si>
  <si>
    <t>33000IU/2500IU DRM PLV SOL 1</t>
  </si>
  <si>
    <t>KODEIN</t>
  </si>
  <si>
    <t>56992</t>
  </si>
  <si>
    <t>CODEIN SLOVAKOFARMA</t>
  </si>
  <si>
    <t>15MG TBL NOB 10</t>
  </si>
  <si>
    <t>NIFUROXAZID</t>
  </si>
  <si>
    <t>214593</t>
  </si>
  <si>
    <t>ERCEFURYL 200 MG CPS.</t>
  </si>
  <si>
    <t>200MG CPS DUR 14</t>
  </si>
  <si>
    <t>NYSTATIN, KOMBINACE</t>
  </si>
  <si>
    <t>92490</t>
  </si>
  <si>
    <t>MACMIROR COMPLEX</t>
  </si>
  <si>
    <t>500MG/200000IU VAG CPS MOL 8</t>
  </si>
  <si>
    <t>PITOFENON A ANALGETIKA</t>
  </si>
  <si>
    <t>176954</t>
  </si>
  <si>
    <t>ALGIFEN NEO</t>
  </si>
  <si>
    <t>500MG/ML+5MG/ML POR GTT SOL 1X50ML</t>
  </si>
  <si>
    <t>107987</t>
  </si>
  <si>
    <t>ANALGIN</t>
  </si>
  <si>
    <t>INJ SOL 5X5ML</t>
  </si>
  <si>
    <t>PSEUDOEFEDRIN, KOMBINACE</t>
  </si>
  <si>
    <t>216104</t>
  </si>
  <si>
    <t>CLARINASE REPETABS</t>
  </si>
  <si>
    <t>5MG/120MG TBL PRO 14</t>
  </si>
  <si>
    <t>ROSUVASTATIN</t>
  </si>
  <si>
    <t>145574</t>
  </si>
  <si>
    <t>ROSUMOP</t>
  </si>
  <si>
    <t>20MG TBL FLM 100</t>
  </si>
  <si>
    <t>SODNÁ SŮL LEVOTHYROXINU</t>
  </si>
  <si>
    <t>69189</t>
  </si>
  <si>
    <t>EUTHYROX</t>
  </si>
  <si>
    <t>50MCG TBL NOB 100 II</t>
  </si>
  <si>
    <t>GESTODEN A ETHINYLESTRADIOL</t>
  </si>
  <si>
    <t>97557</t>
  </si>
  <si>
    <t>LINDYNETTE 20</t>
  </si>
  <si>
    <t>75MCG/20MCG TBL OBD 3X21</t>
  </si>
  <si>
    <t>LORATADIN</t>
  </si>
  <si>
    <t>14910</t>
  </si>
  <si>
    <t>FLONIDAN</t>
  </si>
  <si>
    <t>10MG TBL NOB 90</t>
  </si>
  <si>
    <t>TETRYZOLIN, KOMBINACE</t>
  </si>
  <si>
    <t>187418</t>
  </si>
  <si>
    <t>SPERSALLERG</t>
  </si>
  <si>
    <t>0,5MG/ML+0,4MG/ML OPH GTT SOL 10ML</t>
  </si>
  <si>
    <t>ATORVASTATIN</t>
  </si>
  <si>
    <t>50318</t>
  </si>
  <si>
    <t>TULIP</t>
  </si>
  <si>
    <t>20MG TBL FLM 90X1</t>
  </si>
  <si>
    <t>208615</t>
  </si>
  <si>
    <t>ATORVASTATIN KRKA</t>
  </si>
  <si>
    <t>20MG TBL FLM 90</t>
  </si>
  <si>
    <t>218466</t>
  </si>
  <si>
    <t>ATORVASTATIN SANECA</t>
  </si>
  <si>
    <t>200901</t>
  </si>
  <si>
    <t>500MG TBL FLM 14</t>
  </si>
  <si>
    <t>215099</t>
  </si>
  <si>
    <t>ZNOBACT</t>
  </si>
  <si>
    <t>250MG TBL FLM 10</t>
  </si>
  <si>
    <t>CETIRIZIN</t>
  </si>
  <si>
    <t>5496</t>
  </si>
  <si>
    <t>ZODAC</t>
  </si>
  <si>
    <t>10MG TBL FLM 60</t>
  </si>
  <si>
    <t>DESOGESTREL A ETHINYLESTRADIOL</t>
  </si>
  <si>
    <t>132565</t>
  </si>
  <si>
    <t>MARVELON</t>
  </si>
  <si>
    <t>0,15MG/0,03MG TBL NOB 3X21</t>
  </si>
  <si>
    <t>1066</t>
  </si>
  <si>
    <t>FRAMYKOIN</t>
  </si>
  <si>
    <t>250IU/G+5,2MG/G UNG 10G</t>
  </si>
  <si>
    <t>KETOPROFEN</t>
  </si>
  <si>
    <t>16287</t>
  </si>
  <si>
    <t>FASTUM</t>
  </si>
  <si>
    <t>25MG/G GEL 100G</t>
  </si>
  <si>
    <t>207940</t>
  </si>
  <si>
    <t>30MG TBL NOB 10</t>
  </si>
  <si>
    <t>KOMPLEX ŽELEZA S ISOMALTOSOU</t>
  </si>
  <si>
    <t>16595</t>
  </si>
  <si>
    <t>MALTOFER</t>
  </si>
  <si>
    <t>50MG/ML POR GTT SOL 1X30ML</t>
  </si>
  <si>
    <t>KYSELINA FUSIDOVÁ</t>
  </si>
  <si>
    <t>88746</t>
  </si>
  <si>
    <t>FUCIDIN</t>
  </si>
  <si>
    <t>20MG/G UNG 1X15G</t>
  </si>
  <si>
    <t>MELOXIKAM</t>
  </si>
  <si>
    <t>112561</t>
  </si>
  <si>
    <t>RECOXA</t>
  </si>
  <si>
    <t>15MG TBL NOB 30</t>
  </si>
  <si>
    <t>MUPIROCIN</t>
  </si>
  <si>
    <t>90778</t>
  </si>
  <si>
    <t>BACTROBAN</t>
  </si>
  <si>
    <t>20MG/G UNG 15G</t>
  </si>
  <si>
    <t>NIMESULID</t>
  </si>
  <si>
    <t>12892</t>
  </si>
  <si>
    <t>AULIN</t>
  </si>
  <si>
    <t>100MG TBL NOB 30</t>
  </si>
  <si>
    <t>OMEPRAZOL</t>
  </si>
  <si>
    <t>122114</t>
  </si>
  <si>
    <t>APO-OME 20</t>
  </si>
  <si>
    <t>20MG CPS ETD 100</t>
  </si>
  <si>
    <t>88708</t>
  </si>
  <si>
    <t>ALGIFEN</t>
  </si>
  <si>
    <t>500MG/5,25MG/0,1MG TBL NOB 20</t>
  </si>
  <si>
    <t>TOLPERISON</t>
  </si>
  <si>
    <t>57525</t>
  </si>
  <si>
    <t>MYDOCALM</t>
  </si>
  <si>
    <t>150MG TBL FLM 30</t>
  </si>
  <si>
    <t>TRIAMCINOLON A ANTISEPTIKA</t>
  </si>
  <si>
    <t>4178</t>
  </si>
  <si>
    <t>TRIAMCINOLON E LÉČIVA</t>
  </si>
  <si>
    <t>1MG/G+10MG/G UNG 1X20G</t>
  </si>
  <si>
    <t>VÁPNÍK, KOMBINACE S VITAMINEM D A/NEBO JINÝMI LÉČIVY</t>
  </si>
  <si>
    <t>189079</t>
  </si>
  <si>
    <t>CALCICHEW D3 LEMON</t>
  </si>
  <si>
    <t>500MG/400IU TBL MND 60</t>
  </si>
  <si>
    <t>ACIKLOVIR</t>
  </si>
  <si>
    <t>208357</t>
  </si>
  <si>
    <t>ZOVIRAX</t>
  </si>
  <si>
    <t>50MG/G CRM 1X2G</t>
  </si>
  <si>
    <t>ALPRAZOLAM</t>
  </si>
  <si>
    <t>229247</t>
  </si>
  <si>
    <t>ALPRAZOLAM AUROVITAS</t>
  </si>
  <si>
    <t>1MG TBL NOB 30</t>
  </si>
  <si>
    <t>BETAHISTIN</t>
  </si>
  <si>
    <t>215708</t>
  </si>
  <si>
    <t>BETASERC 24</t>
  </si>
  <si>
    <t>24MG TBL NOB 50</t>
  </si>
  <si>
    <t>BILASTIN</t>
  </si>
  <si>
    <t>148673</t>
  </si>
  <si>
    <t>XADOS</t>
  </si>
  <si>
    <t>20MG TBL NOB 30</t>
  </si>
  <si>
    <t>66030</t>
  </si>
  <si>
    <t>10MG TBL FLM 30</t>
  </si>
  <si>
    <t>DEXAMETHASON</t>
  </si>
  <si>
    <t>84700</t>
  </si>
  <si>
    <t>OTOBACID N</t>
  </si>
  <si>
    <t>0,2MG/G+5MG/G+479,8MG/G AUR GTT SOL 1X5ML</t>
  </si>
  <si>
    <t>46707</t>
  </si>
  <si>
    <t>LOGEST</t>
  </si>
  <si>
    <t>0,075MG/0,02MG TBL OBD 3X21</t>
  </si>
  <si>
    <t>KLARITHROMYCIN</t>
  </si>
  <si>
    <t>216196</t>
  </si>
  <si>
    <t>KLACID</t>
  </si>
  <si>
    <t>250MG TBL FLM 14</t>
  </si>
  <si>
    <t>LEVOCETIRIZIN</t>
  </si>
  <si>
    <t>124343</t>
  </si>
  <si>
    <t>CEZERA</t>
  </si>
  <si>
    <t>5MG TBL FLM 30 I</t>
  </si>
  <si>
    <t>124346</t>
  </si>
  <si>
    <t>12895</t>
  </si>
  <si>
    <t>100MG POR GRA SUS 30 I</t>
  </si>
  <si>
    <t>NITROFURANTOIN</t>
  </si>
  <si>
    <t>207280</t>
  </si>
  <si>
    <t>FUROLIN</t>
  </si>
  <si>
    <t>25365</t>
  </si>
  <si>
    <t>HELICID 20 ZENTIVA</t>
  </si>
  <si>
    <t>20MG CPS ETD 28 I</t>
  </si>
  <si>
    <t>PANTOPRAZOL</t>
  </si>
  <si>
    <t>214463</t>
  </si>
  <si>
    <t>CONTROLOC</t>
  </si>
  <si>
    <t>20MG TBL ENT 90 II</t>
  </si>
  <si>
    <t>SULFAMETHOXAZOL A TRIMETHOPRIM</t>
  </si>
  <si>
    <t>6264</t>
  </si>
  <si>
    <t>SUMETROLIM</t>
  </si>
  <si>
    <t>400MG/80MG TBL NOB 20</t>
  </si>
  <si>
    <t>TOBRAMYCIN</t>
  </si>
  <si>
    <t>86264</t>
  </si>
  <si>
    <t>TOBREX</t>
  </si>
  <si>
    <t>3MG/ML OPH GTT SOL 1X5ML</t>
  </si>
  <si>
    <t>TRIMETHOPRIM</t>
  </si>
  <si>
    <t>89816</t>
  </si>
  <si>
    <t>TRIPRIM</t>
  </si>
  <si>
    <t>200MG TBL NOB 20</t>
  </si>
  <si>
    <t>AMOROLFIN</t>
  </si>
  <si>
    <t>45304</t>
  </si>
  <si>
    <t>LOCERYL</t>
  </si>
  <si>
    <t>50MG/ML LAC UGC 1X2,5ML I</t>
  </si>
  <si>
    <t>185977</t>
  </si>
  <si>
    <t>50MG/ML LAC UGC 1X2,5ML II</t>
  </si>
  <si>
    <t>CHOLEKALCIFEROL</t>
  </si>
  <si>
    <t>12023</t>
  </si>
  <si>
    <t>VIGANTOL</t>
  </si>
  <si>
    <t>0,5MG/ML POR GTT SOL 1X10ML</t>
  </si>
  <si>
    <t>155938</t>
  </si>
  <si>
    <t>HERPESIN 200</t>
  </si>
  <si>
    <t>200MG TBL NOB 25</t>
  </si>
  <si>
    <t>18523</t>
  </si>
  <si>
    <t>JINÁ ANTIHISTAMINIKA PRO SYSTÉMOVOU APLIKACI</t>
  </si>
  <si>
    <t>2479</t>
  </si>
  <si>
    <t>DITHIADEN</t>
  </si>
  <si>
    <t>2MG TBL NOB 20</t>
  </si>
  <si>
    <t>KLÍŠŤOVÁ ENCEFALITIDA, INAKTIVOVANÝ CELÝ VIRUS</t>
  </si>
  <si>
    <t>215956</t>
  </si>
  <si>
    <t>FSME-IMMUN</t>
  </si>
  <si>
    <t>0,5ML INJ SUS ISP 1X0,5ML+J</t>
  </si>
  <si>
    <t>KOMBINACE RŮZNÝCH ANTIBIOTIK</t>
  </si>
  <si>
    <t>1076</t>
  </si>
  <si>
    <t>OPHTHALMO-FRAMYKOIN</t>
  </si>
  <si>
    <t>OPH UNG 5G</t>
  </si>
  <si>
    <t>PREDNISON</t>
  </si>
  <si>
    <t>2963</t>
  </si>
  <si>
    <t>PREDNISON LÉČIVA</t>
  </si>
  <si>
    <t>20MG TBL NOB 20</t>
  </si>
  <si>
    <t>HOŘČÍK (KOMBINACE RŮZNÝCH SOLÍ)</t>
  </si>
  <si>
    <t>215978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</si>
  <si>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</si>
  <si>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</si>
  <si>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</si>
  <si>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C10AA05 - ATORVASTATIN</t>
  </si>
  <si>
    <t>J01DC02 - CEFUROXIM</t>
  </si>
  <si>
    <t>A02BC02 - PANTOPRAZOL</t>
  </si>
  <si>
    <t>N05BA12 - ALPRAZOLAM</t>
  </si>
  <si>
    <t>M04AA01 - ALOPURINOL</t>
  </si>
  <si>
    <t>R06AX27 - DESLORATADIN</t>
  </si>
  <si>
    <t>R06AX13 - LORATADIN</t>
  </si>
  <si>
    <t>M01AC06 - MELOXIKAM</t>
  </si>
  <si>
    <t>H03AA01 - SODNÁ SŮL LEVOTHYROXINU</t>
  </si>
  <si>
    <t>N07CA01 - BETAHISTIN</t>
  </si>
  <si>
    <t>R06AE07 - CETIRIZIN</t>
  </si>
  <si>
    <t>H03AA01</t>
  </si>
  <si>
    <t>J01DC02</t>
  </si>
  <si>
    <t>M04AA01</t>
  </si>
  <si>
    <t>R06AX27</t>
  </si>
  <si>
    <t>R06AE07</t>
  </si>
  <si>
    <t>R06AX13</t>
  </si>
  <si>
    <t>A02BC02</t>
  </si>
  <si>
    <t>N05BA12</t>
  </si>
  <si>
    <t>N07CA01</t>
  </si>
  <si>
    <t>C10AA05</t>
  </si>
  <si>
    <t>M01AC06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</si>
  <si>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</si>
  <si>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</si>
  <si>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</si>
  <si>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</si>
  <si>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</si>
  <si>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</si>
  <si>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</si>
  <si>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</si>
  <si>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</si>
  <si>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</si>
  <si>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</si>
  <si>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3544</t>
  </si>
  <si>
    <t>TO: pochůzková služba</t>
  </si>
  <si>
    <t>TO: pochůzková služba Celkem</t>
  </si>
  <si>
    <t>50115020</t>
  </si>
  <si>
    <t>laboratorní diagnostika-LEK (Z501)</t>
  </si>
  <si>
    <t>DH594</t>
  </si>
  <si>
    <t>Cartridge complete k tromboelastografu ROTEM</t>
  </si>
  <si>
    <t>DG379</t>
  </si>
  <si>
    <t>Doprava 21%</t>
  </si>
  <si>
    <t>DH603</t>
  </si>
  <si>
    <t>ACCURUN 2 Series 2700 6x3,5 ml</t>
  </si>
  <si>
    <t>DB479</t>
  </si>
  <si>
    <t>AHG</t>
  </si>
  <si>
    <t>DH977</t>
  </si>
  <si>
    <t>Anti-A monoklonĂˇlnĂ­ 3x10 ml</t>
  </si>
  <si>
    <t>Anti-A monoklonální 3x10 ml</t>
  </si>
  <si>
    <t>DH979</t>
  </si>
  <si>
    <t>Anti-AB monoklonĂˇlnĂ­ 3x10 ml</t>
  </si>
  <si>
    <t>Anti-AB monoklonální 3x10 ml</t>
  </si>
  <si>
    <t>DH978</t>
  </si>
  <si>
    <t>Anti-B monoklonĂˇlnĂ­ 3x10 ml</t>
  </si>
  <si>
    <t>Anti-B monoklonální 3x10 ml</t>
  </si>
  <si>
    <t>DI384</t>
  </si>
  <si>
    <t>Anti-Cw (Anti-RH8) (monoklonĂˇlnĂ­) Medion Grifols</t>
  </si>
  <si>
    <t>DH980</t>
  </si>
  <si>
    <t>Anti-D IgM monoklonální 10 ml</t>
  </si>
  <si>
    <t>DA605</t>
  </si>
  <si>
    <t>Anti-Fya (polyclonal human IgG) Coombs 5 ml</t>
  </si>
  <si>
    <t>DA606</t>
  </si>
  <si>
    <t>Anti-Fyb (polyclonal human IgG) Coombs 5 ml</t>
  </si>
  <si>
    <t>DA607</t>
  </si>
  <si>
    <t>Anti-Jka (polyclonal human IgG) Coombs 5 ml</t>
  </si>
  <si>
    <t>DA608</t>
  </si>
  <si>
    <t>Anti-JKb (polyclonal human IgG) Coombs 5 ml</t>
  </si>
  <si>
    <t>DB483</t>
  </si>
  <si>
    <t>Anti-k,Coombs reactive 5 ml</t>
  </si>
  <si>
    <t>DI387</t>
  </si>
  <si>
    <t>Anti-Kpa (polyklonĂˇlnĂ­) Medion Grifols</t>
  </si>
  <si>
    <t>Anti-Kpa (polyklonální) Medion Grifols</t>
  </si>
  <si>
    <t>DB549</t>
  </si>
  <si>
    <t>anti-Le(a) CE-IM</t>
  </si>
  <si>
    <t>DB550</t>
  </si>
  <si>
    <t>anti-Le(b) CE-IM</t>
  </si>
  <si>
    <t>DH782</t>
  </si>
  <si>
    <t>Anti-Lu(b) IgG 2 ml</t>
  </si>
  <si>
    <t>DI385</t>
  </si>
  <si>
    <t>Anti-Lua (polyklonální) Medion Grifols</t>
  </si>
  <si>
    <t>DF042</t>
  </si>
  <si>
    <t>ANTI-Lua 1x12</t>
  </si>
  <si>
    <t>DI386</t>
  </si>
  <si>
    <t>Anti-Lub (polyklonální) Medion Grifols</t>
  </si>
  <si>
    <t>DF022</t>
  </si>
  <si>
    <t>ANTI-Lub 1x12</t>
  </si>
  <si>
    <t>DA609</t>
  </si>
  <si>
    <t>Anti-M (monoclonal, murine) Clone LM110/140 5 ml</t>
  </si>
  <si>
    <t>DI382</t>
  </si>
  <si>
    <t>Anti-N (LN3/MN879) Mono-type</t>
  </si>
  <si>
    <t>DI381</t>
  </si>
  <si>
    <t>Anti-S (big) Mono-type</t>
  </si>
  <si>
    <t>DI388</t>
  </si>
  <si>
    <t>Anti-S (polyklonální) Medion Grifols</t>
  </si>
  <si>
    <t>DI380</t>
  </si>
  <si>
    <t>Anti-s (small) Mono-type</t>
  </si>
  <si>
    <t>DA650</t>
  </si>
  <si>
    <t>ANTI-s 1x12 (bez sera)</t>
  </si>
  <si>
    <t>DC871</t>
  </si>
  <si>
    <t>ARC ANTI HCV CALIBRA</t>
  </si>
  <si>
    <t>DD058</t>
  </si>
  <si>
    <t>ARC ANTI HCV CONTROL</t>
  </si>
  <si>
    <t>DG851</t>
  </si>
  <si>
    <t>ARC ANTI HCV RGT 2000TEST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</si>
  <si>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</si>
  <si>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</si>
  <si>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</si>
  <si>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</si>
  <si>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</si>
  <si>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</si>
  <si>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</si>
  <si>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</si>
  <si>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</si>
  <si>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</si>
  <si>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DA065</t>
  </si>
  <si>
    <t>ARC HBSAG QUALITATIVE II CAL</t>
  </si>
  <si>
    <t>DA064</t>
  </si>
  <si>
    <t>ARC HBSAG QUALITATIVE II Reagent 2000t</t>
  </si>
  <si>
    <t>DD424</t>
  </si>
  <si>
    <t>ARC HIV COMBO CALIBR.</t>
  </si>
  <si>
    <t>DC694</t>
  </si>
  <si>
    <t>ARC HIV COMBO CONTROL</t>
  </si>
  <si>
    <t>DC842</t>
  </si>
  <si>
    <t>ARC HIV COMBO RGT</t>
  </si>
  <si>
    <t>DC396</t>
  </si>
  <si>
    <t>ARC PRE-TRIG SOL</t>
  </si>
  <si>
    <t>DC856</t>
  </si>
  <si>
    <t>ARC Probe Conditioning Solution</t>
  </si>
  <si>
    <t>DB249</t>
  </si>
  <si>
    <t>ARC Syphilis TP Calibrator</t>
  </si>
  <si>
    <t>DB248</t>
  </si>
  <si>
    <t>ARC Syphilis TP Controls</t>
  </si>
  <si>
    <t>DB247</t>
  </si>
  <si>
    <t>ARC Syphlis TP Reagent Kit</t>
  </si>
  <si>
    <t>DC689</t>
  </si>
  <si>
    <t>ARC TRIGGER SOL 4PAC</t>
  </si>
  <si>
    <t>DG693</t>
  </si>
  <si>
    <t>Architect HCV Ag Calibrators</t>
  </si>
  <si>
    <t>DG694</t>
  </si>
  <si>
    <t>Architect HCV Ag Controls</t>
  </si>
  <si>
    <t>DF014</t>
  </si>
  <si>
    <t>COMPLEMENT CONTROL CELLS 3ml</t>
  </si>
  <si>
    <t>DB623</t>
  </si>
  <si>
    <t>DC-SCREENING I 1X12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</si>
  <si>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</si>
  <si>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</si>
  <si>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</si>
  <si>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</si>
  <si>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</si>
  <si>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</si>
  <si>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</si>
  <si>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</si>
  <si>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</si>
  <si>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</si>
  <si>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</si>
  <si>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</si>
  <si>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DE736</t>
  </si>
  <si>
    <t>DiaCell MP ABO A1-B</t>
  </si>
  <si>
    <t>DF561</t>
  </si>
  <si>
    <t>DIAGN. Anti-Wra pol. 3ml</t>
  </si>
  <si>
    <t>DD900</t>
  </si>
  <si>
    <t>Diagn.anti-c mon. 5 ml</t>
  </si>
  <si>
    <t>DB539</t>
  </si>
  <si>
    <t>Diagn.anti-C mon. 5 ml</t>
  </si>
  <si>
    <t>DB548</t>
  </si>
  <si>
    <t>DIAGN.ANTI-D IgM MON. 10x10ML</t>
  </si>
  <si>
    <t>DB546</t>
  </si>
  <si>
    <t>DIAGN.ANTI-D IGM+IGG 10MLx10</t>
  </si>
  <si>
    <t>DB547</t>
  </si>
  <si>
    <t>DIAGN.ANTI-e MON. 5ML</t>
  </si>
  <si>
    <t>DD510</t>
  </si>
  <si>
    <t>DIAGN.ANTI-E MON.5ML</t>
  </si>
  <si>
    <t>DE314</t>
  </si>
  <si>
    <t>DIAGN.ANTI-k MON. 2 ML</t>
  </si>
  <si>
    <t>DC700</t>
  </si>
  <si>
    <t>DIAGN.ANTI-KELL MON. 5 ML</t>
  </si>
  <si>
    <t>DD839</t>
  </si>
  <si>
    <t>Diagn.anti-Kpa pol.3ml</t>
  </si>
  <si>
    <t>DB552</t>
  </si>
  <si>
    <t>DIAGN.ANTI-P1 MON. 2 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</si>
  <si>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</si>
  <si>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</si>
  <si>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</si>
  <si>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</si>
  <si>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</si>
  <si>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</si>
  <si>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</si>
  <si>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</si>
  <si>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DB669</t>
  </si>
  <si>
    <t>Diagnostické sérum anti-s 5 ml</t>
  </si>
  <si>
    <t>DC945</t>
  </si>
  <si>
    <t>DIAGNOSTIKUM ANTI-A MONOKL.</t>
  </si>
  <si>
    <t>DC946</t>
  </si>
  <si>
    <t>DIAGNOSTIKUM ANTI-B MONOKL.</t>
  </si>
  <si>
    <t>804536</t>
  </si>
  <si>
    <t xml:space="preserve">-Diagnostikum připr. </t>
  </si>
  <si>
    <t>DC235</t>
  </si>
  <si>
    <t>DILUENT 2 1X500</t>
  </si>
  <si>
    <t>DB951</t>
  </si>
  <si>
    <t>GAMMA ELU-KIT II</t>
  </si>
  <si>
    <t>DB853</t>
  </si>
  <si>
    <t>GAMMA QUIN</t>
  </si>
  <si>
    <t>DD735</t>
  </si>
  <si>
    <t>Gamma-clone Anti-Jk(a)</t>
  </si>
  <si>
    <t>DD736</t>
  </si>
  <si>
    <t>Gamma-clone Anti-Jk(b)</t>
  </si>
  <si>
    <t>DC791</t>
  </si>
  <si>
    <t>CheckcellWeak 10 ml</t>
  </si>
  <si>
    <t>DH885</t>
  </si>
  <si>
    <t>ID papain â€“lyofilizovanĂ˝</t>
  </si>
  <si>
    <t>ID papain –lyofilizovaný</t>
  </si>
  <si>
    <t>DE090</t>
  </si>
  <si>
    <t>ID-Card Anti-Cw</t>
  </si>
  <si>
    <t>DD068</t>
  </si>
  <si>
    <t>ID-Card anti-IgG1/anti-IgG3, 1x12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</si>
  <si>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</si>
  <si>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</si>
  <si>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</si>
  <si>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</si>
  <si>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</si>
  <si>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</si>
  <si>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</si>
  <si>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</si>
  <si>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</si>
  <si>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</si>
  <si>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</si>
  <si>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</si>
  <si>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</si>
  <si>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</si>
  <si>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</si>
  <si>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</si>
  <si>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</si>
  <si>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</si>
  <si>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DA600</t>
  </si>
  <si>
    <t>ID-Card Fya</t>
  </si>
  <si>
    <t>DA601</t>
  </si>
  <si>
    <t>ID-Card Fyb</t>
  </si>
  <si>
    <t>DD182</t>
  </si>
  <si>
    <t>ID-Card ID LISS/Coombs, 112x12</t>
  </si>
  <si>
    <t>DD067</t>
  </si>
  <si>
    <t>ID-Card Reverse Grouping with Screening</t>
  </si>
  <si>
    <t>DA649</t>
  </si>
  <si>
    <t>ID-Card S</t>
  </si>
  <si>
    <t>DH312</t>
  </si>
  <si>
    <t>ID-DiaCell A1B</t>
  </si>
  <si>
    <t>DB625</t>
  </si>
  <si>
    <t>ID-DIACELL I+II+IIIP,3X10ML</t>
  </si>
  <si>
    <t>DB621</t>
  </si>
  <si>
    <t>ID-DiaCell I-II-III</t>
  </si>
  <si>
    <t>DE734</t>
  </si>
  <si>
    <t>ID-DIACELL Pool 3X10 ml</t>
  </si>
  <si>
    <t>DD102</t>
  </si>
  <si>
    <t>ID-Diluent 1</t>
  </si>
  <si>
    <t>DF032</t>
  </si>
  <si>
    <t>ID-Diluent 2 IH-1000</t>
  </si>
  <si>
    <t>DB492</t>
  </si>
  <si>
    <t>IDENTISERA DIANA</t>
  </si>
  <si>
    <t>DB493</t>
  </si>
  <si>
    <t>IDENTISERA DIANA P</t>
  </si>
  <si>
    <t>DB016</t>
  </si>
  <si>
    <t>ID-internĂ­ kontrola kvality</t>
  </si>
  <si>
    <t>ID-interní kontrola kvality</t>
  </si>
  <si>
    <t>DH315</t>
  </si>
  <si>
    <t>ID-karta DiaClon ABD Confirmation krĂˇtkĂ˝ profil 60x12</t>
  </si>
  <si>
    <t>ID-karta DiaClon ABD Confirmation krátký profil 60x12</t>
  </si>
  <si>
    <t>DH313</t>
  </si>
  <si>
    <t>ID-karta DiaClon ABO/D dlouhý profil 112x12</t>
  </si>
  <si>
    <t>DC943</t>
  </si>
  <si>
    <t>ID-NaCl,Enzyme test,112x12 pces</t>
  </si>
  <si>
    <t>DB620</t>
  </si>
  <si>
    <t>ID-Panel P , 11x4ml</t>
  </si>
  <si>
    <t>DB619</t>
  </si>
  <si>
    <t>ID-Panel, 11x 4ml</t>
  </si>
  <si>
    <t>DC433</t>
  </si>
  <si>
    <t>IH-QC1</t>
  </si>
  <si>
    <t>DC311</t>
  </si>
  <si>
    <t>IH-QC2</t>
  </si>
  <si>
    <t>DI446</t>
  </si>
  <si>
    <t>IH-QC3</t>
  </si>
  <si>
    <t>DC268</t>
  </si>
  <si>
    <t>IH-QC4</t>
  </si>
  <si>
    <t>DC202</t>
  </si>
  <si>
    <t>IH-QC5</t>
  </si>
  <si>
    <t>DC080</t>
  </si>
  <si>
    <t>IH-QC6</t>
  </si>
  <si>
    <t>DD737</t>
  </si>
  <si>
    <t>ImmuClone  Anti-S, IgM, 5 ml</t>
  </si>
  <si>
    <t>DD768</t>
  </si>
  <si>
    <t>ImmuClone  Anti-s, IgM, 5 ml</t>
  </si>
  <si>
    <t>DF441</t>
  </si>
  <si>
    <t>ImmuClone Anti-K (Kell), IgM</t>
  </si>
  <si>
    <t>DF026</t>
  </si>
  <si>
    <t>ImmuClone Anti-M, IgM</t>
  </si>
  <si>
    <t>DA049</t>
  </si>
  <si>
    <t>ImmuClone Rh-Hr Control</t>
  </si>
  <si>
    <t>DB099</t>
  </si>
  <si>
    <t>Immutrep-RPR (500t)</t>
  </si>
  <si>
    <t>805061</t>
  </si>
  <si>
    <t>-Isopropanol 5%, transf. 1000 ml</t>
  </si>
  <si>
    <t>DC617</t>
  </si>
  <si>
    <t>LEKTIN ANTI-A1 5 ML</t>
  </si>
  <si>
    <t>DB554</t>
  </si>
  <si>
    <t>LEKTIN ANTI-H 3ML</t>
  </si>
  <si>
    <t>DB544</t>
  </si>
  <si>
    <t>LEWIS BLOOD GROUP SUBSTANCE 2M</t>
  </si>
  <si>
    <t>DD779</t>
  </si>
  <si>
    <t>MAKROPANEL 16 16*3 ML</t>
  </si>
  <si>
    <t>DA189</t>
  </si>
  <si>
    <t>Microcide SQ</t>
  </si>
  <si>
    <t>DE783</t>
  </si>
  <si>
    <t>MP A, B, AB, D, D, ctl/A,B, 1x12</t>
  </si>
  <si>
    <t>DE784</t>
  </si>
  <si>
    <t>MP A, B, DVI+,ctl/A, B, DVI+,ctl</t>
  </si>
  <si>
    <t>DE785</t>
  </si>
  <si>
    <t>MP C, c, E, e, K, ctl/C, c, E, e, K, ctl</t>
  </si>
  <si>
    <t>DC395</t>
  </si>
  <si>
    <t>NegativnĂ­ kontr.mon.10 ml</t>
  </si>
  <si>
    <t>Negativní kontr.mon.10 ml</t>
  </si>
  <si>
    <t>DE928</t>
  </si>
  <si>
    <t>NOVACLONE Anti-C3b,-C3d 3ml</t>
  </si>
  <si>
    <t>DB823</t>
  </si>
  <si>
    <t>P1 BLOOD GROUP SUBSTANCE 2 ML</t>
  </si>
  <si>
    <t>DB395</t>
  </si>
  <si>
    <t>PANOSCREEN I.II.III. Cw 3x10 ml</t>
  </si>
  <si>
    <t>DD794</t>
  </si>
  <si>
    <t>PeliLISS poten.reag. 10 ml</t>
  </si>
  <si>
    <t>DG595</t>
  </si>
  <si>
    <t>PromĂ˝vacĂ­ roztok A Ĺ™edÄ›nĂ˝</t>
  </si>
  <si>
    <t>DG596</t>
  </si>
  <si>
    <t>PromĂ˝vacĂ­ roztok B Ĺ™edÄ›nĂ˝</t>
  </si>
  <si>
    <t>Promývací roztok A ředěný</t>
  </si>
  <si>
    <t>Promývací roztok B ředěný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</si>
  <si>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</si>
  <si>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</si>
  <si>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</si>
  <si>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</si>
  <si>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</si>
  <si>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</si>
  <si>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</si>
  <si>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</si>
  <si>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DB682</t>
  </si>
  <si>
    <t>Test serum ID-anti-Fy(a) 5 ml</t>
  </si>
  <si>
    <t>DB692</t>
  </si>
  <si>
    <t>Test serum ID-anti-Fy(b) 5 ml</t>
  </si>
  <si>
    <t>DB468</t>
  </si>
  <si>
    <t>Test serum ID-anti-S 5 ml</t>
  </si>
  <si>
    <t>DC999</t>
  </si>
  <si>
    <t>Wash Solution A, 10x100ml</t>
  </si>
  <si>
    <t>DB542</t>
  </si>
  <si>
    <t>WEAK D CELLS</t>
  </si>
  <si>
    <t>50115040</t>
  </si>
  <si>
    <t>laboratorní materiál (Z505)</t>
  </si>
  <si>
    <t>ZK663</t>
  </si>
  <si>
    <t>Deska s jamkami (KS) bal. á 100 ks IBSA7047206000</t>
  </si>
  <si>
    <t>ZC716</t>
  </si>
  <si>
    <t>Ĺ piÄŤka ĹľlutĂˇ pipetovacĂ­ dlouhĂˇ manĹľeta bal. Ăˇ 1000 ks 1123</t>
  </si>
  <si>
    <t>ZB628</t>
  </si>
  <si>
    <t>Ĺ piÄŤka pipetovacĂ­ bĂ­lĂˇ nester. 10-200ul bal. Ăˇ 1000 ks 1121</t>
  </si>
  <si>
    <t>ZB426</t>
  </si>
  <si>
    <t>Mikrozkumavka eppendorf 1,5 ml bal. Ăˇ 500 ks BSA 0220</t>
  </si>
  <si>
    <t>Špička pipetovací bílá nester. 10-200ul bal. á 1000 ks 1121</t>
  </si>
  <si>
    <t>Špička žlutá pipetovací dlouhá manžeta bal. á 1000 ks 1123</t>
  </si>
  <si>
    <t>ZP900</t>
  </si>
  <si>
    <t>Válec odměrný vysoký sklo, A modrá graduace objem 25 ml VTRB632432110923</t>
  </si>
  <si>
    <t>50115050</t>
  </si>
  <si>
    <t>obvazový materiál (Z502)</t>
  </si>
  <si>
    <t>ZB404</t>
  </si>
  <si>
    <t>Náplast cosmos 8 cm x 1 m 5403353</t>
  </si>
  <si>
    <t>ZL996</t>
  </si>
  <si>
    <t>Obinadlo hyrofilnĂ­ sterilnĂ­  8 cm x 5 m  004310182</t>
  </si>
  <si>
    <t>ZL789</t>
  </si>
  <si>
    <t>Obvaz sterilní hotový č. 2 A4091360</t>
  </si>
  <si>
    <t>ZL790</t>
  </si>
  <si>
    <t>Obvaz sterilní hotový č. 3 A4101144</t>
  </si>
  <si>
    <t>ZA446</t>
  </si>
  <si>
    <t>Vata buniÄŤitĂˇ pĹ™Ă­Ĺ™ezy 20 x 30 cm 1230200129</t>
  </si>
  <si>
    <t>Vata buničitá přířezy 20 x 30 cm 1230200129</t>
  </si>
  <si>
    <t>50115060</t>
  </si>
  <si>
    <t>ZPr - ostatní (Z503)</t>
  </si>
  <si>
    <t>ZB117</t>
  </si>
  <si>
    <t>Lanceta haemolance modrá plus low flow bal. á 100 ks DIS7371</t>
  </si>
  <si>
    <t>ZA855</t>
  </si>
  <si>
    <t>Pipeta pasteurova P 223 6,5 ml 204523</t>
  </si>
  <si>
    <t>ZF091</t>
  </si>
  <si>
    <t>ZĂˇtka k plastovĂ˝m zkumavkĂˇm FLME21301</t>
  </si>
  <si>
    <t>Zátka k plastovým zkumavkám FLME21301</t>
  </si>
  <si>
    <t>ZE091</t>
  </si>
  <si>
    <t>Zátka k plastovým zkumavkám FLME21341</t>
  </si>
  <si>
    <t>ZB845</t>
  </si>
  <si>
    <t>Zkumavka 5,0 ml PP 12 x 86 mm bal. Ăˇ 4000 ks 1032</t>
  </si>
  <si>
    <t>ZG515</t>
  </si>
  <si>
    <t>Zkumavka moÄŤovĂˇ vacuette 10,5 ml bal. Ăˇ 50 ks 455007</t>
  </si>
  <si>
    <t>50115067</t>
  </si>
  <si>
    <t>ZPr - rukavice (Z532)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</si>
  <si>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</si>
  <si>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</si>
  <si>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</si>
  <si>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</si>
  <si>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ZP948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</si>
  <si>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</si>
  <si>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</si>
  <si>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</si>
  <si>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vyĹˇetĹ™ovacĂ­ nitril basic bez pudru modrĂ© L bal. Ăˇ 200 ks 44752</t>
  </si>
  <si>
    <t>DC905</t>
  </si>
  <si>
    <t>ANAEROTEST FUER DIE MIKRO</t>
  </si>
  <si>
    <t>DG692</t>
  </si>
  <si>
    <t>Architect HCV Ag Reagent Kit</t>
  </si>
  <si>
    <t>DB957</t>
  </si>
  <si>
    <t>CELLCLEAN 50 ml</t>
  </si>
  <si>
    <t>DB700</t>
  </si>
  <si>
    <t>CELLPACK 20 l</t>
  </si>
  <si>
    <t>DC859</t>
  </si>
  <si>
    <t>COLUMBIA AGAR</t>
  </si>
  <si>
    <t>DB381</t>
  </si>
  <si>
    <t>Control Plasma N</t>
  </si>
  <si>
    <t>DE868</t>
  </si>
  <si>
    <t>EIGHTCHECK-3WP (N) 12x1,5 ml</t>
  </si>
  <si>
    <t>DD495</t>
  </si>
  <si>
    <t>GAMMA EGA</t>
  </si>
  <si>
    <t>DE273</t>
  </si>
  <si>
    <t>Gamma-Clone Anti-Le(b) IgM (klon GAMA-704) 5 ml</t>
  </si>
  <si>
    <t>DF648</t>
  </si>
  <si>
    <t>GD Bacillus subtilis</t>
  </si>
  <si>
    <t>DF649</t>
  </si>
  <si>
    <t>GD Candida albicans</t>
  </si>
  <si>
    <t>DF650</t>
  </si>
  <si>
    <t>GD Clostridium sporogenes</t>
  </si>
  <si>
    <t>DF651</t>
  </si>
  <si>
    <t>GD Pseudomonas aeruginosa</t>
  </si>
  <si>
    <t>DF652</t>
  </si>
  <si>
    <t>GD Staphylococcus aureus</t>
  </si>
  <si>
    <t>DG211</t>
  </si>
  <si>
    <t>HEPTAPHAN, DIAG.PROUZKY 50 ks</t>
  </si>
  <si>
    <t>DB514</t>
  </si>
  <si>
    <t>ROZTOK HAYEM   orig.</t>
  </si>
  <si>
    <t>DC997</t>
  </si>
  <si>
    <t>Roztok TURCK</t>
  </si>
  <si>
    <t>DD596</t>
  </si>
  <si>
    <t>Sabouraud agar s CMP</t>
  </si>
  <si>
    <t>DB530</t>
  </si>
  <si>
    <t>STROMATOLYSER-WH 3x500 ml</t>
  </si>
  <si>
    <t>DE730</t>
  </si>
  <si>
    <t>ThioglykolĂˇtovĂ˝ bujon(10ML)</t>
  </si>
  <si>
    <t>Thioglykolátový bujon(10ML)</t>
  </si>
  <si>
    <t>DF844</t>
  </si>
  <si>
    <t>Trypton  sĂłjovĂ˝ agar</t>
  </si>
  <si>
    <t>Trypton  sójový agar</t>
  </si>
  <si>
    <t>DD409</t>
  </si>
  <si>
    <t>TRYPTON-SOJOVĂť BUJON</t>
  </si>
  <si>
    <t>TRYPTON-SOJOVÝ BUJON</t>
  </si>
  <si>
    <t>ZA887</t>
  </si>
  <si>
    <t>Zkumavka Greiner vacuette 5 ml K2EDTA, bal.á 100 ks,456205</t>
  </si>
  <si>
    <t>Zkumavka Greiner vacuette 5 ml K2EDTA, bal.Ăˇ 100 ks,456205</t>
  </si>
  <si>
    <t>ZB640</t>
  </si>
  <si>
    <t>Zkumavka Kep ARC reaction vessels 8 x 500 á 4000 ks 7C1503</t>
  </si>
  <si>
    <t>Zkumavka Kep ARC reaction vessels 8 x 500 Ăˇ 4000 ks 7C1503</t>
  </si>
  <si>
    <t>ZC979</t>
  </si>
  <si>
    <t>Zkumavka Kep ARC sample cups 4 x 250 á 1000 ks 7C1401</t>
  </si>
  <si>
    <t>ZB366</t>
  </si>
  <si>
    <t>Zkumavka PS 10 ml nesterilní á 2000 ks 400912</t>
  </si>
  <si>
    <t>ZB500</t>
  </si>
  <si>
    <t>Zkumavka vacutainer BD 3 ml Est 75 x 13 H bal . á 100 ks čirá 362725</t>
  </si>
  <si>
    <t>Zkumavka vacutainer BD 3 ml Est 75 x 13 H bal . Ăˇ 100 ks ÄŤirĂˇ 362725</t>
  </si>
  <si>
    <t>ZA321</t>
  </si>
  <si>
    <t>Kompresa gáza 7,5 cm x 7,5 cm/100 ks nesterilní 06002</t>
  </si>
  <si>
    <t>ZC854</t>
  </si>
  <si>
    <t>Kompresa NT 7,5 x 7,5 cm/2 ks sterilnĂ­ 26510</t>
  </si>
  <si>
    <t>ZJ687</t>
  </si>
  <si>
    <t>Krytí hemostatické gelitaspon tampon   80 x 30 mm bal. á 5 ks GS -210</t>
  </si>
  <si>
    <t>ZK404</t>
  </si>
  <si>
    <t>Krytí prontosan roztok 350 ml 400416</t>
  </si>
  <si>
    <t>ZA443</t>
  </si>
  <si>
    <t>Ĺ Ăˇtek trojcĂ­pĂ˝ NT 136 x 96 x 96 cm 20002</t>
  </si>
  <si>
    <t>NĂˇplast cosmos 8 cm x 1 m 5403353</t>
  </si>
  <si>
    <t>ZA450</t>
  </si>
  <si>
    <t>NĂˇplast omniplast 1,25 cm x 9,1 m 9004520</t>
  </si>
  <si>
    <t>ZD104</t>
  </si>
  <si>
    <t>NĂˇplast omniplast 10,0 cm x 10,0 m 9004472 (900535)</t>
  </si>
  <si>
    <t>ZI558</t>
  </si>
  <si>
    <t>Náplast curapor   7 x   5 cm 32912  (22120,  náhrada za cosmopor )</t>
  </si>
  <si>
    <t>Náplast omniplast 1,25 cm x 9,1 m 9004520</t>
  </si>
  <si>
    <t>Náplast omniplast 10,0 cm x 10,0 m 9004472 (900535)</t>
  </si>
  <si>
    <t>ZF351</t>
  </si>
  <si>
    <t>Náplast transpore bílá 1,25 cm x 9,14 m bal. á 24 ks 1534-0</t>
  </si>
  <si>
    <t>ZF352</t>
  </si>
  <si>
    <t>Náplast transpore bílá 2,50 cm x 9,14 m bal. á 12 ks 1534-1</t>
  </si>
  <si>
    <t>ZN475</t>
  </si>
  <si>
    <t>Obinadlo elastickĂ© universal   8 cm x 5 m 1323100312</t>
  </si>
  <si>
    <t>Obinadlo elastické universal   8 cm x 5 m 1323100312</t>
  </si>
  <si>
    <t>ZA339</t>
  </si>
  <si>
    <t>Obinadlo hydrofilní   8 cm x   5 m 13006</t>
  </si>
  <si>
    <t>Obinadlo hyrofilní sterilní  8 cm x 5 m  004310182</t>
  </si>
  <si>
    <t>ZA314</t>
  </si>
  <si>
    <t>Obinadlo idealast-haft 8 cm x   4 m 9311113</t>
  </si>
  <si>
    <t>ZL999</t>
  </si>
  <si>
    <t>Rychloobvaz 8 x 4 cm 001445510</t>
  </si>
  <si>
    <t>ZA444</t>
  </si>
  <si>
    <t>Tampon nesterilnĂ­ stĂˇÄŤenĂ˝ 20 x 19 cm bez RTG nitĂ­ bal. Ăˇ 100 ks 1320300404</t>
  </si>
  <si>
    <t>Tampon nesterilní stáčený 20 x 19 cm bez RTG nití bal. á 100 ks 1320300404</t>
  </si>
  <si>
    <t>ZA589</t>
  </si>
  <si>
    <t>Tampon sterilnĂ­ stĂˇÄŤenĂ˝ 30 x 30 cm / 5 ks karton Ăˇ 1500 ks 28007</t>
  </si>
  <si>
    <t>Tampon sterilní stáčený 30 x 30 cm / 5 ks karton á 1500 ks 28007</t>
  </si>
  <si>
    <t>ZB354</t>
  </si>
  <si>
    <t>ÄŚtyĹ™vak CPD-SAGM Plasmabag 350 811-8442</t>
  </si>
  <si>
    <t>ZB771</t>
  </si>
  <si>
    <t>DrĹľĂˇk jehly zĂˇkladnĂ­ 450201</t>
  </si>
  <si>
    <t>Držák jehly základní 450201</t>
  </si>
  <si>
    <t>ZQ930</t>
  </si>
  <si>
    <t>KliÄŤka inokulaÄŤnĂ­ 1Âµl 198 x 198 mm bĂ­lĂˇ PS sterilnĂ­ bal. Ăˇ 10 kusĹŻ box Ăˇ 500 ks 86.1567.010</t>
  </si>
  <si>
    <t>ZA728</t>
  </si>
  <si>
    <t>Lopatka ĂşstnĂ­ dĹ™evÄ›nĂˇ lĂ©kaĹ™skĂˇ nesterilnĂ­ bal. Ăˇ 100 ks 1320100655</t>
  </si>
  <si>
    <t>Lopatka ústní dřevěná lékařská nesterilní bal. á 100 ks 1320100655</t>
  </si>
  <si>
    <t>ZO171</t>
  </si>
  <si>
    <t>Manžeta TK k tonometru Omron CC šedá dospělá obvod paže 22 cm - 42 cm k tonometru Omron Comfort HEM7000-E,7221,7223,7080,780(koncovky součástí) 101 00015</t>
  </si>
  <si>
    <t>ZF192</t>
  </si>
  <si>
    <t>NĂˇdoba na kontaminovanĂ˝ odpad 4 l 15-0004</t>
  </si>
  <si>
    <t>Nádoba na kontaminovaný odpad 4 l 15-0004</t>
  </si>
  <si>
    <t>ZF577</t>
  </si>
  <si>
    <t>PropichovaÄŤ segmentu (schlauch segment Ă¶ffner) 95.1000</t>
  </si>
  <si>
    <t>ZF599</t>
  </si>
  <si>
    <t>Replacement Caps 4D1901</t>
  </si>
  <si>
    <t>ZC742</t>
  </si>
  <si>
    <t>Septum ARC 4D1803</t>
  </si>
  <si>
    <t>ZR396</t>
  </si>
  <si>
    <t>StĹ™Ă­kaÄŤka injekÄŤnĂ­ 2-dĂ­lnĂˇ 5 ml L DISCARDIT LE 309050</t>
  </si>
  <si>
    <t>ZE316</t>
  </si>
  <si>
    <t>Stojan na zkumavky pro 50 zkumavek pr. 17 mm 2393</t>
  </si>
  <si>
    <t>ZA790</t>
  </si>
  <si>
    <t>Stříkačka injekční 2-dílná 5 ml L Inject Solo4606051V</t>
  </si>
  <si>
    <t>ZJ187</t>
  </si>
  <si>
    <t>Zkumavka 2 ml K3 edta fialová 454087</t>
  </si>
  <si>
    <t>ZB756</t>
  </si>
  <si>
    <t>Zkumavka 3 ml K3 edta fialová 454086</t>
  </si>
  <si>
    <t>Zkumavka 3 ml K3 edta fialovĂˇ 454086</t>
  </si>
  <si>
    <t>ZB967</t>
  </si>
  <si>
    <t>Zkumavka 3 ml PP 13 x 75 mm 1058</t>
  </si>
  <si>
    <t>ZB757</t>
  </si>
  <si>
    <t>Zkumavka 6 ml K3 edta fialová 456036</t>
  </si>
  <si>
    <t>Zkumavka 6 ml K3 edta fialovĂˇ 456036</t>
  </si>
  <si>
    <t>ZB758</t>
  </si>
  <si>
    <t>Zkumavka 9 ml K3 edta NR 455036</t>
  </si>
  <si>
    <t>ZB777</t>
  </si>
  <si>
    <t>Zkumavka červená 3,5 ml gel 454071</t>
  </si>
  <si>
    <t>ZB761</t>
  </si>
  <si>
    <t>Zkumavka červená 4 ml 454092</t>
  </si>
  <si>
    <t>ZB762</t>
  </si>
  <si>
    <t>Zkumavka červená 6 ml 456092</t>
  </si>
  <si>
    <t>ZB763</t>
  </si>
  <si>
    <t>Zkumavka červená 9 ml 455092</t>
  </si>
  <si>
    <t>ZB775</t>
  </si>
  <si>
    <t>Zkumavka koagulace modrá Quick 4 ml modrá 454329</t>
  </si>
  <si>
    <t>Zkumavka koagulace modrĂˇ Quick 4 ml modrĂˇ 454329</t>
  </si>
  <si>
    <t>ZE949</t>
  </si>
  <si>
    <t>Zkumavka na moč 9,5 ml 455028</t>
  </si>
  <si>
    <t>ZH547</t>
  </si>
  <si>
    <t>Zkumavka PP se ĹˇroubovacĂ­m uzĂˇvÄ›rem 7 ml 82 mm x 13 mm bal. Ăˇ 1000 ks 60.550.100</t>
  </si>
  <si>
    <t>Zkumavka PP se šroubovacím uzávěrem 7 ml 82 mm x 13 mm bal. á 1000 ks 60.550.100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</si>
  <si>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</si>
  <si>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</si>
  <si>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</si>
  <si>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ZJ189</t>
  </si>
  <si>
    <t>Zkumavka S-Monovette® 4,9 ml K3 EDTA 04.1931</t>
  </si>
  <si>
    <t>ZM432</t>
  </si>
  <si>
    <t>Zkumavka S-Monovette® 4,9 ml Serum 04.1934</t>
  </si>
  <si>
    <t>Zkumavka S-MonovetteÂ® 4,9 ml K3 EDTA 04.1931</t>
  </si>
  <si>
    <t>ZB764</t>
  </si>
  <si>
    <t>Zkumavka zelená 4 ml 454051</t>
  </si>
  <si>
    <t>50115063</t>
  </si>
  <si>
    <t>ZPr - vaky, sety (Z528)</t>
  </si>
  <si>
    <t>ZE407</t>
  </si>
  <si>
    <t>Filtr na destiÄŤky BC PALL-AutoStop ATSBC1EPSB</t>
  </si>
  <si>
    <t>Filtr na destičky BC PALL-AutoStop ATSBC1EPSB</t>
  </si>
  <si>
    <t>ZG182</t>
  </si>
  <si>
    <t>Filtr na erytrocyty BPF4ARBL</t>
  </si>
  <si>
    <t>ZD085</t>
  </si>
  <si>
    <t>Jehla needle syslock 16G sterilnĂ­ 862-1613</t>
  </si>
  <si>
    <t>Jehla needle syslock 16G sterilní 862-1613</t>
  </si>
  <si>
    <t>ZD193</t>
  </si>
  <si>
    <t>Plasma Apheresis Bowl 0625B-00</t>
  </si>
  <si>
    <t>ZB140</t>
  </si>
  <si>
    <t>Roztok ACDA 750 ml bal. á 12 ks 40801</t>
  </si>
  <si>
    <t>Roztok ACDA 750 ml bal. Ăˇ 12 ks 40801</t>
  </si>
  <si>
    <t>ZI733</t>
  </si>
  <si>
    <t>Roztok aditivnĂ­ pro skladovĂˇnĂ­ trombocytĹŻ PASIII M Ăˇ 20 ks SSP2150U-1OL + 500 ml</t>
  </si>
  <si>
    <t>ZQ616</t>
  </si>
  <si>
    <t>Roztok aditivnĂ­ pro skladovĂˇnĂ­ trombocytĹŻ SSP+ 250 ml bal. Ăˇ 30 ks SSP2025U-VZ</t>
  </si>
  <si>
    <t>Roztok aditivní pro skladování trombocytů PASIII M á 20 ks SSP2150U-1OL + 500 ml</t>
  </si>
  <si>
    <t>Roztok aditivní pro skladování trombocytů SSP+ 250 ml bal. á 30 ks SSP2025U-VZ</t>
  </si>
  <si>
    <t>ZB137</t>
  </si>
  <si>
    <t>Roztok antikoagulaÄŤnĂ­ CPD50, 150 ml bal. Ăˇ 40 ks 0415C-00</t>
  </si>
  <si>
    <t>ZB202</t>
  </si>
  <si>
    <t>Roztok antikoagulaÄŤnĂ­ natrium citricum 4% 250 ml 0420C-00</t>
  </si>
  <si>
    <t>ZL460</t>
  </si>
  <si>
    <t>Roztok antikoagulaÄŤnĂ­ natrium citricum 4% 250 ml 400945</t>
  </si>
  <si>
    <t>Roztok antikoagulační CPD50, 150 ml bal. á 40 ks 0415C-00</t>
  </si>
  <si>
    <t>Roztok antikoagulační natrium citricum 4% 250 ml 0420C-00</t>
  </si>
  <si>
    <t>Roztok antikoagulační natrium citricum 4% 250 ml 400945</t>
  </si>
  <si>
    <t>ZE501</t>
  </si>
  <si>
    <t>Roztok fyziologickĂ˝ 500 ml Ăˇ 20 ks 4CCB1323E</t>
  </si>
  <si>
    <t>Roztok fyziologický 500 ml á 20 ks 4CCB1323E</t>
  </si>
  <si>
    <t>ZB138</t>
  </si>
  <si>
    <t>SAG Manitol 350 ml bal. á 20 ks 0411C-00</t>
  </si>
  <si>
    <t>SAG Manitol 350 ml bal. Ăˇ 20 ks 0411C-00</t>
  </si>
  <si>
    <t>ZD192</t>
  </si>
  <si>
    <t>Set harness 00620-00</t>
  </si>
  <si>
    <t>ZA715</t>
  </si>
  <si>
    <t>Set infuzní intrafix primeline classic 150 cm 4062957</t>
  </si>
  <si>
    <t>ZN744</t>
  </si>
  <si>
    <t>Set na odběr trombocytů Spetra Optia bal. á 6 ks 10400</t>
  </si>
  <si>
    <t>ZN427</t>
  </si>
  <si>
    <t>Set na plazmu 620 Plasma Collection Donor Harness bal. á 100 ks 400941</t>
  </si>
  <si>
    <t>Set na plazmu 620 Plasma Collection Donor Harness bal. Ăˇ 100 ks 400941</t>
  </si>
  <si>
    <t>ZD432</t>
  </si>
  <si>
    <t>Set trima accel enhanced platet 80420</t>
  </si>
  <si>
    <t>ZK701</t>
  </si>
  <si>
    <t>Set trima accel na PA plazma 80700</t>
  </si>
  <si>
    <t>ZG782</t>
  </si>
  <si>
    <t>Set trima accel na separaci LRS Plt,Plasma,RBC+TRL (pĹŻv.777800450) bal. Ăˇ 6 ks 80350</t>
  </si>
  <si>
    <t>ZF083</t>
  </si>
  <si>
    <t>Souprava na lĂ©ÄŤenĂ­ erytrocytaferĂ©zy 00944-00</t>
  </si>
  <si>
    <t>Souprava na léčení erytrocytaferézy 00944-00</t>
  </si>
  <si>
    <t>ZF732</t>
  </si>
  <si>
    <t>Souprava na sbÄ›r deleukotizovanĂ˝ch trombocytĹŻ v nĂˇhradnĂ­m roztoku bal. Ăˇ 8 ks 999F-E</t>
  </si>
  <si>
    <t>Souprava na sběr deleukotizovaných trombocytů v náhradním roztoku bal. á 8 ks 999F-E</t>
  </si>
  <si>
    <t>ZB136</t>
  </si>
  <si>
    <t>Souprava pro separ. erytrocytĹŻ  bal. Ăˇ 8 ks 00942-00</t>
  </si>
  <si>
    <t>Souprava pro separ. erytrocytů  bal. á 8 ks 00942-00</t>
  </si>
  <si>
    <t>ZB254</t>
  </si>
  <si>
    <t>Souprava pro separ. plazmy W/NACL ADAP 00627-00</t>
  </si>
  <si>
    <t>ZD086</t>
  </si>
  <si>
    <t>Trojvak T/B CPD-SAGM 831-8307</t>
  </si>
  <si>
    <t>ZD660</t>
  </si>
  <si>
    <t>Vak extra na krevnĂ­ destiÄŤky 1000 ml 70030</t>
  </si>
  <si>
    <t>Vak extra na krevní destičky 1000 ml 70030</t>
  </si>
  <si>
    <t>ZK668</t>
  </si>
  <si>
    <t>Vak mÄ›Ĺ™Ă­cĂ­ 1000 ml bal. Ăˇ 5 ks KLMRS 1000</t>
  </si>
  <si>
    <t>ZH139</t>
  </si>
  <si>
    <t>Vak na skladování trombocytů transfer 400 ml 720434</t>
  </si>
  <si>
    <t>ZP366</t>
  </si>
  <si>
    <t>Vak odbÄ›rovĂ˝ na plnou krev 4 komorovĂ˝ 450 ml s filtrem QUADRUPLE BAGS LEUKOFLEX 450 ml LCRD bal. Ăˇ 12 ks LQT6280LU</t>
  </si>
  <si>
    <t>Vak odběrový na plnou krev 4 komorový 450 ml s filtrem QUADRUPLE BAGS LEUKOFLEX 450 ml LCRD bal. á 12 ks LQT6280LU</t>
  </si>
  <si>
    <t>ZE383</t>
  </si>
  <si>
    <t>Vak sbÄ›rnĂ˝ 1000 ml pro plazmu bal. Ăˇ 48 ks SC692-00</t>
  </si>
  <si>
    <t>ZN429</t>
  </si>
  <si>
    <t>Vak sbÄ›rnĂ˝ na plazmu SC 692 Plasma Collection Bag  bal. Ăˇ 48 ks 401317</t>
  </si>
  <si>
    <t>Vak sběrný 1000 ml pro plazmu bal. á 48 ks SC692-00</t>
  </si>
  <si>
    <t>Vak sběrný na plazmu SC 692 Plasma Collection Bag  bal. á 48 ks 401317</t>
  </si>
  <si>
    <t>ZN428</t>
  </si>
  <si>
    <t>Zvon aferetickĂ˝ 625B Blow Molded Centrifuge Bowl bal. Ăˇ 30 ks 400942</t>
  </si>
  <si>
    <t>Zvon aferetický 625B Blow Molded Centrifuge Bowl bal. á 30 ks 400942</t>
  </si>
  <si>
    <t>50115065</t>
  </si>
  <si>
    <t>ZPr - vpichovací materiál (Z530)</t>
  </si>
  <si>
    <t>ZB556</t>
  </si>
  <si>
    <t>Jehla injekÄŤnĂ­ 1,2 x 40 mm rĹŻĹľovĂˇ 4665120</t>
  </si>
  <si>
    <t>Jehla injekční 1,2 x 40 mm růžová 4665120</t>
  </si>
  <si>
    <t>ZB768</t>
  </si>
  <si>
    <t>Jehla vakuová 216/38 mm zelená 450076</t>
  </si>
  <si>
    <t>Jehla vakuovĂˇ 216/38 mm zelenĂˇ 450076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</si>
  <si>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</si>
  <si>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</si>
  <si>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</si>
  <si>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</si>
  <si>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</si>
  <si>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</si>
  <si>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</si>
  <si>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</si>
  <si>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</si>
  <si>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</si>
  <si>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</si>
  <si>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</si>
  <si>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</si>
  <si>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</si>
  <si>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</si>
  <si>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</si>
  <si>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</si>
  <si>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</si>
  <si>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</si>
  <si>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</si>
  <si>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</si>
  <si>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</si>
  <si>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</si>
  <si>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</si>
  <si>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dělníci</t>
  </si>
  <si>
    <t>THP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</si>
  <si>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</si>
  <si>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</si>
  <si>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</si>
  <si>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</si>
  <si>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</si>
  <si>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</si>
  <si>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</si>
  <si>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</si>
  <si>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</si>
  <si>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</si>
  <si>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Šnyrychová Lucie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</si>
  <si>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</si>
  <si>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</si>
  <si>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</si>
  <si>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</si>
  <si>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</si>
  <si>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</si>
  <si>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>MINIMÁLNÍ KONTAKT LÉKAŘE S PACIENTEM</t>
  </si>
  <si>
    <t>82077</t>
  </si>
  <si>
    <t>STANOVENÍ PROTILÁTEK CELKOVÝCH I IGM PROTI ANTIGEN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</si>
  <si>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</si>
  <si>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</si>
  <si>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</si>
  <si>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</si>
  <si>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</si>
  <si>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</si>
  <si>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82079</t>
  </si>
  <si>
    <t>STANOVENÍ PROTILÁTEK PROTI ANTIGENŮM VIRŮ (KROMĚ H</t>
  </si>
  <si>
    <t>82119</t>
  </si>
  <si>
    <t>PRŮKAZY ANTIGENŮ VIRU HEPATITIDY B (EIA)</t>
  </si>
  <si>
    <t>22361</t>
  </si>
  <si>
    <t>TERAPEUTICKÁ CYTAFERÉZA DEPLEČNÍ, VÝMĚNNÁ A CYTAFE</t>
  </si>
  <si>
    <t>82075</t>
  </si>
  <si>
    <t>KONFIRMAČNÍ TEST NA PROTILÁTKY METODOU IMUNOBLOT (</t>
  </si>
  <si>
    <t>22022</t>
  </si>
  <si>
    <t>CÍLENÉ VYŠETŘENÍ HEMATOLOGEM</t>
  </si>
  <si>
    <t>22023</t>
  </si>
  <si>
    <t>KONTROLNÍ VYŠETŘENÍ HEMATOLOGEM</t>
  </si>
  <si>
    <t>09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</si>
  <si>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</si>
  <si>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</si>
  <si>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</si>
  <si>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</si>
  <si>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</si>
  <si>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</si>
  <si>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</si>
  <si>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</si>
  <si>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</si>
  <si>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</si>
  <si>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</si>
  <si>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</si>
  <si>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</si>
  <si>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</si>
  <si>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</si>
  <si>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</si>
  <si>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</si>
  <si>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</si>
  <si>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</si>
  <si>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</si>
  <si>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</si>
  <si>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</si>
  <si>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</si>
  <si>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</si>
  <si>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</si>
  <si>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</si>
  <si>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</si>
  <si>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</si>
  <si>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</si>
  <si>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</si>
  <si>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</si>
  <si>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</si>
  <si>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</si>
  <si>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82145</t>
  </si>
  <si>
    <t>RRR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</si>
  <si>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</si>
  <si>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</si>
  <si>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</si>
  <si>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</si>
  <si>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</si>
  <si>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</si>
  <si>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</si>
  <si>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</si>
  <si>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</si>
  <si>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</si>
  <si>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</si>
  <si>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</si>
  <si>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</si>
  <si>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</si>
  <si>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</si>
  <si>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</si>
  <si>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22337</t>
  </si>
  <si>
    <t>NEUTRALIZAČNÍ TEST ERYTROCYTÁRNÍCH ABO PROTILÁTEK</t>
  </si>
  <si>
    <t>2</t>
  </si>
  <si>
    <t>0507951</t>
  </si>
  <si>
    <t>Erytrocyty pro autotransfuzi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</si>
  <si>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</si>
  <si>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</si>
  <si>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</si>
  <si>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</si>
  <si>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</si>
  <si>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</si>
  <si>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</si>
  <si>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</si>
  <si>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</si>
  <si>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</si>
  <si>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</si>
  <si>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</si>
  <si>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</si>
  <si>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</si>
  <si>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</si>
  <si>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</si>
  <si>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</si>
  <si>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</si>
  <si>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</si>
  <si>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</si>
  <si>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</si>
  <si>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</si>
  <si>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</si>
  <si>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</si>
  <si>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</si>
  <si>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</si>
  <si>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</si>
  <si>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</si>
  <si>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</si>
  <si>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</si>
  <si>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</si>
  <si>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</si>
  <si>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</si>
  <si>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</si>
  <si>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</si>
  <si>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</si>
  <si>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</si>
  <si>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</si>
  <si>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</si>
  <si>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</si>
  <si>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</si>
  <si>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</si>
  <si>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</si>
  <si>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</si>
  <si>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</si>
  <si>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</si>
  <si>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</si>
  <si>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</si>
  <si>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</si>
  <si>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</si>
  <si>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</si>
  <si>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</si>
  <si>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22343</t>
  </si>
  <si>
    <t>HEMOLÝSA CHLADOVÁ (DONATH-LANDSTEINERŮV TEST, PROV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</si>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</sst>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72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 xr9:uid="{00000000-0011-0000-FFFF-FFFF01000000}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0.36737216700419228</c:v>
                </c:pt>
                <c:pt idx="1">
                  <c:v>0.65881348912499726</c:v>
                </c:pt>
                <c:pt idx="2">
                  <c:v>0.47599920494848846</c:v>
                </c:pt>
                <c:pt idx="3">
                  <c:v>0.36051692847751055</c:v>
                </c:pt>
                <c:pt idx="4">
                  <c:v>0.42645200857129195</c:v>
                </c:pt>
                <c:pt idx="5">
                  <c:v>0.36423548650577053</c:v>
                </c:pt>
                <c:pt idx="6">
                  <c:v>0.32311753047770586</c:v>
                </c:pt>
                <c:pt idx="7">
                  <c:v>0.34294071137804855</c:v>
                </c:pt>
                <c:pt idx="8">
                  <c:v>0.38407131789607346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0.37097577225486439</c:v>
                </c:pt>
                <c:pt idx="1">
                  <c:v>0.37097577225486439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0" tableBorderDxfId="89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8"/>
    <tableColumn id="2" xr3:uid="{00000000-0010-0000-0000-000002000000}" name="popis" dataDxfId="87"/>
    <tableColumn id="3" xr3:uid="{00000000-0010-0000-0000-000003000000}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51" totalsRowShown="0">
  <autoFilter ref="C3:S15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33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610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864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33" t="s">
        <v>865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888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1524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1554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1562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1645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1646</v>
      </c>
      <c r="C29" s="47" t="s">
        <v>213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1701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35711B0A-1B33-497E-B3ED-A338F0878C3A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610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85</v>
      </c>
      <c r="J3" s="43">
        <f>SUBTOTAL(9,J6:J1048576)</f>
        <v>3493.88</v>
      </c>
      <c r="K3" s="44">
        <f>IF(M3=0,0,J3/M3)</f>
        <v>1</v>
      </c>
      <c r="L3" s="43">
        <f>SUBTOTAL(9,L6:L1048576)</f>
        <v>85</v>
      </c>
      <c r="M3" s="45">
        <f>SUBTOTAL(9,M6:M1048576)</f>
        <v>3493.88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21" t="s">
        <v>130</v>
      </c>
      <c r="B5" s="540" t="s">
        <v>131</v>
      </c>
      <c r="C5" s="540" t="s">
        <v>70</v>
      </c>
      <c r="D5" s="540" t="s">
        <v>132</v>
      </c>
      <c r="E5" s="54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5" customHeight="1" x14ac:dyDescent="0.2">
      <c r="A6" s="500" t="s">
        <v>546</v>
      </c>
      <c r="B6" s="501" t="s">
        <v>605</v>
      </c>
      <c r="C6" s="501" t="s">
        <v>606</v>
      </c>
      <c r="D6" s="501" t="s">
        <v>568</v>
      </c>
      <c r="E6" s="501" t="s">
        <v>607</v>
      </c>
      <c r="F6" s="505"/>
      <c r="G6" s="505"/>
      <c r="H6" s="526">
        <v>0</v>
      </c>
      <c r="I6" s="505">
        <v>84</v>
      </c>
      <c r="J6" s="505">
        <v>3444.06</v>
      </c>
      <c r="K6" s="526">
        <v>1</v>
      </c>
      <c r="L6" s="505">
        <v>84</v>
      </c>
      <c r="M6" s="506">
        <v>3444.06</v>
      </c>
    </row>
    <row r="7" spans="1:13" ht="14.45" customHeight="1" thickBot="1" x14ac:dyDescent="0.25">
      <c r="A7" s="514" t="s">
        <v>546</v>
      </c>
      <c r="B7" s="515" t="s">
        <v>608</v>
      </c>
      <c r="C7" s="515" t="s">
        <v>609</v>
      </c>
      <c r="D7" s="515" t="s">
        <v>600</v>
      </c>
      <c r="E7" s="515" t="s">
        <v>601</v>
      </c>
      <c r="F7" s="519"/>
      <c r="G7" s="519"/>
      <c r="H7" s="527">
        <v>0</v>
      </c>
      <c r="I7" s="519">
        <v>1</v>
      </c>
      <c r="J7" s="519">
        <v>49.82</v>
      </c>
      <c r="K7" s="527">
        <v>1</v>
      </c>
      <c r="L7" s="519">
        <v>1</v>
      </c>
      <c r="M7" s="520">
        <v>49.82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20F4993C-2B5F-4986-8E1E-FBE0F5D895DA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241</v>
      </c>
      <c r="C3" s="252">
        <f>SUM(C6:C1048576)</f>
        <v>7</v>
      </c>
      <c r="D3" s="252">
        <f>SUM(D6:D1048576)</f>
        <v>0</v>
      </c>
      <c r="E3" s="253">
        <f>SUM(E6:E1048576)</f>
        <v>0</v>
      </c>
      <c r="F3" s="250">
        <f>IF(SUM($B3:$E3)=0,"",B3/SUM($B3:$E3))</f>
        <v>0.97177419354838712</v>
      </c>
      <c r="G3" s="248">
        <f t="shared" ref="G3:I3" si="0">IF(SUM($B3:$E3)=0,"",C3/SUM($B3:$E3))</f>
        <v>2.8225806451612902E-2</v>
      </c>
      <c r="H3" s="248">
        <f t="shared" si="0"/>
        <v>0</v>
      </c>
      <c r="I3" s="249">
        <f t="shared" si="0"/>
        <v>0</v>
      </c>
      <c r="J3" s="252">
        <f>SUM(J6:J1048576)</f>
        <v>90</v>
      </c>
      <c r="K3" s="252">
        <f>SUM(K6:K1048576)</f>
        <v>7</v>
      </c>
      <c r="L3" s="252">
        <f>SUM(L6:L1048576)</f>
        <v>0</v>
      </c>
      <c r="M3" s="253">
        <f>SUM(M6:M1048576)</f>
        <v>0</v>
      </c>
      <c r="N3" s="250">
        <f>IF(SUM($J3:$M3)=0,"",J3/SUM($J3:$M3))</f>
        <v>0.92783505154639179</v>
      </c>
      <c r="O3" s="248">
        <f t="shared" ref="O3:Q3" si="1">IF(SUM($J3:$M3)=0,"",K3/SUM($J3:$M3))</f>
        <v>7.2164948453608241E-2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43" t="s">
        <v>197</v>
      </c>
      <c r="B5" s="544" t="s">
        <v>199</v>
      </c>
      <c r="C5" s="544" t="s">
        <v>200</v>
      </c>
      <c r="D5" s="544" t="s">
        <v>201</v>
      </c>
      <c r="E5" s="545" t="s">
        <v>202</v>
      </c>
      <c r="F5" s="546" t="s">
        <v>199</v>
      </c>
      <c r="G5" s="547" t="s">
        <v>200</v>
      </c>
      <c r="H5" s="547" t="s">
        <v>201</v>
      </c>
      <c r="I5" s="548" t="s">
        <v>202</v>
      </c>
      <c r="J5" s="544" t="s">
        <v>199</v>
      </c>
      <c r="K5" s="544" t="s">
        <v>200</v>
      </c>
      <c r="L5" s="544" t="s">
        <v>201</v>
      </c>
      <c r="M5" s="545" t="s">
        <v>202</v>
      </c>
      <c r="N5" s="546" t="s">
        <v>199</v>
      </c>
      <c r="O5" s="547" t="s">
        <v>200</v>
      </c>
      <c r="P5" s="547" t="s">
        <v>201</v>
      </c>
      <c r="Q5" s="548" t="s">
        <v>202</v>
      </c>
    </row>
    <row r="6" spans="1:17" ht="14.45" customHeight="1" x14ac:dyDescent="0.2">
      <c r="A6" s="552" t="s">
        <v>611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9"/>
    </row>
    <row r="7" spans="1:17" ht="14.45" customHeight="1" x14ac:dyDescent="0.2">
      <c r="A7" s="553" t="s">
        <v>612</v>
      </c>
      <c r="B7" s="559">
        <v>6</v>
      </c>
      <c r="C7" s="512"/>
      <c r="D7" s="512"/>
      <c r="E7" s="513"/>
      <c r="F7" s="556">
        <v>1</v>
      </c>
      <c r="G7" s="534">
        <v>0</v>
      </c>
      <c r="H7" s="534">
        <v>0</v>
      </c>
      <c r="I7" s="562">
        <v>0</v>
      </c>
      <c r="J7" s="559">
        <v>2</v>
      </c>
      <c r="K7" s="512"/>
      <c r="L7" s="512"/>
      <c r="M7" s="513"/>
      <c r="N7" s="556">
        <v>1</v>
      </c>
      <c r="O7" s="534">
        <v>0</v>
      </c>
      <c r="P7" s="534">
        <v>0</v>
      </c>
      <c r="Q7" s="550">
        <v>0</v>
      </c>
    </row>
    <row r="8" spans="1:17" ht="14.45" customHeight="1" thickBot="1" x14ac:dyDescent="0.25">
      <c r="A8" s="554" t="s">
        <v>602</v>
      </c>
      <c r="B8" s="560">
        <v>235</v>
      </c>
      <c r="C8" s="519">
        <v>7</v>
      </c>
      <c r="D8" s="519"/>
      <c r="E8" s="520"/>
      <c r="F8" s="557">
        <v>0.97107438016528924</v>
      </c>
      <c r="G8" s="527">
        <v>2.8925619834710745E-2</v>
      </c>
      <c r="H8" s="527">
        <v>0</v>
      </c>
      <c r="I8" s="563">
        <v>0</v>
      </c>
      <c r="J8" s="560">
        <v>88</v>
      </c>
      <c r="K8" s="519">
        <v>7</v>
      </c>
      <c r="L8" s="519"/>
      <c r="M8" s="520"/>
      <c r="N8" s="557">
        <v>0.9263157894736842</v>
      </c>
      <c r="O8" s="527">
        <v>7.3684210526315783E-2</v>
      </c>
      <c r="P8" s="527">
        <v>0</v>
      </c>
      <c r="Q8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2FC5A68A-5C9F-412D-BA9C-9B94CE02F93E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7">
        <v>35</v>
      </c>
      <c r="B5" s="488" t="s">
        <v>613</v>
      </c>
      <c r="C5" s="491">
        <v>12257.849999999999</v>
      </c>
      <c r="D5" s="491">
        <v>84</v>
      </c>
      <c r="E5" s="491">
        <v>10724.539999999999</v>
      </c>
      <c r="F5" s="564">
        <v>0.87491199517044183</v>
      </c>
      <c r="G5" s="491">
        <v>70</v>
      </c>
      <c r="H5" s="564">
        <v>0.83333333333333337</v>
      </c>
      <c r="I5" s="491">
        <v>1533.31</v>
      </c>
      <c r="J5" s="564">
        <v>0.1250880048295582</v>
      </c>
      <c r="K5" s="491">
        <v>14</v>
      </c>
      <c r="L5" s="564">
        <v>0.16666666666666666</v>
      </c>
      <c r="M5" s="491" t="s">
        <v>68</v>
      </c>
      <c r="N5" s="150"/>
    </row>
    <row r="6" spans="1:14" ht="14.45" customHeight="1" x14ac:dyDescent="0.2">
      <c r="A6" s="487">
        <v>35</v>
      </c>
      <c r="B6" s="488" t="s">
        <v>614</v>
      </c>
      <c r="C6" s="491">
        <v>12257.849999999999</v>
      </c>
      <c r="D6" s="491">
        <v>84</v>
      </c>
      <c r="E6" s="491">
        <v>10724.539999999999</v>
      </c>
      <c r="F6" s="564">
        <v>0.87491199517044183</v>
      </c>
      <c r="G6" s="491">
        <v>70</v>
      </c>
      <c r="H6" s="564">
        <v>0.83333333333333337</v>
      </c>
      <c r="I6" s="491">
        <v>1533.31</v>
      </c>
      <c r="J6" s="564">
        <v>0.1250880048295582</v>
      </c>
      <c r="K6" s="491">
        <v>14</v>
      </c>
      <c r="L6" s="564">
        <v>0.16666666666666666</v>
      </c>
      <c r="M6" s="491" t="s">
        <v>1</v>
      </c>
      <c r="N6" s="150"/>
    </row>
    <row r="7" spans="1:14" ht="14.45" customHeight="1" x14ac:dyDescent="0.2">
      <c r="A7" s="487" t="s">
        <v>534</v>
      </c>
      <c r="B7" s="488" t="s">
        <v>3</v>
      </c>
      <c r="C7" s="491">
        <v>12257.849999999999</v>
      </c>
      <c r="D7" s="491">
        <v>84</v>
      </c>
      <c r="E7" s="491">
        <v>10724.539999999999</v>
      </c>
      <c r="F7" s="564">
        <v>0.87491199517044183</v>
      </c>
      <c r="G7" s="491">
        <v>70</v>
      </c>
      <c r="H7" s="564">
        <v>0.83333333333333337</v>
      </c>
      <c r="I7" s="491">
        <v>1533.31</v>
      </c>
      <c r="J7" s="564">
        <v>0.1250880048295582</v>
      </c>
      <c r="K7" s="491">
        <v>14</v>
      </c>
      <c r="L7" s="564">
        <v>0.16666666666666666</v>
      </c>
      <c r="M7" s="491" t="s">
        <v>540</v>
      </c>
      <c r="N7" s="150"/>
    </row>
    <row r="9" spans="1:14" ht="14.45" customHeight="1" x14ac:dyDescent="0.2">
      <c r="A9" s="487">
        <v>35</v>
      </c>
      <c r="B9" s="488" t="s">
        <v>613</v>
      </c>
      <c r="C9" s="491" t="s">
        <v>536</v>
      </c>
      <c r="D9" s="491" t="s">
        <v>536</v>
      </c>
      <c r="E9" s="491" t="s">
        <v>536</v>
      </c>
      <c r="F9" s="564" t="s">
        <v>536</v>
      </c>
      <c r="G9" s="491" t="s">
        <v>536</v>
      </c>
      <c r="H9" s="564" t="s">
        <v>536</v>
      </c>
      <c r="I9" s="491" t="s">
        <v>536</v>
      </c>
      <c r="J9" s="564" t="s">
        <v>536</v>
      </c>
      <c r="K9" s="491" t="s">
        <v>536</v>
      </c>
      <c r="L9" s="564" t="s">
        <v>536</v>
      </c>
      <c r="M9" s="491" t="s">
        <v>68</v>
      </c>
      <c r="N9" s="150"/>
    </row>
    <row r="10" spans="1:14" ht="14.45" customHeight="1" x14ac:dyDescent="0.2">
      <c r="A10" s="487" t="s">
        <v>615</v>
      </c>
      <c r="B10" s="488" t="s">
        <v>614</v>
      </c>
      <c r="C10" s="491">
        <v>12257.849999999999</v>
      </c>
      <c r="D10" s="491">
        <v>84</v>
      </c>
      <c r="E10" s="491">
        <v>10724.539999999999</v>
      </c>
      <c r="F10" s="564">
        <v>0.87491199517044183</v>
      </c>
      <c r="G10" s="491">
        <v>70</v>
      </c>
      <c r="H10" s="564">
        <v>0.83333333333333337</v>
      </c>
      <c r="I10" s="491">
        <v>1533.31</v>
      </c>
      <c r="J10" s="564">
        <v>0.1250880048295582</v>
      </c>
      <c r="K10" s="491">
        <v>14</v>
      </c>
      <c r="L10" s="564">
        <v>0.16666666666666666</v>
      </c>
      <c r="M10" s="491" t="s">
        <v>1</v>
      </c>
      <c r="N10" s="150"/>
    </row>
    <row r="11" spans="1:14" ht="14.45" customHeight="1" x14ac:dyDescent="0.2">
      <c r="A11" s="487" t="s">
        <v>615</v>
      </c>
      <c r="B11" s="488" t="s">
        <v>616</v>
      </c>
      <c r="C11" s="491">
        <v>12257.849999999999</v>
      </c>
      <c r="D11" s="491">
        <v>84</v>
      </c>
      <c r="E11" s="491">
        <v>10724.539999999999</v>
      </c>
      <c r="F11" s="564">
        <v>0.87491199517044183</v>
      </c>
      <c r="G11" s="491">
        <v>70</v>
      </c>
      <c r="H11" s="564">
        <v>0.83333333333333337</v>
      </c>
      <c r="I11" s="491">
        <v>1533.31</v>
      </c>
      <c r="J11" s="564">
        <v>0.1250880048295582</v>
      </c>
      <c r="K11" s="491">
        <v>14</v>
      </c>
      <c r="L11" s="564">
        <v>0.16666666666666666</v>
      </c>
      <c r="M11" s="491" t="s">
        <v>544</v>
      </c>
      <c r="N11" s="150"/>
    </row>
    <row r="12" spans="1:14" ht="14.45" customHeight="1" x14ac:dyDescent="0.2">
      <c r="A12" s="487" t="s">
        <v>536</v>
      </c>
      <c r="B12" s="488" t="s">
        <v>536</v>
      </c>
      <c r="C12" s="491" t="s">
        <v>536</v>
      </c>
      <c r="D12" s="491" t="s">
        <v>536</v>
      </c>
      <c r="E12" s="491" t="s">
        <v>536</v>
      </c>
      <c r="F12" s="564" t="s">
        <v>536</v>
      </c>
      <c r="G12" s="491" t="s">
        <v>536</v>
      </c>
      <c r="H12" s="564" t="s">
        <v>536</v>
      </c>
      <c r="I12" s="491" t="s">
        <v>536</v>
      </c>
      <c r="J12" s="564" t="s">
        <v>536</v>
      </c>
      <c r="K12" s="491" t="s">
        <v>536</v>
      </c>
      <c r="L12" s="564" t="s">
        <v>536</v>
      </c>
      <c r="M12" s="491" t="s">
        <v>545</v>
      </c>
      <c r="N12" s="150"/>
    </row>
    <row r="13" spans="1:14" ht="14.45" customHeight="1" x14ac:dyDescent="0.2">
      <c r="A13" s="487" t="s">
        <v>534</v>
      </c>
      <c r="B13" s="488" t="s">
        <v>617</v>
      </c>
      <c r="C13" s="491">
        <v>12257.849999999999</v>
      </c>
      <c r="D13" s="491">
        <v>84</v>
      </c>
      <c r="E13" s="491">
        <v>10724.539999999999</v>
      </c>
      <c r="F13" s="564">
        <v>0.87491199517044183</v>
      </c>
      <c r="G13" s="491">
        <v>70</v>
      </c>
      <c r="H13" s="564">
        <v>0.83333333333333337</v>
      </c>
      <c r="I13" s="491">
        <v>1533.31</v>
      </c>
      <c r="J13" s="564">
        <v>0.1250880048295582</v>
      </c>
      <c r="K13" s="491">
        <v>14</v>
      </c>
      <c r="L13" s="564">
        <v>0.16666666666666666</v>
      </c>
      <c r="M13" s="491" t="s">
        <v>540</v>
      </c>
      <c r="N13" s="150"/>
    </row>
    <row r="14" spans="1:14" ht="14.45" customHeight="1" x14ac:dyDescent="0.2">
      <c r="A14" s="565" t="s">
        <v>247</v>
      </c>
    </row>
    <row r="15" spans="1:14" ht="14.45" customHeight="1" x14ac:dyDescent="0.2">
      <c r="A15" s="566" t="s">
        <v>618</v>
      </c>
    </row>
    <row r="16" spans="1:14" ht="14.45" customHeight="1" x14ac:dyDescent="0.2">
      <c r="A16" s="565" t="s">
        <v>619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812BDFE5-640E-45F7-8B92-5BED8E60E9DD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43" t="s">
        <v>135</v>
      </c>
      <c r="B4" s="544" t="s">
        <v>19</v>
      </c>
      <c r="C4" s="570"/>
      <c r="D4" s="544" t="s">
        <v>20</v>
      </c>
      <c r="E4" s="570"/>
      <c r="F4" s="544" t="s">
        <v>19</v>
      </c>
      <c r="G4" s="547" t="s">
        <v>2</v>
      </c>
      <c r="H4" s="544" t="s">
        <v>20</v>
      </c>
      <c r="I4" s="547" t="s">
        <v>2</v>
      </c>
      <c r="J4" s="544" t="s">
        <v>19</v>
      </c>
      <c r="K4" s="547" t="s">
        <v>2</v>
      </c>
      <c r="L4" s="544" t="s">
        <v>20</v>
      </c>
      <c r="M4" s="548" t="s">
        <v>2</v>
      </c>
    </row>
    <row r="5" spans="1:13" ht="14.45" customHeight="1" x14ac:dyDescent="0.2">
      <c r="A5" s="567" t="s">
        <v>620</v>
      </c>
      <c r="B5" s="558">
        <v>1464.62</v>
      </c>
      <c r="C5" s="501">
        <v>1</v>
      </c>
      <c r="D5" s="571">
        <v>2</v>
      </c>
      <c r="E5" s="574" t="s">
        <v>620</v>
      </c>
      <c r="F5" s="558">
        <v>1464.62</v>
      </c>
      <c r="G5" s="526">
        <v>1</v>
      </c>
      <c r="H5" s="505">
        <v>2</v>
      </c>
      <c r="I5" s="549">
        <v>1</v>
      </c>
      <c r="J5" s="577"/>
      <c r="K5" s="526">
        <v>0</v>
      </c>
      <c r="L5" s="505"/>
      <c r="M5" s="549">
        <v>0</v>
      </c>
    </row>
    <row r="6" spans="1:13" ht="14.45" customHeight="1" x14ac:dyDescent="0.2">
      <c r="A6" s="568" t="s">
        <v>621</v>
      </c>
      <c r="B6" s="559">
        <v>3737.0699999999993</v>
      </c>
      <c r="C6" s="508">
        <v>1</v>
      </c>
      <c r="D6" s="572">
        <v>18</v>
      </c>
      <c r="E6" s="575" t="s">
        <v>621</v>
      </c>
      <c r="F6" s="559">
        <v>3455.6999999999994</v>
      </c>
      <c r="G6" s="534">
        <v>0.92470839454438902</v>
      </c>
      <c r="H6" s="512">
        <v>15</v>
      </c>
      <c r="I6" s="550">
        <v>0.83333333333333337</v>
      </c>
      <c r="J6" s="578">
        <v>281.37</v>
      </c>
      <c r="K6" s="534">
        <v>7.5291605455610963E-2</v>
      </c>
      <c r="L6" s="512">
        <v>3</v>
      </c>
      <c r="M6" s="550">
        <v>0.16666666666666666</v>
      </c>
    </row>
    <row r="7" spans="1:13" ht="14.45" customHeight="1" x14ac:dyDescent="0.2">
      <c r="A7" s="568" t="s">
        <v>622</v>
      </c>
      <c r="B7" s="559">
        <v>1166.4799999999998</v>
      </c>
      <c r="C7" s="508">
        <v>1</v>
      </c>
      <c r="D7" s="572">
        <v>11</v>
      </c>
      <c r="E7" s="575" t="s">
        <v>622</v>
      </c>
      <c r="F7" s="559">
        <v>325.58999999999997</v>
      </c>
      <c r="G7" s="534">
        <v>0.27912180234551814</v>
      </c>
      <c r="H7" s="512">
        <v>4</v>
      </c>
      <c r="I7" s="550">
        <v>0.36363636363636365</v>
      </c>
      <c r="J7" s="578">
        <v>840.88999999999987</v>
      </c>
      <c r="K7" s="534">
        <v>0.72087819765448191</v>
      </c>
      <c r="L7" s="512">
        <v>7</v>
      </c>
      <c r="M7" s="550">
        <v>0.63636363636363635</v>
      </c>
    </row>
    <row r="8" spans="1:13" ht="14.45" customHeight="1" x14ac:dyDescent="0.2">
      <c r="A8" s="568" t="s">
        <v>623</v>
      </c>
      <c r="B8" s="559">
        <v>490.28</v>
      </c>
      <c r="C8" s="508">
        <v>1</v>
      </c>
      <c r="D8" s="572">
        <v>4</v>
      </c>
      <c r="E8" s="575" t="s">
        <v>623</v>
      </c>
      <c r="F8" s="559">
        <v>490.28</v>
      </c>
      <c r="G8" s="534">
        <v>1</v>
      </c>
      <c r="H8" s="512">
        <v>4</v>
      </c>
      <c r="I8" s="550">
        <v>1</v>
      </c>
      <c r="J8" s="578"/>
      <c r="K8" s="534">
        <v>0</v>
      </c>
      <c r="L8" s="512"/>
      <c r="M8" s="550">
        <v>0</v>
      </c>
    </row>
    <row r="9" spans="1:13" ht="14.45" customHeight="1" x14ac:dyDescent="0.2">
      <c r="A9" s="568" t="s">
        <v>624</v>
      </c>
      <c r="B9" s="559">
        <v>1793.7799999999997</v>
      </c>
      <c r="C9" s="508">
        <v>1</v>
      </c>
      <c r="D9" s="572">
        <v>26</v>
      </c>
      <c r="E9" s="575" t="s">
        <v>624</v>
      </c>
      <c r="F9" s="559">
        <v>1382.7299999999998</v>
      </c>
      <c r="G9" s="534">
        <v>0.77084703809831756</v>
      </c>
      <c r="H9" s="512">
        <v>22</v>
      </c>
      <c r="I9" s="550">
        <v>0.84615384615384615</v>
      </c>
      <c r="J9" s="578">
        <v>411.05000000000007</v>
      </c>
      <c r="K9" s="534">
        <v>0.22915296190168255</v>
      </c>
      <c r="L9" s="512">
        <v>4</v>
      </c>
      <c r="M9" s="550">
        <v>0.15384615384615385</v>
      </c>
    </row>
    <row r="10" spans="1:13" ht="14.45" customHeight="1" thickBot="1" x14ac:dyDescent="0.25">
      <c r="A10" s="569" t="s">
        <v>625</v>
      </c>
      <c r="B10" s="560">
        <v>3605.6200000000008</v>
      </c>
      <c r="C10" s="515">
        <v>1</v>
      </c>
      <c r="D10" s="573">
        <v>23</v>
      </c>
      <c r="E10" s="576" t="s">
        <v>625</v>
      </c>
      <c r="F10" s="560">
        <v>3605.6200000000008</v>
      </c>
      <c r="G10" s="527">
        <v>1</v>
      </c>
      <c r="H10" s="519">
        <v>23</v>
      </c>
      <c r="I10" s="551">
        <v>1</v>
      </c>
      <c r="J10" s="579"/>
      <c r="K10" s="527">
        <v>0</v>
      </c>
      <c r="L10" s="519"/>
      <c r="M10" s="551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2163EA3C-C5D3-4E3A-B2F6-4808202F632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8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864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12257.850000000002</v>
      </c>
      <c r="N3" s="66">
        <f>SUBTOTAL(9,N7:N1048576)</f>
        <v>114</v>
      </c>
      <c r="O3" s="66">
        <f>SUBTOTAL(9,O7:O1048576)</f>
        <v>84</v>
      </c>
      <c r="P3" s="66">
        <f>SUBTOTAL(9,P7:P1048576)</f>
        <v>10724.540000000003</v>
      </c>
      <c r="Q3" s="67">
        <f>IF(M3=0,0,P3/M3)</f>
        <v>0.87491199517044183</v>
      </c>
      <c r="R3" s="66">
        <f>SUBTOTAL(9,R7:R1048576)</f>
        <v>95</v>
      </c>
      <c r="S3" s="67">
        <f>IF(N3=0,0,R3/N3)</f>
        <v>0.83333333333333337</v>
      </c>
      <c r="T3" s="66">
        <f>SUBTOTAL(9,T7:T1048576)</f>
        <v>70</v>
      </c>
      <c r="U3" s="68">
        <f>IF(O3=0,0,T3/O3)</f>
        <v>0.83333333333333337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80" t="s">
        <v>23</v>
      </c>
      <c r="B6" s="581" t="s">
        <v>5</v>
      </c>
      <c r="C6" s="580" t="s">
        <v>24</v>
      </c>
      <c r="D6" s="581" t="s">
        <v>6</v>
      </c>
      <c r="E6" s="581" t="s">
        <v>151</v>
      </c>
      <c r="F6" s="581" t="s">
        <v>25</v>
      </c>
      <c r="G6" s="581" t="s">
        <v>26</v>
      </c>
      <c r="H6" s="581" t="s">
        <v>8</v>
      </c>
      <c r="I6" s="581" t="s">
        <v>10</v>
      </c>
      <c r="J6" s="581" t="s">
        <v>11</v>
      </c>
      <c r="K6" s="581" t="s">
        <v>12</v>
      </c>
      <c r="L6" s="581" t="s">
        <v>27</v>
      </c>
      <c r="M6" s="582" t="s">
        <v>14</v>
      </c>
      <c r="N6" s="583" t="s">
        <v>28</v>
      </c>
      <c r="O6" s="583" t="s">
        <v>28</v>
      </c>
      <c r="P6" s="583" t="s">
        <v>14</v>
      </c>
      <c r="Q6" s="583" t="s">
        <v>2</v>
      </c>
      <c r="R6" s="583" t="s">
        <v>28</v>
      </c>
      <c r="S6" s="583" t="s">
        <v>2</v>
      </c>
      <c r="T6" s="583" t="s">
        <v>28</v>
      </c>
      <c r="U6" s="584" t="s">
        <v>2</v>
      </c>
    </row>
    <row r="7" spans="1:21" ht="14.45" customHeight="1" x14ac:dyDescent="0.2">
      <c r="A7" s="585">
        <v>35</v>
      </c>
      <c r="B7" s="586" t="s">
        <v>613</v>
      </c>
      <c r="C7" s="586" t="s">
        <v>615</v>
      </c>
      <c r="D7" s="587" t="s">
        <v>863</v>
      </c>
      <c r="E7" s="588" t="s">
        <v>621</v>
      </c>
      <c r="F7" s="586" t="s">
        <v>614</v>
      </c>
      <c r="G7" s="586" t="s">
        <v>626</v>
      </c>
      <c r="H7" s="586" t="s">
        <v>567</v>
      </c>
      <c r="I7" s="586" t="s">
        <v>627</v>
      </c>
      <c r="J7" s="586" t="s">
        <v>628</v>
      </c>
      <c r="K7" s="586" t="s">
        <v>629</v>
      </c>
      <c r="L7" s="589">
        <v>72.55</v>
      </c>
      <c r="M7" s="589">
        <v>72.55</v>
      </c>
      <c r="N7" s="586">
        <v>1</v>
      </c>
      <c r="O7" s="590">
        <v>1</v>
      </c>
      <c r="P7" s="589">
        <v>72.55</v>
      </c>
      <c r="Q7" s="591">
        <v>1</v>
      </c>
      <c r="R7" s="586">
        <v>1</v>
      </c>
      <c r="S7" s="591">
        <v>1</v>
      </c>
      <c r="T7" s="590">
        <v>1</v>
      </c>
      <c r="U7" s="122">
        <v>1</v>
      </c>
    </row>
    <row r="8" spans="1:21" ht="14.45" customHeight="1" x14ac:dyDescent="0.2">
      <c r="A8" s="592">
        <v>35</v>
      </c>
      <c r="B8" s="593" t="s">
        <v>613</v>
      </c>
      <c r="C8" s="593" t="s">
        <v>615</v>
      </c>
      <c r="D8" s="594" t="s">
        <v>863</v>
      </c>
      <c r="E8" s="595" t="s">
        <v>621</v>
      </c>
      <c r="F8" s="593" t="s">
        <v>614</v>
      </c>
      <c r="G8" s="593" t="s">
        <v>630</v>
      </c>
      <c r="H8" s="593" t="s">
        <v>536</v>
      </c>
      <c r="I8" s="593" t="s">
        <v>631</v>
      </c>
      <c r="J8" s="593" t="s">
        <v>632</v>
      </c>
      <c r="K8" s="593" t="s">
        <v>633</v>
      </c>
      <c r="L8" s="596">
        <v>126.57</v>
      </c>
      <c r="M8" s="596">
        <v>253.14</v>
      </c>
      <c r="N8" s="593">
        <v>2</v>
      </c>
      <c r="O8" s="597">
        <v>0.5</v>
      </c>
      <c r="P8" s="596">
        <v>253.14</v>
      </c>
      <c r="Q8" s="598">
        <v>1</v>
      </c>
      <c r="R8" s="593">
        <v>2</v>
      </c>
      <c r="S8" s="598">
        <v>1</v>
      </c>
      <c r="T8" s="597">
        <v>0.5</v>
      </c>
      <c r="U8" s="599">
        <v>1</v>
      </c>
    </row>
    <row r="9" spans="1:21" ht="14.45" customHeight="1" x14ac:dyDescent="0.2">
      <c r="A9" s="592">
        <v>35</v>
      </c>
      <c r="B9" s="593" t="s">
        <v>613</v>
      </c>
      <c r="C9" s="593" t="s">
        <v>615</v>
      </c>
      <c r="D9" s="594" t="s">
        <v>863</v>
      </c>
      <c r="E9" s="595" t="s">
        <v>621</v>
      </c>
      <c r="F9" s="593" t="s">
        <v>614</v>
      </c>
      <c r="G9" s="593" t="s">
        <v>630</v>
      </c>
      <c r="H9" s="593" t="s">
        <v>536</v>
      </c>
      <c r="I9" s="593" t="s">
        <v>634</v>
      </c>
      <c r="J9" s="593" t="s">
        <v>632</v>
      </c>
      <c r="K9" s="593" t="s">
        <v>635</v>
      </c>
      <c r="L9" s="596">
        <v>168.77</v>
      </c>
      <c r="M9" s="596">
        <v>675.08</v>
      </c>
      <c r="N9" s="593">
        <v>4</v>
      </c>
      <c r="O9" s="597">
        <v>2</v>
      </c>
      <c r="P9" s="596">
        <v>506.31000000000006</v>
      </c>
      <c r="Q9" s="598">
        <v>0.75</v>
      </c>
      <c r="R9" s="593">
        <v>3</v>
      </c>
      <c r="S9" s="598">
        <v>0.75</v>
      </c>
      <c r="T9" s="597">
        <v>1.5</v>
      </c>
      <c r="U9" s="599">
        <v>0.75</v>
      </c>
    </row>
    <row r="10" spans="1:21" ht="14.45" customHeight="1" x14ac:dyDescent="0.2">
      <c r="A10" s="592">
        <v>35</v>
      </c>
      <c r="B10" s="593" t="s">
        <v>613</v>
      </c>
      <c r="C10" s="593" t="s">
        <v>615</v>
      </c>
      <c r="D10" s="594" t="s">
        <v>863</v>
      </c>
      <c r="E10" s="595" t="s">
        <v>621</v>
      </c>
      <c r="F10" s="593" t="s">
        <v>614</v>
      </c>
      <c r="G10" s="593" t="s">
        <v>636</v>
      </c>
      <c r="H10" s="593" t="s">
        <v>536</v>
      </c>
      <c r="I10" s="593" t="s">
        <v>637</v>
      </c>
      <c r="J10" s="593" t="s">
        <v>638</v>
      </c>
      <c r="K10" s="593" t="s">
        <v>639</v>
      </c>
      <c r="L10" s="596">
        <v>100.91</v>
      </c>
      <c r="M10" s="596">
        <v>201.82</v>
      </c>
      <c r="N10" s="593">
        <v>2</v>
      </c>
      <c r="O10" s="597">
        <v>1.5</v>
      </c>
      <c r="P10" s="596">
        <v>201.82</v>
      </c>
      <c r="Q10" s="598">
        <v>1</v>
      </c>
      <c r="R10" s="593">
        <v>2</v>
      </c>
      <c r="S10" s="598">
        <v>1</v>
      </c>
      <c r="T10" s="597">
        <v>1.5</v>
      </c>
      <c r="U10" s="599">
        <v>1</v>
      </c>
    </row>
    <row r="11" spans="1:21" ht="14.45" customHeight="1" x14ac:dyDescent="0.2">
      <c r="A11" s="592">
        <v>35</v>
      </c>
      <c r="B11" s="593" t="s">
        <v>613</v>
      </c>
      <c r="C11" s="593" t="s">
        <v>615</v>
      </c>
      <c r="D11" s="594" t="s">
        <v>863</v>
      </c>
      <c r="E11" s="595" t="s">
        <v>621</v>
      </c>
      <c r="F11" s="593" t="s">
        <v>614</v>
      </c>
      <c r="G11" s="593" t="s">
        <v>640</v>
      </c>
      <c r="H11" s="593" t="s">
        <v>567</v>
      </c>
      <c r="I11" s="593" t="s">
        <v>641</v>
      </c>
      <c r="J11" s="593" t="s">
        <v>642</v>
      </c>
      <c r="K11" s="593" t="s">
        <v>643</v>
      </c>
      <c r="L11" s="596">
        <v>170.52</v>
      </c>
      <c r="M11" s="596">
        <v>341.04</v>
      </c>
      <c r="N11" s="593">
        <v>2</v>
      </c>
      <c r="O11" s="597">
        <v>1</v>
      </c>
      <c r="P11" s="596">
        <v>341.04</v>
      </c>
      <c r="Q11" s="598">
        <v>1</v>
      </c>
      <c r="R11" s="593">
        <v>2</v>
      </c>
      <c r="S11" s="598">
        <v>1</v>
      </c>
      <c r="T11" s="597">
        <v>1</v>
      </c>
      <c r="U11" s="599">
        <v>1</v>
      </c>
    </row>
    <row r="12" spans="1:21" ht="14.45" customHeight="1" x14ac:dyDescent="0.2">
      <c r="A12" s="592">
        <v>35</v>
      </c>
      <c r="B12" s="593" t="s">
        <v>613</v>
      </c>
      <c r="C12" s="593" t="s">
        <v>615</v>
      </c>
      <c r="D12" s="594" t="s">
        <v>863</v>
      </c>
      <c r="E12" s="595" t="s">
        <v>621</v>
      </c>
      <c r="F12" s="593" t="s">
        <v>614</v>
      </c>
      <c r="G12" s="593" t="s">
        <v>644</v>
      </c>
      <c r="H12" s="593" t="s">
        <v>567</v>
      </c>
      <c r="I12" s="593" t="s">
        <v>645</v>
      </c>
      <c r="J12" s="593" t="s">
        <v>646</v>
      </c>
      <c r="K12" s="593" t="s">
        <v>647</v>
      </c>
      <c r="L12" s="596">
        <v>176.32</v>
      </c>
      <c r="M12" s="596">
        <v>176.32</v>
      </c>
      <c r="N12" s="593">
        <v>1</v>
      </c>
      <c r="O12" s="597">
        <v>1</v>
      </c>
      <c r="P12" s="596">
        <v>176.32</v>
      </c>
      <c r="Q12" s="598">
        <v>1</v>
      </c>
      <c r="R12" s="593">
        <v>1</v>
      </c>
      <c r="S12" s="598">
        <v>1</v>
      </c>
      <c r="T12" s="597">
        <v>1</v>
      </c>
      <c r="U12" s="599">
        <v>1</v>
      </c>
    </row>
    <row r="13" spans="1:21" ht="14.45" customHeight="1" x14ac:dyDescent="0.2">
      <c r="A13" s="592">
        <v>35</v>
      </c>
      <c r="B13" s="593" t="s">
        <v>613</v>
      </c>
      <c r="C13" s="593" t="s">
        <v>615</v>
      </c>
      <c r="D13" s="594" t="s">
        <v>863</v>
      </c>
      <c r="E13" s="595" t="s">
        <v>621</v>
      </c>
      <c r="F13" s="593" t="s">
        <v>614</v>
      </c>
      <c r="G13" s="593" t="s">
        <v>648</v>
      </c>
      <c r="H13" s="593" t="s">
        <v>536</v>
      </c>
      <c r="I13" s="593" t="s">
        <v>649</v>
      </c>
      <c r="J13" s="593" t="s">
        <v>650</v>
      </c>
      <c r="K13" s="593" t="s">
        <v>651</v>
      </c>
      <c r="L13" s="596">
        <v>0</v>
      </c>
      <c r="M13" s="596">
        <v>0</v>
      </c>
      <c r="N13" s="593">
        <v>1</v>
      </c>
      <c r="O13" s="597">
        <v>0.5</v>
      </c>
      <c r="P13" s="596">
        <v>0</v>
      </c>
      <c r="Q13" s="598"/>
      <c r="R13" s="593">
        <v>1</v>
      </c>
      <c r="S13" s="598">
        <v>1</v>
      </c>
      <c r="T13" s="597">
        <v>0.5</v>
      </c>
      <c r="U13" s="599">
        <v>1</v>
      </c>
    </row>
    <row r="14" spans="1:21" ht="14.45" customHeight="1" x14ac:dyDescent="0.2">
      <c r="A14" s="592">
        <v>35</v>
      </c>
      <c r="B14" s="593" t="s">
        <v>613</v>
      </c>
      <c r="C14" s="593" t="s">
        <v>615</v>
      </c>
      <c r="D14" s="594" t="s">
        <v>863</v>
      </c>
      <c r="E14" s="595" t="s">
        <v>621</v>
      </c>
      <c r="F14" s="593" t="s">
        <v>614</v>
      </c>
      <c r="G14" s="593" t="s">
        <v>652</v>
      </c>
      <c r="H14" s="593" t="s">
        <v>536</v>
      </c>
      <c r="I14" s="593" t="s">
        <v>653</v>
      </c>
      <c r="J14" s="593" t="s">
        <v>654</v>
      </c>
      <c r="K14" s="593" t="s">
        <v>655</v>
      </c>
      <c r="L14" s="596">
        <v>182.22</v>
      </c>
      <c r="M14" s="596">
        <v>364.44</v>
      </c>
      <c r="N14" s="593">
        <v>2</v>
      </c>
      <c r="O14" s="597">
        <v>1.5</v>
      </c>
      <c r="P14" s="596">
        <v>364.44</v>
      </c>
      <c r="Q14" s="598">
        <v>1</v>
      </c>
      <c r="R14" s="593">
        <v>2</v>
      </c>
      <c r="S14" s="598">
        <v>1</v>
      </c>
      <c r="T14" s="597">
        <v>1.5</v>
      </c>
      <c r="U14" s="599">
        <v>1</v>
      </c>
    </row>
    <row r="15" spans="1:21" ht="14.45" customHeight="1" x14ac:dyDescent="0.2">
      <c r="A15" s="592">
        <v>35</v>
      </c>
      <c r="B15" s="593" t="s">
        <v>613</v>
      </c>
      <c r="C15" s="593" t="s">
        <v>615</v>
      </c>
      <c r="D15" s="594" t="s">
        <v>863</v>
      </c>
      <c r="E15" s="595" t="s">
        <v>621</v>
      </c>
      <c r="F15" s="593" t="s">
        <v>614</v>
      </c>
      <c r="G15" s="593" t="s">
        <v>656</v>
      </c>
      <c r="H15" s="593" t="s">
        <v>536</v>
      </c>
      <c r="I15" s="593" t="s">
        <v>657</v>
      </c>
      <c r="J15" s="593" t="s">
        <v>658</v>
      </c>
      <c r="K15" s="593" t="s">
        <v>659</v>
      </c>
      <c r="L15" s="596">
        <v>89.91</v>
      </c>
      <c r="M15" s="596">
        <v>89.91</v>
      </c>
      <c r="N15" s="593">
        <v>1</v>
      </c>
      <c r="O15" s="597">
        <v>1</v>
      </c>
      <c r="P15" s="596">
        <v>89.91</v>
      </c>
      <c r="Q15" s="598">
        <v>1</v>
      </c>
      <c r="R15" s="593">
        <v>1</v>
      </c>
      <c r="S15" s="598">
        <v>1</v>
      </c>
      <c r="T15" s="597">
        <v>1</v>
      </c>
      <c r="U15" s="599">
        <v>1</v>
      </c>
    </row>
    <row r="16" spans="1:21" ht="14.45" customHeight="1" x14ac:dyDescent="0.2">
      <c r="A16" s="592">
        <v>35</v>
      </c>
      <c r="B16" s="593" t="s">
        <v>613</v>
      </c>
      <c r="C16" s="593" t="s">
        <v>615</v>
      </c>
      <c r="D16" s="594" t="s">
        <v>863</v>
      </c>
      <c r="E16" s="595" t="s">
        <v>621</v>
      </c>
      <c r="F16" s="593" t="s">
        <v>614</v>
      </c>
      <c r="G16" s="593" t="s">
        <v>660</v>
      </c>
      <c r="H16" s="593" t="s">
        <v>536</v>
      </c>
      <c r="I16" s="593" t="s">
        <v>661</v>
      </c>
      <c r="J16" s="593" t="s">
        <v>662</v>
      </c>
      <c r="K16" s="593" t="s">
        <v>663</v>
      </c>
      <c r="L16" s="596">
        <v>38.5</v>
      </c>
      <c r="M16" s="596">
        <v>77</v>
      </c>
      <c r="N16" s="593">
        <v>2</v>
      </c>
      <c r="O16" s="597">
        <v>2</v>
      </c>
      <c r="P16" s="596">
        <v>77</v>
      </c>
      <c r="Q16" s="598">
        <v>1</v>
      </c>
      <c r="R16" s="593">
        <v>2</v>
      </c>
      <c r="S16" s="598">
        <v>1</v>
      </c>
      <c r="T16" s="597">
        <v>2</v>
      </c>
      <c r="U16" s="599">
        <v>1</v>
      </c>
    </row>
    <row r="17" spans="1:21" ht="14.45" customHeight="1" x14ac:dyDescent="0.2">
      <c r="A17" s="592">
        <v>35</v>
      </c>
      <c r="B17" s="593" t="s">
        <v>613</v>
      </c>
      <c r="C17" s="593" t="s">
        <v>615</v>
      </c>
      <c r="D17" s="594" t="s">
        <v>863</v>
      </c>
      <c r="E17" s="595" t="s">
        <v>621</v>
      </c>
      <c r="F17" s="593" t="s">
        <v>614</v>
      </c>
      <c r="G17" s="593" t="s">
        <v>664</v>
      </c>
      <c r="H17" s="593" t="s">
        <v>536</v>
      </c>
      <c r="I17" s="593" t="s">
        <v>665</v>
      </c>
      <c r="J17" s="593" t="s">
        <v>666</v>
      </c>
      <c r="K17" s="593" t="s">
        <v>667</v>
      </c>
      <c r="L17" s="596">
        <v>0</v>
      </c>
      <c r="M17" s="596">
        <v>0</v>
      </c>
      <c r="N17" s="593">
        <v>2</v>
      </c>
      <c r="O17" s="597">
        <v>1</v>
      </c>
      <c r="P17" s="596"/>
      <c r="Q17" s="598"/>
      <c r="R17" s="593"/>
      <c r="S17" s="598">
        <v>0</v>
      </c>
      <c r="T17" s="597"/>
      <c r="U17" s="599">
        <v>0</v>
      </c>
    </row>
    <row r="18" spans="1:21" ht="14.45" customHeight="1" x14ac:dyDescent="0.2">
      <c r="A18" s="592">
        <v>35</v>
      </c>
      <c r="B18" s="593" t="s">
        <v>613</v>
      </c>
      <c r="C18" s="593" t="s">
        <v>615</v>
      </c>
      <c r="D18" s="594" t="s">
        <v>863</v>
      </c>
      <c r="E18" s="595" t="s">
        <v>621</v>
      </c>
      <c r="F18" s="593" t="s">
        <v>614</v>
      </c>
      <c r="G18" s="593" t="s">
        <v>668</v>
      </c>
      <c r="H18" s="593" t="s">
        <v>536</v>
      </c>
      <c r="I18" s="593" t="s">
        <v>669</v>
      </c>
      <c r="J18" s="593" t="s">
        <v>670</v>
      </c>
      <c r="K18" s="593" t="s">
        <v>671</v>
      </c>
      <c r="L18" s="596">
        <v>112.6</v>
      </c>
      <c r="M18" s="596">
        <v>112.6</v>
      </c>
      <c r="N18" s="593">
        <v>1</v>
      </c>
      <c r="O18" s="597">
        <v>0.5</v>
      </c>
      <c r="P18" s="596"/>
      <c r="Q18" s="598">
        <v>0</v>
      </c>
      <c r="R18" s="593"/>
      <c r="S18" s="598">
        <v>0</v>
      </c>
      <c r="T18" s="597"/>
      <c r="U18" s="599">
        <v>0</v>
      </c>
    </row>
    <row r="19" spans="1:21" ht="14.45" customHeight="1" x14ac:dyDescent="0.2">
      <c r="A19" s="592">
        <v>35</v>
      </c>
      <c r="B19" s="593" t="s">
        <v>613</v>
      </c>
      <c r="C19" s="593" t="s">
        <v>615</v>
      </c>
      <c r="D19" s="594" t="s">
        <v>863</v>
      </c>
      <c r="E19" s="595" t="s">
        <v>621</v>
      </c>
      <c r="F19" s="593" t="s">
        <v>614</v>
      </c>
      <c r="G19" s="593" t="s">
        <v>672</v>
      </c>
      <c r="H19" s="593" t="s">
        <v>536</v>
      </c>
      <c r="I19" s="593" t="s">
        <v>673</v>
      </c>
      <c r="J19" s="593" t="s">
        <v>674</v>
      </c>
      <c r="K19" s="593" t="s">
        <v>675</v>
      </c>
      <c r="L19" s="596">
        <v>127.91</v>
      </c>
      <c r="M19" s="596">
        <v>127.91</v>
      </c>
      <c r="N19" s="593">
        <v>1</v>
      </c>
      <c r="O19" s="597">
        <v>1</v>
      </c>
      <c r="P19" s="596">
        <v>127.91</v>
      </c>
      <c r="Q19" s="598">
        <v>1</v>
      </c>
      <c r="R19" s="593">
        <v>1</v>
      </c>
      <c r="S19" s="598">
        <v>1</v>
      </c>
      <c r="T19" s="597">
        <v>1</v>
      </c>
      <c r="U19" s="599">
        <v>1</v>
      </c>
    </row>
    <row r="20" spans="1:21" ht="14.45" customHeight="1" x14ac:dyDescent="0.2">
      <c r="A20" s="592">
        <v>35</v>
      </c>
      <c r="B20" s="593" t="s">
        <v>613</v>
      </c>
      <c r="C20" s="593" t="s">
        <v>615</v>
      </c>
      <c r="D20" s="594" t="s">
        <v>863</v>
      </c>
      <c r="E20" s="595" t="s">
        <v>621</v>
      </c>
      <c r="F20" s="593" t="s">
        <v>614</v>
      </c>
      <c r="G20" s="593" t="s">
        <v>672</v>
      </c>
      <c r="H20" s="593" t="s">
        <v>536</v>
      </c>
      <c r="I20" s="593" t="s">
        <v>676</v>
      </c>
      <c r="J20" s="593" t="s">
        <v>677</v>
      </c>
      <c r="K20" s="593" t="s">
        <v>678</v>
      </c>
      <c r="L20" s="596">
        <v>95.71</v>
      </c>
      <c r="M20" s="596">
        <v>191.42</v>
      </c>
      <c r="N20" s="593">
        <v>2</v>
      </c>
      <c r="O20" s="597">
        <v>0.5</v>
      </c>
      <c r="P20" s="596">
        <v>191.42</v>
      </c>
      <c r="Q20" s="598">
        <v>1</v>
      </c>
      <c r="R20" s="593">
        <v>2</v>
      </c>
      <c r="S20" s="598">
        <v>1</v>
      </c>
      <c r="T20" s="597">
        <v>0.5</v>
      </c>
      <c r="U20" s="599">
        <v>1</v>
      </c>
    </row>
    <row r="21" spans="1:21" ht="14.45" customHeight="1" x14ac:dyDescent="0.2">
      <c r="A21" s="592">
        <v>35</v>
      </c>
      <c r="B21" s="593" t="s">
        <v>613</v>
      </c>
      <c r="C21" s="593" t="s">
        <v>615</v>
      </c>
      <c r="D21" s="594" t="s">
        <v>863</v>
      </c>
      <c r="E21" s="595" t="s">
        <v>621</v>
      </c>
      <c r="F21" s="593" t="s">
        <v>614</v>
      </c>
      <c r="G21" s="593" t="s">
        <v>679</v>
      </c>
      <c r="H21" s="593" t="s">
        <v>536</v>
      </c>
      <c r="I21" s="593" t="s">
        <v>680</v>
      </c>
      <c r="J21" s="593" t="s">
        <v>681</v>
      </c>
      <c r="K21" s="593" t="s">
        <v>682</v>
      </c>
      <c r="L21" s="596">
        <v>0</v>
      </c>
      <c r="M21" s="596">
        <v>0</v>
      </c>
      <c r="N21" s="593">
        <v>1</v>
      </c>
      <c r="O21" s="597">
        <v>1</v>
      </c>
      <c r="P21" s="596"/>
      <c r="Q21" s="598"/>
      <c r="R21" s="593"/>
      <c r="S21" s="598">
        <v>0</v>
      </c>
      <c r="T21" s="597"/>
      <c r="U21" s="599">
        <v>0</v>
      </c>
    </row>
    <row r="22" spans="1:21" ht="14.45" customHeight="1" x14ac:dyDescent="0.2">
      <c r="A22" s="592">
        <v>35</v>
      </c>
      <c r="B22" s="593" t="s">
        <v>613</v>
      </c>
      <c r="C22" s="593" t="s">
        <v>615</v>
      </c>
      <c r="D22" s="594" t="s">
        <v>863</v>
      </c>
      <c r="E22" s="595" t="s">
        <v>621</v>
      </c>
      <c r="F22" s="593" t="s">
        <v>614</v>
      </c>
      <c r="G22" s="593" t="s">
        <v>683</v>
      </c>
      <c r="H22" s="593" t="s">
        <v>536</v>
      </c>
      <c r="I22" s="593" t="s">
        <v>684</v>
      </c>
      <c r="J22" s="593" t="s">
        <v>685</v>
      </c>
      <c r="K22" s="593" t="s">
        <v>686</v>
      </c>
      <c r="L22" s="596">
        <v>477.84</v>
      </c>
      <c r="M22" s="596">
        <v>955.68</v>
      </c>
      <c r="N22" s="593">
        <v>2</v>
      </c>
      <c r="O22" s="597">
        <v>1</v>
      </c>
      <c r="P22" s="596">
        <v>955.68</v>
      </c>
      <c r="Q22" s="598">
        <v>1</v>
      </c>
      <c r="R22" s="593">
        <v>2</v>
      </c>
      <c r="S22" s="598">
        <v>1</v>
      </c>
      <c r="T22" s="597">
        <v>1</v>
      </c>
      <c r="U22" s="599">
        <v>1</v>
      </c>
    </row>
    <row r="23" spans="1:21" ht="14.45" customHeight="1" x14ac:dyDescent="0.2">
      <c r="A23" s="592">
        <v>35</v>
      </c>
      <c r="B23" s="593" t="s">
        <v>613</v>
      </c>
      <c r="C23" s="593" t="s">
        <v>615</v>
      </c>
      <c r="D23" s="594" t="s">
        <v>863</v>
      </c>
      <c r="E23" s="595" t="s">
        <v>621</v>
      </c>
      <c r="F23" s="593" t="s">
        <v>614</v>
      </c>
      <c r="G23" s="593" t="s">
        <v>687</v>
      </c>
      <c r="H23" s="593" t="s">
        <v>567</v>
      </c>
      <c r="I23" s="593" t="s">
        <v>688</v>
      </c>
      <c r="J23" s="593" t="s">
        <v>689</v>
      </c>
      <c r="K23" s="593" t="s">
        <v>690</v>
      </c>
      <c r="L23" s="596">
        <v>49.08</v>
      </c>
      <c r="M23" s="596">
        <v>98.16</v>
      </c>
      <c r="N23" s="593">
        <v>2</v>
      </c>
      <c r="O23" s="597">
        <v>1</v>
      </c>
      <c r="P23" s="596">
        <v>98.16</v>
      </c>
      <c r="Q23" s="598">
        <v>1</v>
      </c>
      <c r="R23" s="593">
        <v>2</v>
      </c>
      <c r="S23" s="598">
        <v>1</v>
      </c>
      <c r="T23" s="597">
        <v>1</v>
      </c>
      <c r="U23" s="599">
        <v>1</v>
      </c>
    </row>
    <row r="24" spans="1:21" ht="14.45" customHeight="1" x14ac:dyDescent="0.2">
      <c r="A24" s="592">
        <v>35</v>
      </c>
      <c r="B24" s="593" t="s">
        <v>613</v>
      </c>
      <c r="C24" s="593" t="s">
        <v>615</v>
      </c>
      <c r="D24" s="594" t="s">
        <v>863</v>
      </c>
      <c r="E24" s="595" t="s">
        <v>623</v>
      </c>
      <c r="F24" s="593" t="s">
        <v>614</v>
      </c>
      <c r="G24" s="593" t="s">
        <v>691</v>
      </c>
      <c r="H24" s="593" t="s">
        <v>536</v>
      </c>
      <c r="I24" s="593" t="s">
        <v>692</v>
      </c>
      <c r="J24" s="593" t="s">
        <v>693</v>
      </c>
      <c r="K24" s="593" t="s">
        <v>694</v>
      </c>
      <c r="L24" s="596">
        <v>0</v>
      </c>
      <c r="M24" s="596">
        <v>0</v>
      </c>
      <c r="N24" s="593">
        <v>1</v>
      </c>
      <c r="O24" s="597">
        <v>1</v>
      </c>
      <c r="P24" s="596">
        <v>0</v>
      </c>
      <c r="Q24" s="598"/>
      <c r="R24" s="593">
        <v>1</v>
      </c>
      <c r="S24" s="598">
        <v>1</v>
      </c>
      <c r="T24" s="597">
        <v>1</v>
      </c>
      <c r="U24" s="599">
        <v>1</v>
      </c>
    </row>
    <row r="25" spans="1:21" ht="14.45" customHeight="1" x14ac:dyDescent="0.2">
      <c r="A25" s="592">
        <v>35</v>
      </c>
      <c r="B25" s="593" t="s">
        <v>613</v>
      </c>
      <c r="C25" s="593" t="s">
        <v>615</v>
      </c>
      <c r="D25" s="594" t="s">
        <v>863</v>
      </c>
      <c r="E25" s="595" t="s">
        <v>623</v>
      </c>
      <c r="F25" s="593" t="s">
        <v>614</v>
      </c>
      <c r="G25" s="593" t="s">
        <v>695</v>
      </c>
      <c r="H25" s="593" t="s">
        <v>567</v>
      </c>
      <c r="I25" s="593" t="s">
        <v>696</v>
      </c>
      <c r="J25" s="593" t="s">
        <v>697</v>
      </c>
      <c r="K25" s="593" t="s">
        <v>698</v>
      </c>
      <c r="L25" s="596">
        <v>176.32</v>
      </c>
      <c r="M25" s="596">
        <v>352.64</v>
      </c>
      <c r="N25" s="593">
        <v>2</v>
      </c>
      <c r="O25" s="597">
        <v>2</v>
      </c>
      <c r="P25" s="596">
        <v>352.64</v>
      </c>
      <c r="Q25" s="598">
        <v>1</v>
      </c>
      <c r="R25" s="593">
        <v>2</v>
      </c>
      <c r="S25" s="598">
        <v>1</v>
      </c>
      <c r="T25" s="597">
        <v>2</v>
      </c>
      <c r="U25" s="599">
        <v>1</v>
      </c>
    </row>
    <row r="26" spans="1:21" ht="14.45" customHeight="1" x14ac:dyDescent="0.2">
      <c r="A26" s="592">
        <v>35</v>
      </c>
      <c r="B26" s="593" t="s">
        <v>613</v>
      </c>
      <c r="C26" s="593" t="s">
        <v>615</v>
      </c>
      <c r="D26" s="594" t="s">
        <v>863</v>
      </c>
      <c r="E26" s="595" t="s">
        <v>623</v>
      </c>
      <c r="F26" s="593" t="s">
        <v>614</v>
      </c>
      <c r="G26" s="593" t="s">
        <v>699</v>
      </c>
      <c r="H26" s="593" t="s">
        <v>536</v>
      </c>
      <c r="I26" s="593" t="s">
        <v>700</v>
      </c>
      <c r="J26" s="593" t="s">
        <v>701</v>
      </c>
      <c r="K26" s="593" t="s">
        <v>702</v>
      </c>
      <c r="L26" s="596">
        <v>68.819999999999993</v>
      </c>
      <c r="M26" s="596">
        <v>137.63999999999999</v>
      </c>
      <c r="N26" s="593">
        <v>2</v>
      </c>
      <c r="O26" s="597">
        <v>1</v>
      </c>
      <c r="P26" s="596">
        <v>137.63999999999999</v>
      </c>
      <c r="Q26" s="598">
        <v>1</v>
      </c>
      <c r="R26" s="593">
        <v>2</v>
      </c>
      <c r="S26" s="598">
        <v>1</v>
      </c>
      <c r="T26" s="597">
        <v>1</v>
      </c>
      <c r="U26" s="599">
        <v>1</v>
      </c>
    </row>
    <row r="27" spans="1:21" ht="14.45" customHeight="1" x14ac:dyDescent="0.2">
      <c r="A27" s="592">
        <v>35</v>
      </c>
      <c r="B27" s="593" t="s">
        <v>613</v>
      </c>
      <c r="C27" s="593" t="s">
        <v>615</v>
      </c>
      <c r="D27" s="594" t="s">
        <v>863</v>
      </c>
      <c r="E27" s="595" t="s">
        <v>625</v>
      </c>
      <c r="F27" s="593" t="s">
        <v>614</v>
      </c>
      <c r="G27" s="593" t="s">
        <v>703</v>
      </c>
      <c r="H27" s="593" t="s">
        <v>567</v>
      </c>
      <c r="I27" s="593" t="s">
        <v>704</v>
      </c>
      <c r="J27" s="593" t="s">
        <v>705</v>
      </c>
      <c r="K27" s="593" t="s">
        <v>706</v>
      </c>
      <c r="L27" s="596">
        <v>279.52999999999997</v>
      </c>
      <c r="M27" s="596">
        <v>279.52999999999997</v>
      </c>
      <c r="N27" s="593">
        <v>1</v>
      </c>
      <c r="O27" s="597">
        <v>1</v>
      </c>
      <c r="P27" s="596">
        <v>279.52999999999997</v>
      </c>
      <c r="Q27" s="598">
        <v>1</v>
      </c>
      <c r="R27" s="593">
        <v>1</v>
      </c>
      <c r="S27" s="598">
        <v>1</v>
      </c>
      <c r="T27" s="597">
        <v>1</v>
      </c>
      <c r="U27" s="599">
        <v>1</v>
      </c>
    </row>
    <row r="28" spans="1:21" ht="14.45" customHeight="1" x14ac:dyDescent="0.2">
      <c r="A28" s="592">
        <v>35</v>
      </c>
      <c r="B28" s="593" t="s">
        <v>613</v>
      </c>
      <c r="C28" s="593" t="s">
        <v>615</v>
      </c>
      <c r="D28" s="594" t="s">
        <v>863</v>
      </c>
      <c r="E28" s="595" t="s">
        <v>625</v>
      </c>
      <c r="F28" s="593" t="s">
        <v>614</v>
      </c>
      <c r="G28" s="593" t="s">
        <v>703</v>
      </c>
      <c r="H28" s="593" t="s">
        <v>536</v>
      </c>
      <c r="I28" s="593" t="s">
        <v>707</v>
      </c>
      <c r="J28" s="593" t="s">
        <v>708</v>
      </c>
      <c r="K28" s="593" t="s">
        <v>709</v>
      </c>
      <c r="L28" s="596">
        <v>279.52999999999997</v>
      </c>
      <c r="M28" s="596">
        <v>559.05999999999995</v>
      </c>
      <c r="N28" s="593">
        <v>2</v>
      </c>
      <c r="O28" s="597">
        <v>1</v>
      </c>
      <c r="P28" s="596">
        <v>559.05999999999995</v>
      </c>
      <c r="Q28" s="598">
        <v>1</v>
      </c>
      <c r="R28" s="593">
        <v>2</v>
      </c>
      <c r="S28" s="598">
        <v>1</v>
      </c>
      <c r="T28" s="597">
        <v>1</v>
      </c>
      <c r="U28" s="599">
        <v>1</v>
      </c>
    </row>
    <row r="29" spans="1:21" ht="14.45" customHeight="1" x14ac:dyDescent="0.2">
      <c r="A29" s="592">
        <v>35</v>
      </c>
      <c r="B29" s="593" t="s">
        <v>613</v>
      </c>
      <c r="C29" s="593" t="s">
        <v>615</v>
      </c>
      <c r="D29" s="594" t="s">
        <v>863</v>
      </c>
      <c r="E29" s="595" t="s">
        <v>625</v>
      </c>
      <c r="F29" s="593" t="s">
        <v>614</v>
      </c>
      <c r="G29" s="593" t="s">
        <v>703</v>
      </c>
      <c r="H29" s="593" t="s">
        <v>536</v>
      </c>
      <c r="I29" s="593" t="s">
        <v>710</v>
      </c>
      <c r="J29" s="593" t="s">
        <v>711</v>
      </c>
      <c r="K29" s="593" t="s">
        <v>686</v>
      </c>
      <c r="L29" s="596">
        <v>310.58999999999997</v>
      </c>
      <c r="M29" s="596">
        <v>621.17999999999995</v>
      </c>
      <c r="N29" s="593">
        <v>2</v>
      </c>
      <c r="O29" s="597">
        <v>2</v>
      </c>
      <c r="P29" s="596">
        <v>621.17999999999995</v>
      </c>
      <c r="Q29" s="598">
        <v>1</v>
      </c>
      <c r="R29" s="593">
        <v>2</v>
      </c>
      <c r="S29" s="598">
        <v>1</v>
      </c>
      <c r="T29" s="597">
        <v>2</v>
      </c>
      <c r="U29" s="599">
        <v>1</v>
      </c>
    </row>
    <row r="30" spans="1:21" ht="14.45" customHeight="1" x14ac:dyDescent="0.2">
      <c r="A30" s="592">
        <v>35</v>
      </c>
      <c r="B30" s="593" t="s">
        <v>613</v>
      </c>
      <c r="C30" s="593" t="s">
        <v>615</v>
      </c>
      <c r="D30" s="594" t="s">
        <v>863</v>
      </c>
      <c r="E30" s="595" t="s">
        <v>625</v>
      </c>
      <c r="F30" s="593" t="s">
        <v>614</v>
      </c>
      <c r="G30" s="593" t="s">
        <v>640</v>
      </c>
      <c r="H30" s="593" t="s">
        <v>536</v>
      </c>
      <c r="I30" s="593" t="s">
        <v>712</v>
      </c>
      <c r="J30" s="593" t="s">
        <v>642</v>
      </c>
      <c r="K30" s="593" t="s">
        <v>713</v>
      </c>
      <c r="L30" s="596">
        <v>134.44999999999999</v>
      </c>
      <c r="M30" s="596">
        <v>134.44999999999999</v>
      </c>
      <c r="N30" s="593">
        <v>1</v>
      </c>
      <c r="O30" s="597">
        <v>0.5</v>
      </c>
      <c r="P30" s="596">
        <v>134.44999999999999</v>
      </c>
      <c r="Q30" s="598">
        <v>1</v>
      </c>
      <c r="R30" s="593">
        <v>1</v>
      </c>
      <c r="S30" s="598">
        <v>1</v>
      </c>
      <c r="T30" s="597">
        <v>0.5</v>
      </c>
      <c r="U30" s="599">
        <v>1</v>
      </c>
    </row>
    <row r="31" spans="1:21" ht="14.45" customHeight="1" x14ac:dyDescent="0.2">
      <c r="A31" s="592">
        <v>35</v>
      </c>
      <c r="B31" s="593" t="s">
        <v>613</v>
      </c>
      <c r="C31" s="593" t="s">
        <v>615</v>
      </c>
      <c r="D31" s="594" t="s">
        <v>863</v>
      </c>
      <c r="E31" s="595" t="s">
        <v>625</v>
      </c>
      <c r="F31" s="593" t="s">
        <v>614</v>
      </c>
      <c r="G31" s="593" t="s">
        <v>640</v>
      </c>
      <c r="H31" s="593" t="s">
        <v>536</v>
      </c>
      <c r="I31" s="593" t="s">
        <v>714</v>
      </c>
      <c r="J31" s="593" t="s">
        <v>715</v>
      </c>
      <c r="K31" s="593" t="s">
        <v>716</v>
      </c>
      <c r="L31" s="596">
        <v>85.27</v>
      </c>
      <c r="M31" s="596">
        <v>170.54</v>
      </c>
      <c r="N31" s="593">
        <v>2</v>
      </c>
      <c r="O31" s="597">
        <v>0.5</v>
      </c>
      <c r="P31" s="596">
        <v>170.54</v>
      </c>
      <c r="Q31" s="598">
        <v>1</v>
      </c>
      <c r="R31" s="593">
        <v>2</v>
      </c>
      <c r="S31" s="598">
        <v>1</v>
      </c>
      <c r="T31" s="597">
        <v>0.5</v>
      </c>
      <c r="U31" s="599">
        <v>1</v>
      </c>
    </row>
    <row r="32" spans="1:21" ht="14.45" customHeight="1" x14ac:dyDescent="0.2">
      <c r="A32" s="592">
        <v>35</v>
      </c>
      <c r="B32" s="593" t="s">
        <v>613</v>
      </c>
      <c r="C32" s="593" t="s">
        <v>615</v>
      </c>
      <c r="D32" s="594" t="s">
        <v>863</v>
      </c>
      <c r="E32" s="595" t="s">
        <v>625</v>
      </c>
      <c r="F32" s="593" t="s">
        <v>614</v>
      </c>
      <c r="G32" s="593" t="s">
        <v>717</v>
      </c>
      <c r="H32" s="593" t="s">
        <v>567</v>
      </c>
      <c r="I32" s="593" t="s">
        <v>718</v>
      </c>
      <c r="J32" s="593" t="s">
        <v>719</v>
      </c>
      <c r="K32" s="593" t="s">
        <v>720</v>
      </c>
      <c r="L32" s="596">
        <v>117.55</v>
      </c>
      <c r="M32" s="596">
        <v>117.55</v>
      </c>
      <c r="N32" s="593">
        <v>1</v>
      </c>
      <c r="O32" s="597">
        <v>1</v>
      </c>
      <c r="P32" s="596">
        <v>117.55</v>
      </c>
      <c r="Q32" s="598">
        <v>1</v>
      </c>
      <c r="R32" s="593">
        <v>1</v>
      </c>
      <c r="S32" s="598">
        <v>1</v>
      </c>
      <c r="T32" s="597">
        <v>1</v>
      </c>
      <c r="U32" s="599">
        <v>1</v>
      </c>
    </row>
    <row r="33" spans="1:21" ht="14.45" customHeight="1" x14ac:dyDescent="0.2">
      <c r="A33" s="592">
        <v>35</v>
      </c>
      <c r="B33" s="593" t="s">
        <v>613</v>
      </c>
      <c r="C33" s="593" t="s">
        <v>615</v>
      </c>
      <c r="D33" s="594" t="s">
        <v>863</v>
      </c>
      <c r="E33" s="595" t="s">
        <v>625</v>
      </c>
      <c r="F33" s="593" t="s">
        <v>614</v>
      </c>
      <c r="G33" s="593" t="s">
        <v>721</v>
      </c>
      <c r="H33" s="593" t="s">
        <v>536</v>
      </c>
      <c r="I33" s="593" t="s">
        <v>722</v>
      </c>
      <c r="J33" s="593" t="s">
        <v>723</v>
      </c>
      <c r="K33" s="593" t="s">
        <v>724</v>
      </c>
      <c r="L33" s="596">
        <v>0</v>
      </c>
      <c r="M33" s="596">
        <v>0</v>
      </c>
      <c r="N33" s="593">
        <v>1</v>
      </c>
      <c r="O33" s="597">
        <v>1</v>
      </c>
      <c r="P33" s="596">
        <v>0</v>
      </c>
      <c r="Q33" s="598"/>
      <c r="R33" s="593">
        <v>1</v>
      </c>
      <c r="S33" s="598">
        <v>1</v>
      </c>
      <c r="T33" s="597">
        <v>1</v>
      </c>
      <c r="U33" s="599">
        <v>1</v>
      </c>
    </row>
    <row r="34" spans="1:21" ht="14.45" customHeight="1" x14ac:dyDescent="0.2">
      <c r="A34" s="592">
        <v>35</v>
      </c>
      <c r="B34" s="593" t="s">
        <v>613</v>
      </c>
      <c r="C34" s="593" t="s">
        <v>615</v>
      </c>
      <c r="D34" s="594" t="s">
        <v>863</v>
      </c>
      <c r="E34" s="595" t="s">
        <v>625</v>
      </c>
      <c r="F34" s="593" t="s">
        <v>614</v>
      </c>
      <c r="G34" s="593" t="s">
        <v>656</v>
      </c>
      <c r="H34" s="593" t="s">
        <v>536</v>
      </c>
      <c r="I34" s="593" t="s">
        <v>725</v>
      </c>
      <c r="J34" s="593" t="s">
        <v>726</v>
      </c>
      <c r="K34" s="593" t="s">
        <v>727</v>
      </c>
      <c r="L34" s="596">
        <v>48.09</v>
      </c>
      <c r="M34" s="596">
        <v>48.09</v>
      </c>
      <c r="N34" s="593">
        <v>1</v>
      </c>
      <c r="O34" s="597">
        <v>1</v>
      </c>
      <c r="P34" s="596">
        <v>48.09</v>
      </c>
      <c r="Q34" s="598">
        <v>1</v>
      </c>
      <c r="R34" s="593">
        <v>1</v>
      </c>
      <c r="S34" s="598">
        <v>1</v>
      </c>
      <c r="T34" s="597">
        <v>1</v>
      </c>
      <c r="U34" s="599">
        <v>1</v>
      </c>
    </row>
    <row r="35" spans="1:21" ht="14.45" customHeight="1" x14ac:dyDescent="0.2">
      <c r="A35" s="592">
        <v>35</v>
      </c>
      <c r="B35" s="593" t="s">
        <v>613</v>
      </c>
      <c r="C35" s="593" t="s">
        <v>615</v>
      </c>
      <c r="D35" s="594" t="s">
        <v>863</v>
      </c>
      <c r="E35" s="595" t="s">
        <v>625</v>
      </c>
      <c r="F35" s="593" t="s">
        <v>614</v>
      </c>
      <c r="G35" s="593" t="s">
        <v>656</v>
      </c>
      <c r="H35" s="593" t="s">
        <v>536</v>
      </c>
      <c r="I35" s="593" t="s">
        <v>657</v>
      </c>
      <c r="J35" s="593" t="s">
        <v>658</v>
      </c>
      <c r="K35" s="593" t="s">
        <v>659</v>
      </c>
      <c r="L35" s="596">
        <v>89.91</v>
      </c>
      <c r="M35" s="596">
        <v>179.82</v>
      </c>
      <c r="N35" s="593">
        <v>2</v>
      </c>
      <c r="O35" s="597">
        <v>1.5</v>
      </c>
      <c r="P35" s="596">
        <v>179.82</v>
      </c>
      <c r="Q35" s="598">
        <v>1</v>
      </c>
      <c r="R35" s="593">
        <v>2</v>
      </c>
      <c r="S35" s="598">
        <v>1</v>
      </c>
      <c r="T35" s="597">
        <v>1.5</v>
      </c>
      <c r="U35" s="599">
        <v>1</v>
      </c>
    </row>
    <row r="36" spans="1:21" ht="14.45" customHeight="1" x14ac:dyDescent="0.2">
      <c r="A36" s="592">
        <v>35</v>
      </c>
      <c r="B36" s="593" t="s">
        <v>613</v>
      </c>
      <c r="C36" s="593" t="s">
        <v>615</v>
      </c>
      <c r="D36" s="594" t="s">
        <v>863</v>
      </c>
      <c r="E36" s="595" t="s">
        <v>625</v>
      </c>
      <c r="F36" s="593" t="s">
        <v>614</v>
      </c>
      <c r="G36" s="593" t="s">
        <v>728</v>
      </c>
      <c r="H36" s="593" t="s">
        <v>536</v>
      </c>
      <c r="I36" s="593" t="s">
        <v>729</v>
      </c>
      <c r="J36" s="593" t="s">
        <v>730</v>
      </c>
      <c r="K36" s="593" t="s">
        <v>731</v>
      </c>
      <c r="L36" s="596">
        <v>76.180000000000007</v>
      </c>
      <c r="M36" s="596">
        <v>76.180000000000007</v>
      </c>
      <c r="N36" s="593">
        <v>1</v>
      </c>
      <c r="O36" s="597">
        <v>1</v>
      </c>
      <c r="P36" s="596">
        <v>76.180000000000007</v>
      </c>
      <c r="Q36" s="598">
        <v>1</v>
      </c>
      <c r="R36" s="593">
        <v>1</v>
      </c>
      <c r="S36" s="598">
        <v>1</v>
      </c>
      <c r="T36" s="597">
        <v>1</v>
      </c>
      <c r="U36" s="599">
        <v>1</v>
      </c>
    </row>
    <row r="37" spans="1:21" ht="14.45" customHeight="1" x14ac:dyDescent="0.2">
      <c r="A37" s="592">
        <v>35</v>
      </c>
      <c r="B37" s="593" t="s">
        <v>613</v>
      </c>
      <c r="C37" s="593" t="s">
        <v>615</v>
      </c>
      <c r="D37" s="594" t="s">
        <v>863</v>
      </c>
      <c r="E37" s="595" t="s">
        <v>625</v>
      </c>
      <c r="F37" s="593" t="s">
        <v>614</v>
      </c>
      <c r="G37" s="593" t="s">
        <v>660</v>
      </c>
      <c r="H37" s="593" t="s">
        <v>536</v>
      </c>
      <c r="I37" s="593" t="s">
        <v>732</v>
      </c>
      <c r="J37" s="593" t="s">
        <v>662</v>
      </c>
      <c r="K37" s="593" t="s">
        <v>733</v>
      </c>
      <c r="L37" s="596">
        <v>73.989999999999995</v>
      </c>
      <c r="M37" s="596">
        <v>73.989999999999995</v>
      </c>
      <c r="N37" s="593">
        <v>1</v>
      </c>
      <c r="O37" s="597">
        <v>0.5</v>
      </c>
      <c r="P37" s="596">
        <v>73.989999999999995</v>
      </c>
      <c r="Q37" s="598">
        <v>1</v>
      </c>
      <c r="R37" s="593">
        <v>1</v>
      </c>
      <c r="S37" s="598">
        <v>1</v>
      </c>
      <c r="T37" s="597">
        <v>0.5</v>
      </c>
      <c r="U37" s="599">
        <v>1</v>
      </c>
    </row>
    <row r="38" spans="1:21" ht="14.45" customHeight="1" x14ac:dyDescent="0.2">
      <c r="A38" s="592">
        <v>35</v>
      </c>
      <c r="B38" s="593" t="s">
        <v>613</v>
      </c>
      <c r="C38" s="593" t="s">
        <v>615</v>
      </c>
      <c r="D38" s="594" t="s">
        <v>863</v>
      </c>
      <c r="E38" s="595" t="s">
        <v>625</v>
      </c>
      <c r="F38" s="593" t="s">
        <v>614</v>
      </c>
      <c r="G38" s="593" t="s">
        <v>734</v>
      </c>
      <c r="H38" s="593" t="s">
        <v>536</v>
      </c>
      <c r="I38" s="593" t="s">
        <v>735</v>
      </c>
      <c r="J38" s="593" t="s">
        <v>736</v>
      </c>
      <c r="K38" s="593" t="s">
        <v>737</v>
      </c>
      <c r="L38" s="596">
        <v>36.54</v>
      </c>
      <c r="M38" s="596">
        <v>36.54</v>
      </c>
      <c r="N38" s="593">
        <v>1</v>
      </c>
      <c r="O38" s="597">
        <v>1</v>
      </c>
      <c r="P38" s="596">
        <v>36.54</v>
      </c>
      <c r="Q38" s="598">
        <v>1</v>
      </c>
      <c r="R38" s="593">
        <v>1</v>
      </c>
      <c r="S38" s="598">
        <v>1</v>
      </c>
      <c r="T38" s="597">
        <v>1</v>
      </c>
      <c r="U38" s="599">
        <v>1</v>
      </c>
    </row>
    <row r="39" spans="1:21" ht="14.45" customHeight="1" x14ac:dyDescent="0.2">
      <c r="A39" s="592">
        <v>35</v>
      </c>
      <c r="B39" s="593" t="s">
        <v>613</v>
      </c>
      <c r="C39" s="593" t="s">
        <v>615</v>
      </c>
      <c r="D39" s="594" t="s">
        <v>863</v>
      </c>
      <c r="E39" s="595" t="s">
        <v>625</v>
      </c>
      <c r="F39" s="593" t="s">
        <v>614</v>
      </c>
      <c r="G39" s="593" t="s">
        <v>738</v>
      </c>
      <c r="H39" s="593" t="s">
        <v>536</v>
      </c>
      <c r="I39" s="593" t="s">
        <v>739</v>
      </c>
      <c r="J39" s="593" t="s">
        <v>740</v>
      </c>
      <c r="K39" s="593" t="s">
        <v>741</v>
      </c>
      <c r="L39" s="596">
        <v>69.59</v>
      </c>
      <c r="M39" s="596">
        <v>69.59</v>
      </c>
      <c r="N39" s="593">
        <v>1</v>
      </c>
      <c r="O39" s="597">
        <v>0.5</v>
      </c>
      <c r="P39" s="596">
        <v>69.59</v>
      </c>
      <c r="Q39" s="598">
        <v>1</v>
      </c>
      <c r="R39" s="593">
        <v>1</v>
      </c>
      <c r="S39" s="598">
        <v>1</v>
      </c>
      <c r="T39" s="597">
        <v>0.5</v>
      </c>
      <c r="U39" s="599">
        <v>1</v>
      </c>
    </row>
    <row r="40" spans="1:21" ht="14.45" customHeight="1" x14ac:dyDescent="0.2">
      <c r="A40" s="592">
        <v>35</v>
      </c>
      <c r="B40" s="593" t="s">
        <v>613</v>
      </c>
      <c r="C40" s="593" t="s">
        <v>615</v>
      </c>
      <c r="D40" s="594" t="s">
        <v>863</v>
      </c>
      <c r="E40" s="595" t="s">
        <v>625</v>
      </c>
      <c r="F40" s="593" t="s">
        <v>614</v>
      </c>
      <c r="G40" s="593" t="s">
        <v>695</v>
      </c>
      <c r="H40" s="593" t="s">
        <v>567</v>
      </c>
      <c r="I40" s="593" t="s">
        <v>696</v>
      </c>
      <c r="J40" s="593" t="s">
        <v>697</v>
      </c>
      <c r="K40" s="593" t="s">
        <v>698</v>
      </c>
      <c r="L40" s="596">
        <v>176.32</v>
      </c>
      <c r="M40" s="596">
        <v>176.32</v>
      </c>
      <c r="N40" s="593">
        <v>1</v>
      </c>
      <c r="O40" s="597">
        <v>1</v>
      </c>
      <c r="P40" s="596">
        <v>176.32</v>
      </c>
      <c r="Q40" s="598">
        <v>1</v>
      </c>
      <c r="R40" s="593">
        <v>1</v>
      </c>
      <c r="S40" s="598">
        <v>1</v>
      </c>
      <c r="T40" s="597">
        <v>1</v>
      </c>
      <c r="U40" s="599">
        <v>1</v>
      </c>
    </row>
    <row r="41" spans="1:21" ht="14.45" customHeight="1" x14ac:dyDescent="0.2">
      <c r="A41" s="592">
        <v>35</v>
      </c>
      <c r="B41" s="593" t="s">
        <v>613</v>
      </c>
      <c r="C41" s="593" t="s">
        <v>615</v>
      </c>
      <c r="D41" s="594" t="s">
        <v>863</v>
      </c>
      <c r="E41" s="595" t="s">
        <v>625</v>
      </c>
      <c r="F41" s="593" t="s">
        <v>614</v>
      </c>
      <c r="G41" s="593" t="s">
        <v>742</v>
      </c>
      <c r="H41" s="593" t="s">
        <v>567</v>
      </c>
      <c r="I41" s="593" t="s">
        <v>743</v>
      </c>
      <c r="J41" s="593" t="s">
        <v>744</v>
      </c>
      <c r="K41" s="593" t="s">
        <v>745</v>
      </c>
      <c r="L41" s="596">
        <v>70.48</v>
      </c>
      <c r="M41" s="596">
        <v>70.48</v>
      </c>
      <c r="N41" s="593">
        <v>1</v>
      </c>
      <c r="O41" s="597">
        <v>1</v>
      </c>
      <c r="P41" s="596">
        <v>70.48</v>
      </c>
      <c r="Q41" s="598">
        <v>1</v>
      </c>
      <c r="R41" s="593">
        <v>1</v>
      </c>
      <c r="S41" s="598">
        <v>1</v>
      </c>
      <c r="T41" s="597">
        <v>1</v>
      </c>
      <c r="U41" s="599">
        <v>1</v>
      </c>
    </row>
    <row r="42" spans="1:21" ht="14.45" customHeight="1" x14ac:dyDescent="0.2">
      <c r="A42" s="592">
        <v>35</v>
      </c>
      <c r="B42" s="593" t="s">
        <v>613</v>
      </c>
      <c r="C42" s="593" t="s">
        <v>615</v>
      </c>
      <c r="D42" s="594" t="s">
        <v>863</v>
      </c>
      <c r="E42" s="595" t="s">
        <v>625</v>
      </c>
      <c r="F42" s="593" t="s">
        <v>614</v>
      </c>
      <c r="G42" s="593" t="s">
        <v>746</v>
      </c>
      <c r="H42" s="593" t="s">
        <v>536</v>
      </c>
      <c r="I42" s="593" t="s">
        <v>747</v>
      </c>
      <c r="J42" s="593" t="s">
        <v>748</v>
      </c>
      <c r="K42" s="593" t="s">
        <v>749</v>
      </c>
      <c r="L42" s="596">
        <v>69.59</v>
      </c>
      <c r="M42" s="596">
        <v>69.59</v>
      </c>
      <c r="N42" s="593">
        <v>1</v>
      </c>
      <c r="O42" s="597">
        <v>1</v>
      </c>
      <c r="P42" s="596">
        <v>69.59</v>
      </c>
      <c r="Q42" s="598">
        <v>1</v>
      </c>
      <c r="R42" s="593">
        <v>1</v>
      </c>
      <c r="S42" s="598">
        <v>1</v>
      </c>
      <c r="T42" s="597">
        <v>1</v>
      </c>
      <c r="U42" s="599">
        <v>1</v>
      </c>
    </row>
    <row r="43" spans="1:21" ht="14.45" customHeight="1" x14ac:dyDescent="0.2">
      <c r="A43" s="592">
        <v>35</v>
      </c>
      <c r="B43" s="593" t="s">
        <v>613</v>
      </c>
      <c r="C43" s="593" t="s">
        <v>615</v>
      </c>
      <c r="D43" s="594" t="s">
        <v>863</v>
      </c>
      <c r="E43" s="595" t="s">
        <v>625</v>
      </c>
      <c r="F43" s="593" t="s">
        <v>614</v>
      </c>
      <c r="G43" s="593" t="s">
        <v>750</v>
      </c>
      <c r="H43" s="593" t="s">
        <v>536</v>
      </c>
      <c r="I43" s="593" t="s">
        <v>751</v>
      </c>
      <c r="J43" s="593" t="s">
        <v>752</v>
      </c>
      <c r="K43" s="593" t="s">
        <v>753</v>
      </c>
      <c r="L43" s="596">
        <v>35.25</v>
      </c>
      <c r="M43" s="596">
        <v>35.25</v>
      </c>
      <c r="N43" s="593">
        <v>1</v>
      </c>
      <c r="O43" s="597">
        <v>1</v>
      </c>
      <c r="P43" s="596">
        <v>35.25</v>
      </c>
      <c r="Q43" s="598">
        <v>1</v>
      </c>
      <c r="R43" s="593">
        <v>1</v>
      </c>
      <c r="S43" s="598">
        <v>1</v>
      </c>
      <c r="T43" s="597">
        <v>1</v>
      </c>
      <c r="U43" s="599">
        <v>1</v>
      </c>
    </row>
    <row r="44" spans="1:21" ht="14.45" customHeight="1" x14ac:dyDescent="0.2">
      <c r="A44" s="592">
        <v>35</v>
      </c>
      <c r="B44" s="593" t="s">
        <v>613</v>
      </c>
      <c r="C44" s="593" t="s">
        <v>615</v>
      </c>
      <c r="D44" s="594" t="s">
        <v>863</v>
      </c>
      <c r="E44" s="595" t="s">
        <v>625</v>
      </c>
      <c r="F44" s="593" t="s">
        <v>614</v>
      </c>
      <c r="G44" s="593" t="s">
        <v>754</v>
      </c>
      <c r="H44" s="593" t="s">
        <v>536</v>
      </c>
      <c r="I44" s="593" t="s">
        <v>755</v>
      </c>
      <c r="J44" s="593" t="s">
        <v>756</v>
      </c>
      <c r="K44" s="593" t="s">
        <v>757</v>
      </c>
      <c r="L44" s="596">
        <v>115.18</v>
      </c>
      <c r="M44" s="596">
        <v>460.72</v>
      </c>
      <c r="N44" s="593">
        <v>4</v>
      </c>
      <c r="O44" s="597">
        <v>1.5</v>
      </c>
      <c r="P44" s="596">
        <v>460.72</v>
      </c>
      <c r="Q44" s="598">
        <v>1</v>
      </c>
      <c r="R44" s="593">
        <v>4</v>
      </c>
      <c r="S44" s="598">
        <v>1</v>
      </c>
      <c r="T44" s="597">
        <v>1.5</v>
      </c>
      <c r="U44" s="599">
        <v>1</v>
      </c>
    </row>
    <row r="45" spans="1:21" ht="14.45" customHeight="1" x14ac:dyDescent="0.2">
      <c r="A45" s="592">
        <v>35</v>
      </c>
      <c r="B45" s="593" t="s">
        <v>613</v>
      </c>
      <c r="C45" s="593" t="s">
        <v>615</v>
      </c>
      <c r="D45" s="594" t="s">
        <v>863</v>
      </c>
      <c r="E45" s="595" t="s">
        <v>625</v>
      </c>
      <c r="F45" s="593" t="s">
        <v>614</v>
      </c>
      <c r="G45" s="593" t="s">
        <v>672</v>
      </c>
      <c r="H45" s="593" t="s">
        <v>536</v>
      </c>
      <c r="I45" s="593" t="s">
        <v>758</v>
      </c>
      <c r="J45" s="593" t="s">
        <v>759</v>
      </c>
      <c r="K45" s="593" t="s">
        <v>760</v>
      </c>
      <c r="L45" s="596">
        <v>42.09</v>
      </c>
      <c r="M45" s="596">
        <v>42.09</v>
      </c>
      <c r="N45" s="593">
        <v>1</v>
      </c>
      <c r="O45" s="597">
        <v>1</v>
      </c>
      <c r="P45" s="596">
        <v>42.09</v>
      </c>
      <c r="Q45" s="598">
        <v>1</v>
      </c>
      <c r="R45" s="593">
        <v>1</v>
      </c>
      <c r="S45" s="598">
        <v>1</v>
      </c>
      <c r="T45" s="597">
        <v>1</v>
      </c>
      <c r="U45" s="599">
        <v>1</v>
      </c>
    </row>
    <row r="46" spans="1:21" ht="14.45" customHeight="1" x14ac:dyDescent="0.2">
      <c r="A46" s="592">
        <v>35</v>
      </c>
      <c r="B46" s="593" t="s">
        <v>613</v>
      </c>
      <c r="C46" s="593" t="s">
        <v>615</v>
      </c>
      <c r="D46" s="594" t="s">
        <v>863</v>
      </c>
      <c r="E46" s="595" t="s">
        <v>625</v>
      </c>
      <c r="F46" s="593" t="s">
        <v>614</v>
      </c>
      <c r="G46" s="593" t="s">
        <v>679</v>
      </c>
      <c r="H46" s="593" t="s">
        <v>536</v>
      </c>
      <c r="I46" s="593" t="s">
        <v>680</v>
      </c>
      <c r="J46" s="593" t="s">
        <v>681</v>
      </c>
      <c r="K46" s="593" t="s">
        <v>682</v>
      </c>
      <c r="L46" s="596">
        <v>0</v>
      </c>
      <c r="M46" s="596">
        <v>0</v>
      </c>
      <c r="N46" s="593">
        <v>2</v>
      </c>
      <c r="O46" s="597">
        <v>2</v>
      </c>
      <c r="P46" s="596">
        <v>0</v>
      </c>
      <c r="Q46" s="598"/>
      <c r="R46" s="593">
        <v>2</v>
      </c>
      <c r="S46" s="598">
        <v>1</v>
      </c>
      <c r="T46" s="597">
        <v>2</v>
      </c>
      <c r="U46" s="599">
        <v>1</v>
      </c>
    </row>
    <row r="47" spans="1:21" ht="14.45" customHeight="1" x14ac:dyDescent="0.2">
      <c r="A47" s="592">
        <v>35</v>
      </c>
      <c r="B47" s="593" t="s">
        <v>613</v>
      </c>
      <c r="C47" s="593" t="s">
        <v>615</v>
      </c>
      <c r="D47" s="594" t="s">
        <v>863</v>
      </c>
      <c r="E47" s="595" t="s">
        <v>625</v>
      </c>
      <c r="F47" s="593" t="s">
        <v>614</v>
      </c>
      <c r="G47" s="593" t="s">
        <v>761</v>
      </c>
      <c r="H47" s="593" t="s">
        <v>536</v>
      </c>
      <c r="I47" s="593" t="s">
        <v>762</v>
      </c>
      <c r="J47" s="593" t="s">
        <v>763</v>
      </c>
      <c r="K47" s="593" t="s">
        <v>764</v>
      </c>
      <c r="L47" s="596">
        <v>77.13</v>
      </c>
      <c r="M47" s="596">
        <v>154.26</v>
      </c>
      <c r="N47" s="593">
        <v>2</v>
      </c>
      <c r="O47" s="597">
        <v>0.5</v>
      </c>
      <c r="P47" s="596">
        <v>154.26</v>
      </c>
      <c r="Q47" s="598">
        <v>1</v>
      </c>
      <c r="R47" s="593">
        <v>2</v>
      </c>
      <c r="S47" s="598">
        <v>1</v>
      </c>
      <c r="T47" s="597">
        <v>0.5</v>
      </c>
      <c r="U47" s="599">
        <v>1</v>
      </c>
    </row>
    <row r="48" spans="1:21" ht="14.45" customHeight="1" x14ac:dyDescent="0.2">
      <c r="A48" s="592">
        <v>35</v>
      </c>
      <c r="B48" s="593" t="s">
        <v>613</v>
      </c>
      <c r="C48" s="593" t="s">
        <v>615</v>
      </c>
      <c r="D48" s="594" t="s">
        <v>863</v>
      </c>
      <c r="E48" s="595" t="s">
        <v>625</v>
      </c>
      <c r="F48" s="593" t="s">
        <v>614</v>
      </c>
      <c r="G48" s="593" t="s">
        <v>765</v>
      </c>
      <c r="H48" s="593" t="s">
        <v>536</v>
      </c>
      <c r="I48" s="593" t="s">
        <v>766</v>
      </c>
      <c r="J48" s="593" t="s">
        <v>767</v>
      </c>
      <c r="K48" s="593" t="s">
        <v>768</v>
      </c>
      <c r="L48" s="596">
        <v>52.47</v>
      </c>
      <c r="M48" s="596">
        <v>52.47</v>
      </c>
      <c r="N48" s="593">
        <v>1</v>
      </c>
      <c r="O48" s="597">
        <v>0.5</v>
      </c>
      <c r="P48" s="596">
        <v>52.47</v>
      </c>
      <c r="Q48" s="598">
        <v>1</v>
      </c>
      <c r="R48" s="593">
        <v>1</v>
      </c>
      <c r="S48" s="598">
        <v>1</v>
      </c>
      <c r="T48" s="597">
        <v>0.5</v>
      </c>
      <c r="U48" s="599">
        <v>1</v>
      </c>
    </row>
    <row r="49" spans="1:21" ht="14.45" customHeight="1" x14ac:dyDescent="0.2">
      <c r="A49" s="592">
        <v>35</v>
      </c>
      <c r="B49" s="593" t="s">
        <v>613</v>
      </c>
      <c r="C49" s="593" t="s">
        <v>615</v>
      </c>
      <c r="D49" s="594" t="s">
        <v>863</v>
      </c>
      <c r="E49" s="595" t="s">
        <v>625</v>
      </c>
      <c r="F49" s="593" t="s">
        <v>614</v>
      </c>
      <c r="G49" s="593" t="s">
        <v>769</v>
      </c>
      <c r="H49" s="593" t="s">
        <v>536</v>
      </c>
      <c r="I49" s="593" t="s">
        <v>770</v>
      </c>
      <c r="J49" s="593" t="s">
        <v>771</v>
      </c>
      <c r="K49" s="593" t="s">
        <v>772</v>
      </c>
      <c r="L49" s="596">
        <v>177.92</v>
      </c>
      <c r="M49" s="596">
        <v>177.92</v>
      </c>
      <c r="N49" s="593">
        <v>1</v>
      </c>
      <c r="O49" s="597">
        <v>1</v>
      </c>
      <c r="P49" s="596">
        <v>177.92</v>
      </c>
      <c r="Q49" s="598">
        <v>1</v>
      </c>
      <c r="R49" s="593">
        <v>1</v>
      </c>
      <c r="S49" s="598">
        <v>1</v>
      </c>
      <c r="T49" s="597">
        <v>1</v>
      </c>
      <c r="U49" s="599">
        <v>1</v>
      </c>
    </row>
    <row r="50" spans="1:21" ht="14.45" customHeight="1" x14ac:dyDescent="0.2">
      <c r="A50" s="592">
        <v>35</v>
      </c>
      <c r="B50" s="593" t="s">
        <v>613</v>
      </c>
      <c r="C50" s="593" t="s">
        <v>615</v>
      </c>
      <c r="D50" s="594" t="s">
        <v>863</v>
      </c>
      <c r="E50" s="595" t="s">
        <v>624</v>
      </c>
      <c r="F50" s="593" t="s">
        <v>614</v>
      </c>
      <c r="G50" s="593" t="s">
        <v>773</v>
      </c>
      <c r="H50" s="593" t="s">
        <v>536</v>
      </c>
      <c r="I50" s="593" t="s">
        <v>774</v>
      </c>
      <c r="J50" s="593" t="s">
        <v>775</v>
      </c>
      <c r="K50" s="593" t="s">
        <v>776</v>
      </c>
      <c r="L50" s="596">
        <v>0</v>
      </c>
      <c r="M50" s="596">
        <v>0</v>
      </c>
      <c r="N50" s="593">
        <v>1</v>
      </c>
      <c r="O50" s="597">
        <v>1</v>
      </c>
      <c r="P50" s="596">
        <v>0</v>
      </c>
      <c r="Q50" s="598"/>
      <c r="R50" s="593">
        <v>1</v>
      </c>
      <c r="S50" s="598">
        <v>1</v>
      </c>
      <c r="T50" s="597">
        <v>1</v>
      </c>
      <c r="U50" s="599">
        <v>1</v>
      </c>
    </row>
    <row r="51" spans="1:21" ht="14.45" customHeight="1" x14ac:dyDescent="0.2">
      <c r="A51" s="592">
        <v>35</v>
      </c>
      <c r="B51" s="593" t="s">
        <v>613</v>
      </c>
      <c r="C51" s="593" t="s">
        <v>615</v>
      </c>
      <c r="D51" s="594" t="s">
        <v>863</v>
      </c>
      <c r="E51" s="595" t="s">
        <v>624</v>
      </c>
      <c r="F51" s="593" t="s">
        <v>614</v>
      </c>
      <c r="G51" s="593" t="s">
        <v>777</v>
      </c>
      <c r="H51" s="593" t="s">
        <v>536</v>
      </c>
      <c r="I51" s="593" t="s">
        <v>778</v>
      </c>
      <c r="J51" s="593" t="s">
        <v>779</v>
      </c>
      <c r="K51" s="593" t="s">
        <v>780</v>
      </c>
      <c r="L51" s="596">
        <v>18.809999999999999</v>
      </c>
      <c r="M51" s="596">
        <v>18.809999999999999</v>
      </c>
      <c r="N51" s="593">
        <v>1</v>
      </c>
      <c r="O51" s="597">
        <v>1</v>
      </c>
      <c r="P51" s="596">
        <v>18.809999999999999</v>
      </c>
      <c r="Q51" s="598">
        <v>1</v>
      </c>
      <c r="R51" s="593">
        <v>1</v>
      </c>
      <c r="S51" s="598">
        <v>1</v>
      </c>
      <c r="T51" s="597">
        <v>1</v>
      </c>
      <c r="U51" s="599">
        <v>1</v>
      </c>
    </row>
    <row r="52" spans="1:21" ht="14.45" customHeight="1" x14ac:dyDescent="0.2">
      <c r="A52" s="592">
        <v>35</v>
      </c>
      <c r="B52" s="593" t="s">
        <v>613</v>
      </c>
      <c r="C52" s="593" t="s">
        <v>615</v>
      </c>
      <c r="D52" s="594" t="s">
        <v>863</v>
      </c>
      <c r="E52" s="595" t="s">
        <v>624</v>
      </c>
      <c r="F52" s="593" t="s">
        <v>614</v>
      </c>
      <c r="G52" s="593" t="s">
        <v>781</v>
      </c>
      <c r="H52" s="593" t="s">
        <v>567</v>
      </c>
      <c r="I52" s="593" t="s">
        <v>782</v>
      </c>
      <c r="J52" s="593" t="s">
        <v>783</v>
      </c>
      <c r="K52" s="593" t="s">
        <v>784</v>
      </c>
      <c r="L52" s="596">
        <v>129.75</v>
      </c>
      <c r="M52" s="596">
        <v>129.75</v>
      </c>
      <c r="N52" s="593">
        <v>1</v>
      </c>
      <c r="O52" s="597">
        <v>1</v>
      </c>
      <c r="P52" s="596">
        <v>129.75</v>
      </c>
      <c r="Q52" s="598">
        <v>1</v>
      </c>
      <c r="R52" s="593">
        <v>1</v>
      </c>
      <c r="S52" s="598">
        <v>1</v>
      </c>
      <c r="T52" s="597">
        <v>1</v>
      </c>
      <c r="U52" s="599">
        <v>1</v>
      </c>
    </row>
    <row r="53" spans="1:21" ht="14.45" customHeight="1" x14ac:dyDescent="0.2">
      <c r="A53" s="592">
        <v>35</v>
      </c>
      <c r="B53" s="593" t="s">
        <v>613</v>
      </c>
      <c r="C53" s="593" t="s">
        <v>615</v>
      </c>
      <c r="D53" s="594" t="s">
        <v>863</v>
      </c>
      <c r="E53" s="595" t="s">
        <v>624</v>
      </c>
      <c r="F53" s="593" t="s">
        <v>614</v>
      </c>
      <c r="G53" s="593" t="s">
        <v>785</v>
      </c>
      <c r="H53" s="593" t="s">
        <v>536</v>
      </c>
      <c r="I53" s="593" t="s">
        <v>786</v>
      </c>
      <c r="J53" s="593" t="s">
        <v>787</v>
      </c>
      <c r="K53" s="593" t="s">
        <v>788</v>
      </c>
      <c r="L53" s="596">
        <v>58.77</v>
      </c>
      <c r="M53" s="596">
        <v>58.77</v>
      </c>
      <c r="N53" s="593">
        <v>1</v>
      </c>
      <c r="O53" s="597">
        <v>1</v>
      </c>
      <c r="P53" s="596">
        <v>58.77</v>
      </c>
      <c r="Q53" s="598">
        <v>1</v>
      </c>
      <c r="R53" s="593">
        <v>1</v>
      </c>
      <c r="S53" s="598">
        <v>1</v>
      </c>
      <c r="T53" s="597">
        <v>1</v>
      </c>
      <c r="U53" s="599">
        <v>1</v>
      </c>
    </row>
    <row r="54" spans="1:21" ht="14.45" customHeight="1" x14ac:dyDescent="0.2">
      <c r="A54" s="592">
        <v>35</v>
      </c>
      <c r="B54" s="593" t="s">
        <v>613</v>
      </c>
      <c r="C54" s="593" t="s">
        <v>615</v>
      </c>
      <c r="D54" s="594" t="s">
        <v>863</v>
      </c>
      <c r="E54" s="595" t="s">
        <v>624</v>
      </c>
      <c r="F54" s="593" t="s">
        <v>614</v>
      </c>
      <c r="G54" s="593" t="s">
        <v>717</v>
      </c>
      <c r="H54" s="593" t="s">
        <v>567</v>
      </c>
      <c r="I54" s="593" t="s">
        <v>789</v>
      </c>
      <c r="J54" s="593" t="s">
        <v>719</v>
      </c>
      <c r="K54" s="593" t="s">
        <v>790</v>
      </c>
      <c r="L54" s="596">
        <v>58.77</v>
      </c>
      <c r="M54" s="596">
        <v>117.54</v>
      </c>
      <c r="N54" s="593">
        <v>2</v>
      </c>
      <c r="O54" s="597">
        <v>1.5</v>
      </c>
      <c r="P54" s="596">
        <v>117.54</v>
      </c>
      <c r="Q54" s="598">
        <v>1</v>
      </c>
      <c r="R54" s="593">
        <v>2</v>
      </c>
      <c r="S54" s="598">
        <v>1</v>
      </c>
      <c r="T54" s="597">
        <v>1.5</v>
      </c>
      <c r="U54" s="599">
        <v>1</v>
      </c>
    </row>
    <row r="55" spans="1:21" ht="14.45" customHeight="1" x14ac:dyDescent="0.2">
      <c r="A55" s="592">
        <v>35</v>
      </c>
      <c r="B55" s="593" t="s">
        <v>613</v>
      </c>
      <c r="C55" s="593" t="s">
        <v>615</v>
      </c>
      <c r="D55" s="594" t="s">
        <v>863</v>
      </c>
      <c r="E55" s="595" t="s">
        <v>624</v>
      </c>
      <c r="F55" s="593" t="s">
        <v>614</v>
      </c>
      <c r="G55" s="593" t="s">
        <v>791</v>
      </c>
      <c r="H55" s="593" t="s">
        <v>536</v>
      </c>
      <c r="I55" s="593" t="s">
        <v>792</v>
      </c>
      <c r="J55" s="593" t="s">
        <v>793</v>
      </c>
      <c r="K55" s="593" t="s">
        <v>794</v>
      </c>
      <c r="L55" s="596">
        <v>147.85</v>
      </c>
      <c r="M55" s="596">
        <v>147.85</v>
      </c>
      <c r="N55" s="593">
        <v>1</v>
      </c>
      <c r="O55" s="597">
        <v>1</v>
      </c>
      <c r="P55" s="596">
        <v>147.85</v>
      </c>
      <c r="Q55" s="598">
        <v>1</v>
      </c>
      <c r="R55" s="593">
        <v>1</v>
      </c>
      <c r="S55" s="598">
        <v>1</v>
      </c>
      <c r="T55" s="597">
        <v>1</v>
      </c>
      <c r="U55" s="599">
        <v>1</v>
      </c>
    </row>
    <row r="56" spans="1:21" ht="14.45" customHeight="1" x14ac:dyDescent="0.2">
      <c r="A56" s="592">
        <v>35</v>
      </c>
      <c r="B56" s="593" t="s">
        <v>613</v>
      </c>
      <c r="C56" s="593" t="s">
        <v>615</v>
      </c>
      <c r="D56" s="594" t="s">
        <v>863</v>
      </c>
      <c r="E56" s="595" t="s">
        <v>624</v>
      </c>
      <c r="F56" s="593" t="s">
        <v>614</v>
      </c>
      <c r="G56" s="593" t="s">
        <v>691</v>
      </c>
      <c r="H56" s="593" t="s">
        <v>536</v>
      </c>
      <c r="I56" s="593" t="s">
        <v>795</v>
      </c>
      <c r="J56" s="593" t="s">
        <v>796</v>
      </c>
      <c r="K56" s="593" t="s">
        <v>797</v>
      </c>
      <c r="L56" s="596">
        <v>0</v>
      </c>
      <c r="M56" s="596">
        <v>0</v>
      </c>
      <c r="N56" s="593">
        <v>1</v>
      </c>
      <c r="O56" s="597">
        <v>1</v>
      </c>
      <c r="P56" s="596">
        <v>0</v>
      </c>
      <c r="Q56" s="598"/>
      <c r="R56" s="593">
        <v>1</v>
      </c>
      <c r="S56" s="598">
        <v>1</v>
      </c>
      <c r="T56" s="597">
        <v>1</v>
      </c>
      <c r="U56" s="599">
        <v>1</v>
      </c>
    </row>
    <row r="57" spans="1:21" ht="14.45" customHeight="1" x14ac:dyDescent="0.2">
      <c r="A57" s="592">
        <v>35</v>
      </c>
      <c r="B57" s="593" t="s">
        <v>613</v>
      </c>
      <c r="C57" s="593" t="s">
        <v>615</v>
      </c>
      <c r="D57" s="594" t="s">
        <v>863</v>
      </c>
      <c r="E57" s="595" t="s">
        <v>624</v>
      </c>
      <c r="F57" s="593" t="s">
        <v>614</v>
      </c>
      <c r="G57" s="593" t="s">
        <v>656</v>
      </c>
      <c r="H57" s="593" t="s">
        <v>536</v>
      </c>
      <c r="I57" s="593" t="s">
        <v>725</v>
      </c>
      <c r="J57" s="593" t="s">
        <v>726</v>
      </c>
      <c r="K57" s="593" t="s">
        <v>727</v>
      </c>
      <c r="L57" s="596">
        <v>48.09</v>
      </c>
      <c r="M57" s="596">
        <v>48.09</v>
      </c>
      <c r="N57" s="593">
        <v>1</v>
      </c>
      <c r="O57" s="597">
        <v>1</v>
      </c>
      <c r="P57" s="596">
        <v>48.09</v>
      </c>
      <c r="Q57" s="598">
        <v>1</v>
      </c>
      <c r="R57" s="593">
        <v>1</v>
      </c>
      <c r="S57" s="598">
        <v>1</v>
      </c>
      <c r="T57" s="597">
        <v>1</v>
      </c>
      <c r="U57" s="599">
        <v>1</v>
      </c>
    </row>
    <row r="58" spans="1:21" ht="14.45" customHeight="1" x14ac:dyDescent="0.2">
      <c r="A58" s="592">
        <v>35</v>
      </c>
      <c r="B58" s="593" t="s">
        <v>613</v>
      </c>
      <c r="C58" s="593" t="s">
        <v>615</v>
      </c>
      <c r="D58" s="594" t="s">
        <v>863</v>
      </c>
      <c r="E58" s="595" t="s">
        <v>624</v>
      </c>
      <c r="F58" s="593" t="s">
        <v>614</v>
      </c>
      <c r="G58" s="593" t="s">
        <v>656</v>
      </c>
      <c r="H58" s="593" t="s">
        <v>536</v>
      </c>
      <c r="I58" s="593" t="s">
        <v>725</v>
      </c>
      <c r="J58" s="593" t="s">
        <v>726</v>
      </c>
      <c r="K58" s="593" t="s">
        <v>727</v>
      </c>
      <c r="L58" s="596">
        <v>42.14</v>
      </c>
      <c r="M58" s="596">
        <v>126.42</v>
      </c>
      <c r="N58" s="593">
        <v>3</v>
      </c>
      <c r="O58" s="597">
        <v>2</v>
      </c>
      <c r="P58" s="596">
        <v>126.42</v>
      </c>
      <c r="Q58" s="598">
        <v>1</v>
      </c>
      <c r="R58" s="593">
        <v>3</v>
      </c>
      <c r="S58" s="598">
        <v>1</v>
      </c>
      <c r="T58" s="597">
        <v>2</v>
      </c>
      <c r="U58" s="599">
        <v>1</v>
      </c>
    </row>
    <row r="59" spans="1:21" ht="14.45" customHeight="1" x14ac:dyDescent="0.2">
      <c r="A59" s="592">
        <v>35</v>
      </c>
      <c r="B59" s="593" t="s">
        <v>613</v>
      </c>
      <c r="C59" s="593" t="s">
        <v>615</v>
      </c>
      <c r="D59" s="594" t="s">
        <v>863</v>
      </c>
      <c r="E59" s="595" t="s">
        <v>624</v>
      </c>
      <c r="F59" s="593" t="s">
        <v>614</v>
      </c>
      <c r="G59" s="593" t="s">
        <v>656</v>
      </c>
      <c r="H59" s="593" t="s">
        <v>536</v>
      </c>
      <c r="I59" s="593" t="s">
        <v>657</v>
      </c>
      <c r="J59" s="593" t="s">
        <v>658</v>
      </c>
      <c r="K59" s="593" t="s">
        <v>659</v>
      </c>
      <c r="L59" s="596">
        <v>89.91</v>
      </c>
      <c r="M59" s="596">
        <v>179.82</v>
      </c>
      <c r="N59" s="593">
        <v>2</v>
      </c>
      <c r="O59" s="597">
        <v>2</v>
      </c>
      <c r="P59" s="596">
        <v>179.82</v>
      </c>
      <c r="Q59" s="598">
        <v>1</v>
      </c>
      <c r="R59" s="593">
        <v>2</v>
      </c>
      <c r="S59" s="598">
        <v>1</v>
      </c>
      <c r="T59" s="597">
        <v>2</v>
      </c>
      <c r="U59" s="599">
        <v>1</v>
      </c>
    </row>
    <row r="60" spans="1:21" ht="14.45" customHeight="1" x14ac:dyDescent="0.2">
      <c r="A60" s="592">
        <v>35</v>
      </c>
      <c r="B60" s="593" t="s">
        <v>613</v>
      </c>
      <c r="C60" s="593" t="s">
        <v>615</v>
      </c>
      <c r="D60" s="594" t="s">
        <v>863</v>
      </c>
      <c r="E60" s="595" t="s">
        <v>624</v>
      </c>
      <c r="F60" s="593" t="s">
        <v>614</v>
      </c>
      <c r="G60" s="593" t="s">
        <v>798</v>
      </c>
      <c r="H60" s="593" t="s">
        <v>536</v>
      </c>
      <c r="I60" s="593" t="s">
        <v>799</v>
      </c>
      <c r="J60" s="593" t="s">
        <v>800</v>
      </c>
      <c r="K60" s="593" t="s">
        <v>801</v>
      </c>
      <c r="L60" s="596">
        <v>83.79</v>
      </c>
      <c r="M60" s="596">
        <v>83.79</v>
      </c>
      <c r="N60" s="593">
        <v>1</v>
      </c>
      <c r="O60" s="597">
        <v>1</v>
      </c>
      <c r="P60" s="596"/>
      <c r="Q60" s="598">
        <v>0</v>
      </c>
      <c r="R60" s="593"/>
      <c r="S60" s="598">
        <v>0</v>
      </c>
      <c r="T60" s="597"/>
      <c r="U60" s="599">
        <v>0</v>
      </c>
    </row>
    <row r="61" spans="1:21" ht="14.45" customHeight="1" x14ac:dyDescent="0.2">
      <c r="A61" s="592">
        <v>35</v>
      </c>
      <c r="B61" s="593" t="s">
        <v>613</v>
      </c>
      <c r="C61" s="593" t="s">
        <v>615</v>
      </c>
      <c r="D61" s="594" t="s">
        <v>863</v>
      </c>
      <c r="E61" s="595" t="s">
        <v>624</v>
      </c>
      <c r="F61" s="593" t="s">
        <v>614</v>
      </c>
      <c r="G61" s="593" t="s">
        <v>802</v>
      </c>
      <c r="H61" s="593" t="s">
        <v>536</v>
      </c>
      <c r="I61" s="593" t="s">
        <v>803</v>
      </c>
      <c r="J61" s="593" t="s">
        <v>804</v>
      </c>
      <c r="K61" s="593" t="s">
        <v>805</v>
      </c>
      <c r="L61" s="596">
        <v>58.77</v>
      </c>
      <c r="M61" s="596">
        <v>58.77</v>
      </c>
      <c r="N61" s="593">
        <v>1</v>
      </c>
      <c r="O61" s="597">
        <v>1</v>
      </c>
      <c r="P61" s="596">
        <v>58.77</v>
      </c>
      <c r="Q61" s="598">
        <v>1</v>
      </c>
      <c r="R61" s="593">
        <v>1</v>
      </c>
      <c r="S61" s="598">
        <v>1</v>
      </c>
      <c r="T61" s="597">
        <v>1</v>
      </c>
      <c r="U61" s="599">
        <v>1</v>
      </c>
    </row>
    <row r="62" spans="1:21" ht="14.45" customHeight="1" x14ac:dyDescent="0.2">
      <c r="A62" s="592">
        <v>35</v>
      </c>
      <c r="B62" s="593" t="s">
        <v>613</v>
      </c>
      <c r="C62" s="593" t="s">
        <v>615</v>
      </c>
      <c r="D62" s="594" t="s">
        <v>863</v>
      </c>
      <c r="E62" s="595" t="s">
        <v>624</v>
      </c>
      <c r="F62" s="593" t="s">
        <v>614</v>
      </c>
      <c r="G62" s="593" t="s">
        <v>802</v>
      </c>
      <c r="H62" s="593" t="s">
        <v>536</v>
      </c>
      <c r="I62" s="593" t="s">
        <v>806</v>
      </c>
      <c r="J62" s="593" t="s">
        <v>804</v>
      </c>
      <c r="K62" s="593" t="s">
        <v>647</v>
      </c>
      <c r="L62" s="596">
        <v>176.32</v>
      </c>
      <c r="M62" s="596">
        <v>176.32</v>
      </c>
      <c r="N62" s="593">
        <v>1</v>
      </c>
      <c r="O62" s="597">
        <v>1</v>
      </c>
      <c r="P62" s="596"/>
      <c r="Q62" s="598">
        <v>0</v>
      </c>
      <c r="R62" s="593"/>
      <c r="S62" s="598">
        <v>0</v>
      </c>
      <c r="T62" s="597"/>
      <c r="U62" s="599">
        <v>0</v>
      </c>
    </row>
    <row r="63" spans="1:21" ht="14.45" customHeight="1" x14ac:dyDescent="0.2">
      <c r="A63" s="592">
        <v>35</v>
      </c>
      <c r="B63" s="593" t="s">
        <v>613</v>
      </c>
      <c r="C63" s="593" t="s">
        <v>615</v>
      </c>
      <c r="D63" s="594" t="s">
        <v>863</v>
      </c>
      <c r="E63" s="595" t="s">
        <v>624</v>
      </c>
      <c r="F63" s="593" t="s">
        <v>614</v>
      </c>
      <c r="G63" s="593" t="s">
        <v>750</v>
      </c>
      <c r="H63" s="593" t="s">
        <v>536</v>
      </c>
      <c r="I63" s="593" t="s">
        <v>807</v>
      </c>
      <c r="J63" s="593" t="s">
        <v>752</v>
      </c>
      <c r="K63" s="593" t="s">
        <v>808</v>
      </c>
      <c r="L63" s="596">
        <v>35.25</v>
      </c>
      <c r="M63" s="596">
        <v>35.25</v>
      </c>
      <c r="N63" s="593">
        <v>1</v>
      </c>
      <c r="O63" s="597">
        <v>0.5</v>
      </c>
      <c r="P63" s="596">
        <v>35.25</v>
      </c>
      <c r="Q63" s="598">
        <v>1</v>
      </c>
      <c r="R63" s="593">
        <v>1</v>
      </c>
      <c r="S63" s="598">
        <v>1</v>
      </c>
      <c r="T63" s="597">
        <v>0.5</v>
      </c>
      <c r="U63" s="599">
        <v>1</v>
      </c>
    </row>
    <row r="64" spans="1:21" ht="14.45" customHeight="1" x14ac:dyDescent="0.2">
      <c r="A64" s="592">
        <v>35</v>
      </c>
      <c r="B64" s="593" t="s">
        <v>613</v>
      </c>
      <c r="C64" s="593" t="s">
        <v>615</v>
      </c>
      <c r="D64" s="594" t="s">
        <v>863</v>
      </c>
      <c r="E64" s="595" t="s">
        <v>624</v>
      </c>
      <c r="F64" s="593" t="s">
        <v>614</v>
      </c>
      <c r="G64" s="593" t="s">
        <v>809</v>
      </c>
      <c r="H64" s="593" t="s">
        <v>536</v>
      </c>
      <c r="I64" s="593" t="s">
        <v>810</v>
      </c>
      <c r="J64" s="593" t="s">
        <v>811</v>
      </c>
      <c r="K64" s="593" t="s">
        <v>753</v>
      </c>
      <c r="L64" s="596">
        <v>174.59</v>
      </c>
      <c r="M64" s="596">
        <v>174.59</v>
      </c>
      <c r="N64" s="593">
        <v>1</v>
      </c>
      <c r="O64" s="597">
        <v>1</v>
      </c>
      <c r="P64" s="596">
        <v>174.59</v>
      </c>
      <c r="Q64" s="598">
        <v>1</v>
      </c>
      <c r="R64" s="593">
        <v>1</v>
      </c>
      <c r="S64" s="598">
        <v>1</v>
      </c>
      <c r="T64" s="597">
        <v>1</v>
      </c>
      <c r="U64" s="599">
        <v>1</v>
      </c>
    </row>
    <row r="65" spans="1:21" ht="14.45" customHeight="1" x14ac:dyDescent="0.2">
      <c r="A65" s="592">
        <v>35</v>
      </c>
      <c r="B65" s="593" t="s">
        <v>613</v>
      </c>
      <c r="C65" s="593" t="s">
        <v>615</v>
      </c>
      <c r="D65" s="594" t="s">
        <v>863</v>
      </c>
      <c r="E65" s="595" t="s">
        <v>624</v>
      </c>
      <c r="F65" s="593" t="s">
        <v>614</v>
      </c>
      <c r="G65" s="593" t="s">
        <v>754</v>
      </c>
      <c r="H65" s="593" t="s">
        <v>536</v>
      </c>
      <c r="I65" s="593" t="s">
        <v>812</v>
      </c>
      <c r="J65" s="593" t="s">
        <v>813</v>
      </c>
      <c r="K65" s="593" t="s">
        <v>814</v>
      </c>
      <c r="L65" s="596">
        <v>32.25</v>
      </c>
      <c r="M65" s="596">
        <v>32.25</v>
      </c>
      <c r="N65" s="593">
        <v>1</v>
      </c>
      <c r="O65" s="597">
        <v>1</v>
      </c>
      <c r="P65" s="596">
        <v>32.25</v>
      </c>
      <c r="Q65" s="598">
        <v>1</v>
      </c>
      <c r="R65" s="593">
        <v>1</v>
      </c>
      <c r="S65" s="598">
        <v>1</v>
      </c>
      <c r="T65" s="597">
        <v>1</v>
      </c>
      <c r="U65" s="599">
        <v>1</v>
      </c>
    </row>
    <row r="66" spans="1:21" ht="14.45" customHeight="1" x14ac:dyDescent="0.2">
      <c r="A66" s="592">
        <v>35</v>
      </c>
      <c r="B66" s="593" t="s">
        <v>613</v>
      </c>
      <c r="C66" s="593" t="s">
        <v>615</v>
      </c>
      <c r="D66" s="594" t="s">
        <v>863</v>
      </c>
      <c r="E66" s="595" t="s">
        <v>624</v>
      </c>
      <c r="F66" s="593" t="s">
        <v>614</v>
      </c>
      <c r="G66" s="593" t="s">
        <v>815</v>
      </c>
      <c r="H66" s="593" t="s">
        <v>536</v>
      </c>
      <c r="I66" s="593" t="s">
        <v>816</v>
      </c>
      <c r="J66" s="593" t="s">
        <v>817</v>
      </c>
      <c r="K66" s="593" t="s">
        <v>818</v>
      </c>
      <c r="L66" s="596">
        <v>51.84</v>
      </c>
      <c r="M66" s="596">
        <v>51.84</v>
      </c>
      <c r="N66" s="593">
        <v>1</v>
      </c>
      <c r="O66" s="597">
        <v>0.5</v>
      </c>
      <c r="P66" s="596">
        <v>51.84</v>
      </c>
      <c r="Q66" s="598">
        <v>1</v>
      </c>
      <c r="R66" s="593">
        <v>1</v>
      </c>
      <c r="S66" s="598">
        <v>1</v>
      </c>
      <c r="T66" s="597">
        <v>0.5</v>
      </c>
      <c r="U66" s="599">
        <v>1</v>
      </c>
    </row>
    <row r="67" spans="1:21" ht="14.45" customHeight="1" x14ac:dyDescent="0.2">
      <c r="A67" s="592">
        <v>35</v>
      </c>
      <c r="B67" s="593" t="s">
        <v>613</v>
      </c>
      <c r="C67" s="593" t="s">
        <v>615</v>
      </c>
      <c r="D67" s="594" t="s">
        <v>863</v>
      </c>
      <c r="E67" s="595" t="s">
        <v>624</v>
      </c>
      <c r="F67" s="593" t="s">
        <v>614</v>
      </c>
      <c r="G67" s="593" t="s">
        <v>679</v>
      </c>
      <c r="H67" s="593" t="s">
        <v>536</v>
      </c>
      <c r="I67" s="593" t="s">
        <v>680</v>
      </c>
      <c r="J67" s="593" t="s">
        <v>681</v>
      </c>
      <c r="K67" s="593" t="s">
        <v>682</v>
      </c>
      <c r="L67" s="596">
        <v>0</v>
      </c>
      <c r="M67" s="596">
        <v>0</v>
      </c>
      <c r="N67" s="593">
        <v>2</v>
      </c>
      <c r="O67" s="597">
        <v>2</v>
      </c>
      <c r="P67" s="596">
        <v>0</v>
      </c>
      <c r="Q67" s="598"/>
      <c r="R67" s="593">
        <v>2</v>
      </c>
      <c r="S67" s="598">
        <v>1</v>
      </c>
      <c r="T67" s="597">
        <v>2</v>
      </c>
      <c r="U67" s="599">
        <v>1</v>
      </c>
    </row>
    <row r="68" spans="1:21" ht="14.45" customHeight="1" x14ac:dyDescent="0.2">
      <c r="A68" s="592">
        <v>35</v>
      </c>
      <c r="B68" s="593" t="s">
        <v>613</v>
      </c>
      <c r="C68" s="593" t="s">
        <v>615</v>
      </c>
      <c r="D68" s="594" t="s">
        <v>863</v>
      </c>
      <c r="E68" s="595" t="s">
        <v>624</v>
      </c>
      <c r="F68" s="593" t="s">
        <v>614</v>
      </c>
      <c r="G68" s="593" t="s">
        <v>819</v>
      </c>
      <c r="H68" s="593" t="s">
        <v>536</v>
      </c>
      <c r="I68" s="593" t="s">
        <v>820</v>
      </c>
      <c r="J68" s="593" t="s">
        <v>821</v>
      </c>
      <c r="K68" s="593" t="s">
        <v>822</v>
      </c>
      <c r="L68" s="596">
        <v>42.54</v>
      </c>
      <c r="M68" s="596">
        <v>85.08</v>
      </c>
      <c r="N68" s="593">
        <v>2</v>
      </c>
      <c r="O68" s="597">
        <v>2</v>
      </c>
      <c r="P68" s="596">
        <v>85.08</v>
      </c>
      <c r="Q68" s="598">
        <v>1</v>
      </c>
      <c r="R68" s="593">
        <v>2</v>
      </c>
      <c r="S68" s="598">
        <v>1</v>
      </c>
      <c r="T68" s="597">
        <v>2</v>
      </c>
      <c r="U68" s="599">
        <v>1</v>
      </c>
    </row>
    <row r="69" spans="1:21" ht="14.45" customHeight="1" x14ac:dyDescent="0.2">
      <c r="A69" s="592">
        <v>35</v>
      </c>
      <c r="B69" s="593" t="s">
        <v>613</v>
      </c>
      <c r="C69" s="593" t="s">
        <v>615</v>
      </c>
      <c r="D69" s="594" t="s">
        <v>863</v>
      </c>
      <c r="E69" s="595" t="s">
        <v>624</v>
      </c>
      <c r="F69" s="593" t="s">
        <v>614</v>
      </c>
      <c r="G69" s="593" t="s">
        <v>699</v>
      </c>
      <c r="H69" s="593" t="s">
        <v>536</v>
      </c>
      <c r="I69" s="593" t="s">
        <v>700</v>
      </c>
      <c r="J69" s="593" t="s">
        <v>701</v>
      </c>
      <c r="K69" s="593" t="s">
        <v>702</v>
      </c>
      <c r="L69" s="596">
        <v>68.819999999999993</v>
      </c>
      <c r="M69" s="596">
        <v>68.819999999999993</v>
      </c>
      <c r="N69" s="593">
        <v>1</v>
      </c>
      <c r="O69" s="597">
        <v>0.5</v>
      </c>
      <c r="P69" s="596">
        <v>68.819999999999993</v>
      </c>
      <c r="Q69" s="598">
        <v>1</v>
      </c>
      <c r="R69" s="593">
        <v>1</v>
      </c>
      <c r="S69" s="598">
        <v>1</v>
      </c>
      <c r="T69" s="597">
        <v>0.5</v>
      </c>
      <c r="U69" s="599">
        <v>1</v>
      </c>
    </row>
    <row r="70" spans="1:21" ht="14.45" customHeight="1" x14ac:dyDescent="0.2">
      <c r="A70" s="592">
        <v>35</v>
      </c>
      <c r="B70" s="593" t="s">
        <v>613</v>
      </c>
      <c r="C70" s="593" t="s">
        <v>615</v>
      </c>
      <c r="D70" s="594" t="s">
        <v>863</v>
      </c>
      <c r="E70" s="595" t="s">
        <v>624</v>
      </c>
      <c r="F70" s="593" t="s">
        <v>614</v>
      </c>
      <c r="G70" s="593" t="s">
        <v>823</v>
      </c>
      <c r="H70" s="593" t="s">
        <v>536</v>
      </c>
      <c r="I70" s="593" t="s">
        <v>824</v>
      </c>
      <c r="J70" s="593" t="s">
        <v>825</v>
      </c>
      <c r="K70" s="593" t="s">
        <v>826</v>
      </c>
      <c r="L70" s="596">
        <v>61.97</v>
      </c>
      <c r="M70" s="596">
        <v>61.97</v>
      </c>
      <c r="N70" s="593">
        <v>1</v>
      </c>
      <c r="O70" s="597">
        <v>1</v>
      </c>
      <c r="P70" s="596"/>
      <c r="Q70" s="598">
        <v>0</v>
      </c>
      <c r="R70" s="593"/>
      <c r="S70" s="598">
        <v>0</v>
      </c>
      <c r="T70" s="597"/>
      <c r="U70" s="599">
        <v>0</v>
      </c>
    </row>
    <row r="71" spans="1:21" ht="14.45" customHeight="1" x14ac:dyDescent="0.2">
      <c r="A71" s="592">
        <v>35</v>
      </c>
      <c r="B71" s="593" t="s">
        <v>613</v>
      </c>
      <c r="C71" s="593" t="s">
        <v>615</v>
      </c>
      <c r="D71" s="594" t="s">
        <v>863</v>
      </c>
      <c r="E71" s="595" t="s">
        <v>624</v>
      </c>
      <c r="F71" s="593" t="s">
        <v>614</v>
      </c>
      <c r="G71" s="593" t="s">
        <v>827</v>
      </c>
      <c r="H71" s="593" t="s">
        <v>536</v>
      </c>
      <c r="I71" s="593" t="s">
        <v>828</v>
      </c>
      <c r="J71" s="593" t="s">
        <v>829</v>
      </c>
      <c r="K71" s="593" t="s">
        <v>830</v>
      </c>
      <c r="L71" s="596">
        <v>88.97</v>
      </c>
      <c r="M71" s="596">
        <v>88.97</v>
      </c>
      <c r="N71" s="593">
        <v>1</v>
      </c>
      <c r="O71" s="597">
        <v>1</v>
      </c>
      <c r="P71" s="596"/>
      <c r="Q71" s="598">
        <v>0</v>
      </c>
      <c r="R71" s="593"/>
      <c r="S71" s="598">
        <v>0</v>
      </c>
      <c r="T71" s="597"/>
      <c r="U71" s="599">
        <v>0</v>
      </c>
    </row>
    <row r="72" spans="1:21" ht="14.45" customHeight="1" x14ac:dyDescent="0.2">
      <c r="A72" s="592">
        <v>35</v>
      </c>
      <c r="B72" s="593" t="s">
        <v>613</v>
      </c>
      <c r="C72" s="593" t="s">
        <v>615</v>
      </c>
      <c r="D72" s="594" t="s">
        <v>863</v>
      </c>
      <c r="E72" s="595" t="s">
        <v>624</v>
      </c>
      <c r="F72" s="593" t="s">
        <v>614</v>
      </c>
      <c r="G72" s="593" t="s">
        <v>687</v>
      </c>
      <c r="H72" s="593" t="s">
        <v>567</v>
      </c>
      <c r="I72" s="593" t="s">
        <v>688</v>
      </c>
      <c r="J72" s="593" t="s">
        <v>689</v>
      </c>
      <c r="K72" s="593" t="s">
        <v>690</v>
      </c>
      <c r="L72" s="596">
        <v>49.08</v>
      </c>
      <c r="M72" s="596">
        <v>49.08</v>
      </c>
      <c r="N72" s="593">
        <v>1</v>
      </c>
      <c r="O72" s="597">
        <v>1</v>
      </c>
      <c r="P72" s="596">
        <v>49.08</v>
      </c>
      <c r="Q72" s="598">
        <v>1</v>
      </c>
      <c r="R72" s="593">
        <v>1</v>
      </c>
      <c r="S72" s="598">
        <v>1</v>
      </c>
      <c r="T72" s="597">
        <v>1</v>
      </c>
      <c r="U72" s="599">
        <v>1</v>
      </c>
    </row>
    <row r="73" spans="1:21" ht="14.45" customHeight="1" x14ac:dyDescent="0.2">
      <c r="A73" s="592">
        <v>35</v>
      </c>
      <c r="B73" s="593" t="s">
        <v>613</v>
      </c>
      <c r="C73" s="593" t="s">
        <v>615</v>
      </c>
      <c r="D73" s="594" t="s">
        <v>863</v>
      </c>
      <c r="E73" s="595" t="s">
        <v>620</v>
      </c>
      <c r="F73" s="593" t="s">
        <v>614</v>
      </c>
      <c r="G73" s="593" t="s">
        <v>831</v>
      </c>
      <c r="H73" s="593" t="s">
        <v>536</v>
      </c>
      <c r="I73" s="593" t="s">
        <v>832</v>
      </c>
      <c r="J73" s="593" t="s">
        <v>833</v>
      </c>
      <c r="K73" s="593" t="s">
        <v>834</v>
      </c>
      <c r="L73" s="596">
        <v>590.26</v>
      </c>
      <c r="M73" s="596">
        <v>590.26</v>
      </c>
      <c r="N73" s="593">
        <v>1</v>
      </c>
      <c r="O73" s="597">
        <v>1</v>
      </c>
      <c r="P73" s="596">
        <v>590.26</v>
      </c>
      <c r="Q73" s="598">
        <v>1</v>
      </c>
      <c r="R73" s="593">
        <v>1</v>
      </c>
      <c r="S73" s="598">
        <v>1</v>
      </c>
      <c r="T73" s="597">
        <v>1</v>
      </c>
      <c r="U73" s="599">
        <v>1</v>
      </c>
    </row>
    <row r="74" spans="1:21" ht="14.45" customHeight="1" x14ac:dyDescent="0.2">
      <c r="A74" s="592">
        <v>35</v>
      </c>
      <c r="B74" s="593" t="s">
        <v>613</v>
      </c>
      <c r="C74" s="593" t="s">
        <v>615</v>
      </c>
      <c r="D74" s="594" t="s">
        <v>863</v>
      </c>
      <c r="E74" s="595" t="s">
        <v>620</v>
      </c>
      <c r="F74" s="593" t="s">
        <v>614</v>
      </c>
      <c r="G74" s="593" t="s">
        <v>831</v>
      </c>
      <c r="H74" s="593" t="s">
        <v>536</v>
      </c>
      <c r="I74" s="593" t="s">
        <v>835</v>
      </c>
      <c r="J74" s="593" t="s">
        <v>833</v>
      </c>
      <c r="K74" s="593" t="s">
        <v>836</v>
      </c>
      <c r="L74" s="596">
        <v>590.26</v>
      </c>
      <c r="M74" s="596">
        <v>590.26</v>
      </c>
      <c r="N74" s="593">
        <v>1</v>
      </c>
      <c r="O74" s="597">
        <v>0.5</v>
      </c>
      <c r="P74" s="596">
        <v>590.26</v>
      </c>
      <c r="Q74" s="598">
        <v>1</v>
      </c>
      <c r="R74" s="593">
        <v>1</v>
      </c>
      <c r="S74" s="598">
        <v>1</v>
      </c>
      <c r="T74" s="597">
        <v>0.5</v>
      </c>
      <c r="U74" s="599">
        <v>1</v>
      </c>
    </row>
    <row r="75" spans="1:21" ht="14.45" customHeight="1" x14ac:dyDescent="0.2">
      <c r="A75" s="592">
        <v>35</v>
      </c>
      <c r="B75" s="593" t="s">
        <v>613</v>
      </c>
      <c r="C75" s="593" t="s">
        <v>615</v>
      </c>
      <c r="D75" s="594" t="s">
        <v>863</v>
      </c>
      <c r="E75" s="595" t="s">
        <v>620</v>
      </c>
      <c r="F75" s="593" t="s">
        <v>614</v>
      </c>
      <c r="G75" s="593" t="s">
        <v>837</v>
      </c>
      <c r="H75" s="593" t="s">
        <v>536</v>
      </c>
      <c r="I75" s="593" t="s">
        <v>838</v>
      </c>
      <c r="J75" s="593" t="s">
        <v>839</v>
      </c>
      <c r="K75" s="593" t="s">
        <v>840</v>
      </c>
      <c r="L75" s="596">
        <v>94.7</v>
      </c>
      <c r="M75" s="596">
        <v>284.10000000000002</v>
      </c>
      <c r="N75" s="593">
        <v>3</v>
      </c>
      <c r="O75" s="597">
        <v>0.5</v>
      </c>
      <c r="P75" s="596">
        <v>284.10000000000002</v>
      </c>
      <c r="Q75" s="598">
        <v>1</v>
      </c>
      <c r="R75" s="593">
        <v>3</v>
      </c>
      <c r="S75" s="598">
        <v>1</v>
      </c>
      <c r="T75" s="597">
        <v>0.5</v>
      </c>
      <c r="U75" s="599">
        <v>1</v>
      </c>
    </row>
    <row r="76" spans="1:21" ht="14.45" customHeight="1" x14ac:dyDescent="0.2">
      <c r="A76" s="592">
        <v>35</v>
      </c>
      <c r="B76" s="593" t="s">
        <v>613</v>
      </c>
      <c r="C76" s="593" t="s">
        <v>615</v>
      </c>
      <c r="D76" s="594" t="s">
        <v>863</v>
      </c>
      <c r="E76" s="595" t="s">
        <v>622</v>
      </c>
      <c r="F76" s="593" t="s">
        <v>614</v>
      </c>
      <c r="G76" s="593" t="s">
        <v>773</v>
      </c>
      <c r="H76" s="593" t="s">
        <v>536</v>
      </c>
      <c r="I76" s="593" t="s">
        <v>841</v>
      </c>
      <c r="J76" s="593" t="s">
        <v>842</v>
      </c>
      <c r="K76" s="593" t="s">
        <v>843</v>
      </c>
      <c r="L76" s="596">
        <v>263.26</v>
      </c>
      <c r="M76" s="596">
        <v>263.26</v>
      </c>
      <c r="N76" s="593">
        <v>1</v>
      </c>
      <c r="O76" s="597">
        <v>0.5</v>
      </c>
      <c r="P76" s="596"/>
      <c r="Q76" s="598">
        <v>0</v>
      </c>
      <c r="R76" s="593"/>
      <c r="S76" s="598">
        <v>0</v>
      </c>
      <c r="T76" s="597"/>
      <c r="U76" s="599">
        <v>0</v>
      </c>
    </row>
    <row r="77" spans="1:21" ht="14.45" customHeight="1" x14ac:dyDescent="0.2">
      <c r="A77" s="592">
        <v>35</v>
      </c>
      <c r="B77" s="593" t="s">
        <v>613</v>
      </c>
      <c r="C77" s="593" t="s">
        <v>615</v>
      </c>
      <c r="D77" s="594" t="s">
        <v>863</v>
      </c>
      <c r="E77" s="595" t="s">
        <v>622</v>
      </c>
      <c r="F77" s="593" t="s">
        <v>614</v>
      </c>
      <c r="G77" s="593" t="s">
        <v>640</v>
      </c>
      <c r="H77" s="593" t="s">
        <v>567</v>
      </c>
      <c r="I77" s="593" t="s">
        <v>844</v>
      </c>
      <c r="J77" s="593" t="s">
        <v>642</v>
      </c>
      <c r="K77" s="593" t="s">
        <v>716</v>
      </c>
      <c r="L77" s="596">
        <v>85.27</v>
      </c>
      <c r="M77" s="596">
        <v>170.54</v>
      </c>
      <c r="N77" s="593">
        <v>2</v>
      </c>
      <c r="O77" s="597">
        <v>1</v>
      </c>
      <c r="P77" s="596"/>
      <c r="Q77" s="598">
        <v>0</v>
      </c>
      <c r="R77" s="593"/>
      <c r="S77" s="598">
        <v>0</v>
      </c>
      <c r="T77" s="597"/>
      <c r="U77" s="599">
        <v>0</v>
      </c>
    </row>
    <row r="78" spans="1:21" ht="14.45" customHeight="1" x14ac:dyDescent="0.2">
      <c r="A78" s="592">
        <v>35</v>
      </c>
      <c r="B78" s="593" t="s">
        <v>613</v>
      </c>
      <c r="C78" s="593" t="s">
        <v>615</v>
      </c>
      <c r="D78" s="594" t="s">
        <v>863</v>
      </c>
      <c r="E78" s="595" t="s">
        <v>622</v>
      </c>
      <c r="F78" s="593" t="s">
        <v>614</v>
      </c>
      <c r="G78" s="593" t="s">
        <v>717</v>
      </c>
      <c r="H78" s="593" t="s">
        <v>567</v>
      </c>
      <c r="I78" s="593" t="s">
        <v>718</v>
      </c>
      <c r="J78" s="593" t="s">
        <v>719</v>
      </c>
      <c r="K78" s="593" t="s">
        <v>720</v>
      </c>
      <c r="L78" s="596">
        <v>117.55</v>
      </c>
      <c r="M78" s="596">
        <v>117.55</v>
      </c>
      <c r="N78" s="593">
        <v>1</v>
      </c>
      <c r="O78" s="597">
        <v>0.5</v>
      </c>
      <c r="P78" s="596"/>
      <c r="Q78" s="598">
        <v>0</v>
      </c>
      <c r="R78" s="593"/>
      <c r="S78" s="598">
        <v>0</v>
      </c>
      <c r="T78" s="597"/>
      <c r="U78" s="599">
        <v>0</v>
      </c>
    </row>
    <row r="79" spans="1:21" ht="14.45" customHeight="1" x14ac:dyDescent="0.2">
      <c r="A79" s="592">
        <v>35</v>
      </c>
      <c r="B79" s="593" t="s">
        <v>613</v>
      </c>
      <c r="C79" s="593" t="s">
        <v>615</v>
      </c>
      <c r="D79" s="594" t="s">
        <v>863</v>
      </c>
      <c r="E79" s="595" t="s">
        <v>622</v>
      </c>
      <c r="F79" s="593" t="s">
        <v>614</v>
      </c>
      <c r="G79" s="593" t="s">
        <v>845</v>
      </c>
      <c r="H79" s="593" t="s">
        <v>536</v>
      </c>
      <c r="I79" s="593" t="s">
        <v>846</v>
      </c>
      <c r="J79" s="593" t="s">
        <v>847</v>
      </c>
      <c r="K79" s="593" t="s">
        <v>848</v>
      </c>
      <c r="L79" s="596">
        <v>27.28</v>
      </c>
      <c r="M79" s="596">
        <v>27.28</v>
      </c>
      <c r="N79" s="593">
        <v>1</v>
      </c>
      <c r="O79" s="597">
        <v>0.5</v>
      </c>
      <c r="P79" s="596"/>
      <c r="Q79" s="598">
        <v>0</v>
      </c>
      <c r="R79" s="593"/>
      <c r="S79" s="598">
        <v>0</v>
      </c>
      <c r="T79" s="597"/>
      <c r="U79" s="599">
        <v>0</v>
      </c>
    </row>
    <row r="80" spans="1:21" ht="14.45" customHeight="1" x14ac:dyDescent="0.2">
      <c r="A80" s="592">
        <v>35</v>
      </c>
      <c r="B80" s="593" t="s">
        <v>613</v>
      </c>
      <c r="C80" s="593" t="s">
        <v>615</v>
      </c>
      <c r="D80" s="594" t="s">
        <v>863</v>
      </c>
      <c r="E80" s="595" t="s">
        <v>622</v>
      </c>
      <c r="F80" s="593" t="s">
        <v>614</v>
      </c>
      <c r="G80" s="593" t="s">
        <v>849</v>
      </c>
      <c r="H80" s="593" t="s">
        <v>536</v>
      </c>
      <c r="I80" s="593" t="s">
        <v>850</v>
      </c>
      <c r="J80" s="593" t="s">
        <v>851</v>
      </c>
      <c r="K80" s="593" t="s">
        <v>852</v>
      </c>
      <c r="L80" s="596">
        <v>0</v>
      </c>
      <c r="M80" s="596">
        <v>0</v>
      </c>
      <c r="N80" s="593">
        <v>3</v>
      </c>
      <c r="O80" s="597">
        <v>3</v>
      </c>
      <c r="P80" s="596"/>
      <c r="Q80" s="598"/>
      <c r="R80" s="593"/>
      <c r="S80" s="598">
        <v>0</v>
      </c>
      <c r="T80" s="597"/>
      <c r="U80" s="599">
        <v>0</v>
      </c>
    </row>
    <row r="81" spans="1:21" ht="14.45" customHeight="1" x14ac:dyDescent="0.2">
      <c r="A81" s="592">
        <v>35</v>
      </c>
      <c r="B81" s="593" t="s">
        <v>613</v>
      </c>
      <c r="C81" s="593" t="s">
        <v>615</v>
      </c>
      <c r="D81" s="594" t="s">
        <v>863</v>
      </c>
      <c r="E81" s="595" t="s">
        <v>622</v>
      </c>
      <c r="F81" s="593" t="s">
        <v>614</v>
      </c>
      <c r="G81" s="593" t="s">
        <v>853</v>
      </c>
      <c r="H81" s="593" t="s">
        <v>536</v>
      </c>
      <c r="I81" s="593" t="s">
        <v>854</v>
      </c>
      <c r="J81" s="593" t="s">
        <v>855</v>
      </c>
      <c r="K81" s="593" t="s">
        <v>856</v>
      </c>
      <c r="L81" s="596">
        <v>61.97</v>
      </c>
      <c r="M81" s="596">
        <v>61.97</v>
      </c>
      <c r="N81" s="593">
        <v>1</v>
      </c>
      <c r="O81" s="597">
        <v>1</v>
      </c>
      <c r="P81" s="596">
        <v>61.97</v>
      </c>
      <c r="Q81" s="598">
        <v>1</v>
      </c>
      <c r="R81" s="593">
        <v>1</v>
      </c>
      <c r="S81" s="598">
        <v>1</v>
      </c>
      <c r="T81" s="597">
        <v>1</v>
      </c>
      <c r="U81" s="599">
        <v>1</v>
      </c>
    </row>
    <row r="82" spans="1:21" ht="14.45" customHeight="1" x14ac:dyDescent="0.2">
      <c r="A82" s="592">
        <v>35</v>
      </c>
      <c r="B82" s="593" t="s">
        <v>613</v>
      </c>
      <c r="C82" s="593" t="s">
        <v>615</v>
      </c>
      <c r="D82" s="594" t="s">
        <v>863</v>
      </c>
      <c r="E82" s="595" t="s">
        <v>622</v>
      </c>
      <c r="F82" s="593" t="s">
        <v>614</v>
      </c>
      <c r="G82" s="593" t="s">
        <v>809</v>
      </c>
      <c r="H82" s="593" t="s">
        <v>536</v>
      </c>
      <c r="I82" s="593" t="s">
        <v>810</v>
      </c>
      <c r="J82" s="593" t="s">
        <v>811</v>
      </c>
      <c r="K82" s="593" t="s">
        <v>753</v>
      </c>
      <c r="L82" s="596">
        <v>174.59</v>
      </c>
      <c r="M82" s="596">
        <v>174.59</v>
      </c>
      <c r="N82" s="593">
        <v>1</v>
      </c>
      <c r="O82" s="597">
        <v>1</v>
      </c>
      <c r="P82" s="596"/>
      <c r="Q82" s="598">
        <v>0</v>
      </c>
      <c r="R82" s="593"/>
      <c r="S82" s="598">
        <v>0</v>
      </c>
      <c r="T82" s="597"/>
      <c r="U82" s="599">
        <v>0</v>
      </c>
    </row>
    <row r="83" spans="1:21" ht="14.45" customHeight="1" x14ac:dyDescent="0.2">
      <c r="A83" s="592">
        <v>35</v>
      </c>
      <c r="B83" s="593" t="s">
        <v>613</v>
      </c>
      <c r="C83" s="593" t="s">
        <v>615</v>
      </c>
      <c r="D83" s="594" t="s">
        <v>863</v>
      </c>
      <c r="E83" s="595" t="s">
        <v>622</v>
      </c>
      <c r="F83" s="593" t="s">
        <v>614</v>
      </c>
      <c r="G83" s="593" t="s">
        <v>857</v>
      </c>
      <c r="H83" s="593" t="s">
        <v>536</v>
      </c>
      <c r="I83" s="593" t="s">
        <v>858</v>
      </c>
      <c r="J83" s="593" t="s">
        <v>859</v>
      </c>
      <c r="K83" s="593" t="s">
        <v>860</v>
      </c>
      <c r="L83" s="596">
        <v>87.67</v>
      </c>
      <c r="M83" s="596">
        <v>87.67</v>
      </c>
      <c r="N83" s="593">
        <v>1</v>
      </c>
      <c r="O83" s="597">
        <v>0.5</v>
      </c>
      <c r="P83" s="596"/>
      <c r="Q83" s="598">
        <v>0</v>
      </c>
      <c r="R83" s="593"/>
      <c r="S83" s="598">
        <v>0</v>
      </c>
      <c r="T83" s="597"/>
      <c r="U83" s="599">
        <v>0</v>
      </c>
    </row>
    <row r="84" spans="1:21" ht="14.45" customHeight="1" x14ac:dyDescent="0.2">
      <c r="A84" s="592">
        <v>35</v>
      </c>
      <c r="B84" s="593" t="s">
        <v>613</v>
      </c>
      <c r="C84" s="593" t="s">
        <v>615</v>
      </c>
      <c r="D84" s="594" t="s">
        <v>863</v>
      </c>
      <c r="E84" s="595" t="s">
        <v>622</v>
      </c>
      <c r="F84" s="593" t="s">
        <v>614</v>
      </c>
      <c r="G84" s="593" t="s">
        <v>687</v>
      </c>
      <c r="H84" s="593" t="s">
        <v>567</v>
      </c>
      <c r="I84" s="593" t="s">
        <v>688</v>
      </c>
      <c r="J84" s="593" t="s">
        <v>689</v>
      </c>
      <c r="K84" s="593" t="s">
        <v>690</v>
      </c>
      <c r="L84" s="596">
        <v>49.08</v>
      </c>
      <c r="M84" s="596">
        <v>49.08</v>
      </c>
      <c r="N84" s="593">
        <v>1</v>
      </c>
      <c r="O84" s="597">
        <v>1</v>
      </c>
      <c r="P84" s="596">
        <v>49.08</v>
      </c>
      <c r="Q84" s="598">
        <v>1</v>
      </c>
      <c r="R84" s="593">
        <v>1</v>
      </c>
      <c r="S84" s="598">
        <v>1</v>
      </c>
      <c r="T84" s="597">
        <v>1</v>
      </c>
      <c r="U84" s="599">
        <v>1</v>
      </c>
    </row>
    <row r="85" spans="1:21" ht="14.45" customHeight="1" thickBot="1" x14ac:dyDescent="0.25">
      <c r="A85" s="600">
        <v>35</v>
      </c>
      <c r="B85" s="601" t="s">
        <v>613</v>
      </c>
      <c r="C85" s="601" t="s">
        <v>615</v>
      </c>
      <c r="D85" s="602" t="s">
        <v>863</v>
      </c>
      <c r="E85" s="603" t="s">
        <v>622</v>
      </c>
      <c r="F85" s="601" t="s">
        <v>614</v>
      </c>
      <c r="G85" s="601" t="s">
        <v>861</v>
      </c>
      <c r="H85" s="601" t="s">
        <v>536</v>
      </c>
      <c r="I85" s="601" t="s">
        <v>862</v>
      </c>
      <c r="J85" s="601" t="s">
        <v>588</v>
      </c>
      <c r="K85" s="601" t="s">
        <v>589</v>
      </c>
      <c r="L85" s="604">
        <v>107.27</v>
      </c>
      <c r="M85" s="604">
        <v>214.54</v>
      </c>
      <c r="N85" s="601">
        <v>2</v>
      </c>
      <c r="O85" s="605">
        <v>2</v>
      </c>
      <c r="P85" s="604">
        <v>214.54</v>
      </c>
      <c r="Q85" s="606">
        <v>1</v>
      </c>
      <c r="R85" s="601">
        <v>2</v>
      </c>
      <c r="S85" s="606">
        <v>1</v>
      </c>
      <c r="T85" s="605">
        <v>2</v>
      </c>
      <c r="U85" s="607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665C02C2-CB13-47A5-BA3B-D0EB1BBFCA08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865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608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x14ac:dyDescent="0.2">
      <c r="A5" s="617" t="s">
        <v>625</v>
      </c>
      <c r="B5" s="116">
        <v>1350.78</v>
      </c>
      <c r="C5" s="591">
        <v>0.67719811897767046</v>
      </c>
      <c r="D5" s="116">
        <v>643.88</v>
      </c>
      <c r="E5" s="591">
        <v>0.32280188102232965</v>
      </c>
      <c r="F5" s="609">
        <v>1994.6599999999999</v>
      </c>
    </row>
    <row r="6" spans="1:6" ht="14.45" customHeight="1" x14ac:dyDescent="0.2">
      <c r="A6" s="618" t="s">
        <v>624</v>
      </c>
      <c r="B6" s="610">
        <v>70.650000000000006</v>
      </c>
      <c r="C6" s="598">
        <v>0.19249632172633646</v>
      </c>
      <c r="D6" s="610">
        <v>296.37</v>
      </c>
      <c r="E6" s="598">
        <v>0.80750367827366365</v>
      </c>
      <c r="F6" s="611">
        <v>367.02</v>
      </c>
    </row>
    <row r="7" spans="1:6" ht="14.45" customHeight="1" x14ac:dyDescent="0.2">
      <c r="A7" s="618" t="s">
        <v>622</v>
      </c>
      <c r="B7" s="610"/>
      <c r="C7" s="598">
        <v>0</v>
      </c>
      <c r="D7" s="610">
        <v>337.16999999999996</v>
      </c>
      <c r="E7" s="598">
        <v>1</v>
      </c>
      <c r="F7" s="611">
        <v>337.16999999999996</v>
      </c>
    </row>
    <row r="8" spans="1:6" ht="14.45" customHeight="1" x14ac:dyDescent="0.2">
      <c r="A8" s="618" t="s">
        <v>623</v>
      </c>
      <c r="B8" s="610"/>
      <c r="C8" s="598">
        <v>0</v>
      </c>
      <c r="D8" s="610">
        <v>352.64</v>
      </c>
      <c r="E8" s="598">
        <v>1</v>
      </c>
      <c r="F8" s="611">
        <v>352.64</v>
      </c>
    </row>
    <row r="9" spans="1:6" ht="14.45" customHeight="1" thickBot="1" x14ac:dyDescent="0.25">
      <c r="A9" s="619" t="s">
        <v>621</v>
      </c>
      <c r="B9" s="614"/>
      <c r="C9" s="615">
        <v>0</v>
      </c>
      <c r="D9" s="614">
        <v>688.07</v>
      </c>
      <c r="E9" s="615">
        <v>1</v>
      </c>
      <c r="F9" s="616">
        <v>688.07</v>
      </c>
    </row>
    <row r="10" spans="1:6" ht="14.45" customHeight="1" thickBot="1" x14ac:dyDescent="0.25">
      <c r="A10" s="528" t="s">
        <v>3</v>
      </c>
      <c r="B10" s="529">
        <v>1421.43</v>
      </c>
      <c r="C10" s="530">
        <v>0.38010621570452141</v>
      </c>
      <c r="D10" s="529">
        <v>2318.13</v>
      </c>
      <c r="E10" s="530">
        <v>0.6198937842954787</v>
      </c>
      <c r="F10" s="531">
        <v>3739.56</v>
      </c>
    </row>
    <row r="11" spans="1:6" ht="14.45" customHeight="1" thickBot="1" x14ac:dyDescent="0.25"/>
    <row r="12" spans="1:6" ht="14.45" customHeight="1" x14ac:dyDescent="0.2">
      <c r="A12" s="617" t="s">
        <v>866</v>
      </c>
      <c r="B12" s="116">
        <v>1180.2399999999998</v>
      </c>
      <c r="C12" s="591">
        <v>0.80851092980401018</v>
      </c>
      <c r="D12" s="116">
        <v>279.52999999999997</v>
      </c>
      <c r="E12" s="591">
        <v>0.19148907019598979</v>
      </c>
      <c r="F12" s="609">
        <v>1459.7699999999998</v>
      </c>
    </row>
    <row r="13" spans="1:6" ht="14.45" customHeight="1" x14ac:dyDescent="0.2">
      <c r="A13" s="618" t="s">
        <v>867</v>
      </c>
      <c r="B13" s="610">
        <v>170.54</v>
      </c>
      <c r="C13" s="598">
        <v>0.25001466017709495</v>
      </c>
      <c r="D13" s="610">
        <v>511.58000000000004</v>
      </c>
      <c r="E13" s="598">
        <v>0.74998533982290516</v>
      </c>
      <c r="F13" s="611">
        <v>682.12</v>
      </c>
    </row>
    <row r="14" spans="1:6" ht="14.45" customHeight="1" x14ac:dyDescent="0.2">
      <c r="A14" s="618" t="s">
        <v>868</v>
      </c>
      <c r="B14" s="610">
        <v>51.84</v>
      </c>
      <c r="C14" s="598">
        <v>1</v>
      </c>
      <c r="D14" s="610"/>
      <c r="E14" s="598">
        <v>0</v>
      </c>
      <c r="F14" s="611">
        <v>51.84</v>
      </c>
    </row>
    <row r="15" spans="1:6" ht="14.45" customHeight="1" x14ac:dyDescent="0.2">
      <c r="A15" s="618" t="s">
        <v>869</v>
      </c>
      <c r="B15" s="610">
        <v>18.809999999999999</v>
      </c>
      <c r="C15" s="598">
        <v>1</v>
      </c>
      <c r="D15" s="610"/>
      <c r="E15" s="598">
        <v>0</v>
      </c>
      <c r="F15" s="611">
        <v>18.809999999999999</v>
      </c>
    </row>
    <row r="16" spans="1:6" ht="14.45" customHeight="1" x14ac:dyDescent="0.2">
      <c r="A16" s="618" t="s">
        <v>870</v>
      </c>
      <c r="B16" s="610"/>
      <c r="C16" s="598">
        <v>0</v>
      </c>
      <c r="D16" s="610">
        <v>72.55</v>
      </c>
      <c r="E16" s="598">
        <v>1</v>
      </c>
      <c r="F16" s="611">
        <v>72.55</v>
      </c>
    </row>
    <row r="17" spans="1:6" ht="14.45" customHeight="1" x14ac:dyDescent="0.2">
      <c r="A17" s="618" t="s">
        <v>871</v>
      </c>
      <c r="B17" s="610"/>
      <c r="C17" s="598">
        <v>0</v>
      </c>
      <c r="D17" s="610">
        <v>176.32</v>
      </c>
      <c r="E17" s="598">
        <v>1</v>
      </c>
      <c r="F17" s="611">
        <v>176.32</v>
      </c>
    </row>
    <row r="18" spans="1:6" ht="14.45" customHeight="1" x14ac:dyDescent="0.2">
      <c r="A18" s="618" t="s">
        <v>872</v>
      </c>
      <c r="B18" s="610"/>
      <c r="C18" s="598">
        <v>0</v>
      </c>
      <c r="D18" s="610">
        <v>528.96</v>
      </c>
      <c r="E18" s="598">
        <v>1</v>
      </c>
      <c r="F18" s="611">
        <v>528.96</v>
      </c>
    </row>
    <row r="19" spans="1:6" ht="14.45" customHeight="1" x14ac:dyDescent="0.2">
      <c r="A19" s="618" t="s">
        <v>873</v>
      </c>
      <c r="B19" s="610"/>
      <c r="C19" s="598">
        <v>0</v>
      </c>
      <c r="D19" s="610">
        <v>70.48</v>
      </c>
      <c r="E19" s="598">
        <v>1</v>
      </c>
      <c r="F19" s="611">
        <v>70.48</v>
      </c>
    </row>
    <row r="20" spans="1:6" ht="14.45" customHeight="1" x14ac:dyDescent="0.2">
      <c r="A20" s="618" t="s">
        <v>874</v>
      </c>
      <c r="B20" s="610"/>
      <c r="C20" s="598">
        <v>0</v>
      </c>
      <c r="D20" s="610">
        <v>196.32</v>
      </c>
      <c r="E20" s="598">
        <v>1</v>
      </c>
      <c r="F20" s="611">
        <v>196.32</v>
      </c>
    </row>
    <row r="21" spans="1:6" ht="14.45" customHeight="1" x14ac:dyDescent="0.2">
      <c r="A21" s="618" t="s">
        <v>875</v>
      </c>
      <c r="B21" s="610"/>
      <c r="C21" s="598">
        <v>0</v>
      </c>
      <c r="D21" s="610">
        <v>129.75</v>
      </c>
      <c r="E21" s="598">
        <v>1</v>
      </c>
      <c r="F21" s="611">
        <v>129.75</v>
      </c>
    </row>
    <row r="22" spans="1:6" ht="14.45" customHeight="1" thickBot="1" x14ac:dyDescent="0.25">
      <c r="A22" s="619" t="s">
        <v>876</v>
      </c>
      <c r="B22" s="614"/>
      <c r="C22" s="615">
        <v>0</v>
      </c>
      <c r="D22" s="614">
        <v>352.64</v>
      </c>
      <c r="E22" s="615">
        <v>1</v>
      </c>
      <c r="F22" s="616">
        <v>352.64</v>
      </c>
    </row>
    <row r="23" spans="1:6" ht="14.45" customHeight="1" thickBot="1" x14ac:dyDescent="0.25">
      <c r="A23" s="528" t="s">
        <v>3</v>
      </c>
      <c r="B23" s="529">
        <v>1421.4299999999996</v>
      </c>
      <c r="C23" s="530">
        <v>0.3801062157045213</v>
      </c>
      <c r="D23" s="529">
        <v>2318.13</v>
      </c>
      <c r="E23" s="530">
        <v>0.6198937842954787</v>
      </c>
      <c r="F23" s="531">
        <v>3739.56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{C18F6CED-8769-4600-BBCB-673F87C3E7EC}</x14:id>
        </ext>
      </extLst>
    </cfRule>
  </conditionalFormatting>
  <conditionalFormatting sqref="F12:F2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{DAFF14DC-C3E7-4AAB-8D72-A1A69B05A6CC}</x14:id>
        </ext>
      </extLst>
    </cfRule>
  </conditionalFormatting>
  <hyperlinks>
    <hyperlink ref="A2" location="Obsah!A1" display="Zpět na Obsah  KL 01  1.-4.měsíc" xr:uid="{65E71527-DEF0-4E2F-A41B-D064DCD2F22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18F6CED-8769-4600-BBCB-673F87C3E7E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DAFF14DC-C3E7-4AAB-8D72-A1A69B05A6C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888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8</v>
      </c>
      <c r="G3" s="43">
        <f>SUBTOTAL(9,G6:G1048576)</f>
        <v>1421.4299999999998</v>
      </c>
      <c r="H3" s="44">
        <f>IF(M3=0,0,G3/M3)</f>
        <v>0.38010621570452136</v>
      </c>
      <c r="I3" s="43">
        <f>SUBTOTAL(9,I6:I1048576)</f>
        <v>20</v>
      </c>
      <c r="J3" s="43">
        <f>SUBTOTAL(9,J6:J1048576)</f>
        <v>2318.13</v>
      </c>
      <c r="K3" s="44">
        <f>IF(M3=0,0,J3/M3)</f>
        <v>0.6198937842954787</v>
      </c>
      <c r="L3" s="43">
        <f>SUBTOTAL(9,L6:L1048576)</f>
        <v>28</v>
      </c>
      <c r="M3" s="45">
        <f>SUBTOTAL(9,M6:M1048576)</f>
        <v>3739.56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608" t="s">
        <v>135</v>
      </c>
      <c r="B5" s="620" t="s">
        <v>131</v>
      </c>
      <c r="C5" s="620" t="s">
        <v>70</v>
      </c>
      <c r="D5" s="620" t="s">
        <v>132</v>
      </c>
      <c r="E5" s="62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5" customHeight="1" x14ac:dyDescent="0.2">
      <c r="A6" s="585" t="s">
        <v>621</v>
      </c>
      <c r="B6" s="586" t="s">
        <v>877</v>
      </c>
      <c r="C6" s="586" t="s">
        <v>688</v>
      </c>
      <c r="D6" s="586" t="s">
        <v>689</v>
      </c>
      <c r="E6" s="586" t="s">
        <v>690</v>
      </c>
      <c r="F6" s="116"/>
      <c r="G6" s="116"/>
      <c r="H6" s="591">
        <v>0</v>
      </c>
      <c r="I6" s="116">
        <v>2</v>
      </c>
      <c r="J6" s="116">
        <v>98.16</v>
      </c>
      <c r="K6" s="591">
        <v>1</v>
      </c>
      <c r="L6" s="116">
        <v>2</v>
      </c>
      <c r="M6" s="609">
        <v>98.16</v>
      </c>
    </row>
    <row r="7" spans="1:13" ht="14.45" customHeight="1" x14ac:dyDescent="0.2">
      <c r="A7" s="592" t="s">
        <v>621</v>
      </c>
      <c r="B7" s="593" t="s">
        <v>878</v>
      </c>
      <c r="C7" s="593" t="s">
        <v>641</v>
      </c>
      <c r="D7" s="593" t="s">
        <v>642</v>
      </c>
      <c r="E7" s="593" t="s">
        <v>643</v>
      </c>
      <c r="F7" s="610"/>
      <c r="G7" s="610"/>
      <c r="H7" s="598">
        <v>0</v>
      </c>
      <c r="I7" s="610">
        <v>2</v>
      </c>
      <c r="J7" s="610">
        <v>341.04</v>
      </c>
      <c r="K7" s="598">
        <v>1</v>
      </c>
      <c r="L7" s="610">
        <v>2</v>
      </c>
      <c r="M7" s="611">
        <v>341.04</v>
      </c>
    </row>
    <row r="8" spans="1:13" ht="14.45" customHeight="1" x14ac:dyDescent="0.2">
      <c r="A8" s="592" t="s">
        <v>621</v>
      </c>
      <c r="B8" s="593" t="s">
        <v>879</v>
      </c>
      <c r="C8" s="593" t="s">
        <v>627</v>
      </c>
      <c r="D8" s="593" t="s">
        <v>628</v>
      </c>
      <c r="E8" s="593" t="s">
        <v>629</v>
      </c>
      <c r="F8" s="610"/>
      <c r="G8" s="610"/>
      <c r="H8" s="598">
        <v>0</v>
      </c>
      <c r="I8" s="610">
        <v>1</v>
      </c>
      <c r="J8" s="610">
        <v>72.55</v>
      </c>
      <c r="K8" s="598">
        <v>1</v>
      </c>
      <c r="L8" s="610">
        <v>1</v>
      </c>
      <c r="M8" s="611">
        <v>72.55</v>
      </c>
    </row>
    <row r="9" spans="1:13" ht="14.45" customHeight="1" x14ac:dyDescent="0.2">
      <c r="A9" s="592" t="s">
        <v>621</v>
      </c>
      <c r="B9" s="593" t="s">
        <v>880</v>
      </c>
      <c r="C9" s="593" t="s">
        <v>645</v>
      </c>
      <c r="D9" s="593" t="s">
        <v>646</v>
      </c>
      <c r="E9" s="593" t="s">
        <v>647</v>
      </c>
      <c r="F9" s="610"/>
      <c r="G9" s="610"/>
      <c r="H9" s="598">
        <v>0</v>
      </c>
      <c r="I9" s="610">
        <v>1</v>
      </c>
      <c r="J9" s="610">
        <v>176.32</v>
      </c>
      <c r="K9" s="598">
        <v>1</v>
      </c>
      <c r="L9" s="610">
        <v>1</v>
      </c>
      <c r="M9" s="611">
        <v>176.32</v>
      </c>
    </row>
    <row r="10" spans="1:13" ht="14.45" customHeight="1" x14ac:dyDescent="0.2">
      <c r="A10" s="592" t="s">
        <v>622</v>
      </c>
      <c r="B10" s="593" t="s">
        <v>877</v>
      </c>
      <c r="C10" s="593" t="s">
        <v>688</v>
      </c>
      <c r="D10" s="593" t="s">
        <v>689</v>
      </c>
      <c r="E10" s="593" t="s">
        <v>690</v>
      </c>
      <c r="F10" s="610"/>
      <c r="G10" s="610"/>
      <c r="H10" s="598">
        <v>0</v>
      </c>
      <c r="I10" s="610">
        <v>1</v>
      </c>
      <c r="J10" s="610">
        <v>49.08</v>
      </c>
      <c r="K10" s="598">
        <v>1</v>
      </c>
      <c r="L10" s="610">
        <v>1</v>
      </c>
      <c r="M10" s="611">
        <v>49.08</v>
      </c>
    </row>
    <row r="11" spans="1:13" ht="14.45" customHeight="1" x14ac:dyDescent="0.2">
      <c r="A11" s="592" t="s">
        <v>622</v>
      </c>
      <c r="B11" s="593" t="s">
        <v>878</v>
      </c>
      <c r="C11" s="593" t="s">
        <v>844</v>
      </c>
      <c r="D11" s="593" t="s">
        <v>642</v>
      </c>
      <c r="E11" s="593" t="s">
        <v>716</v>
      </c>
      <c r="F11" s="610"/>
      <c r="G11" s="610"/>
      <c r="H11" s="598">
        <v>0</v>
      </c>
      <c r="I11" s="610">
        <v>2</v>
      </c>
      <c r="J11" s="610">
        <v>170.54</v>
      </c>
      <c r="K11" s="598">
        <v>1</v>
      </c>
      <c r="L11" s="610">
        <v>2</v>
      </c>
      <c r="M11" s="611">
        <v>170.54</v>
      </c>
    </row>
    <row r="12" spans="1:13" ht="14.45" customHeight="1" x14ac:dyDescent="0.2">
      <c r="A12" s="592" t="s">
        <v>622</v>
      </c>
      <c r="B12" s="593" t="s">
        <v>881</v>
      </c>
      <c r="C12" s="593" t="s">
        <v>718</v>
      </c>
      <c r="D12" s="593" t="s">
        <v>719</v>
      </c>
      <c r="E12" s="593" t="s">
        <v>720</v>
      </c>
      <c r="F12" s="610"/>
      <c r="G12" s="610"/>
      <c r="H12" s="598">
        <v>0</v>
      </c>
      <c r="I12" s="610">
        <v>1</v>
      </c>
      <c r="J12" s="610">
        <v>117.55</v>
      </c>
      <c r="K12" s="598">
        <v>1</v>
      </c>
      <c r="L12" s="610">
        <v>1</v>
      </c>
      <c r="M12" s="611">
        <v>117.55</v>
      </c>
    </row>
    <row r="13" spans="1:13" ht="14.45" customHeight="1" x14ac:dyDescent="0.2">
      <c r="A13" s="592" t="s">
        <v>623</v>
      </c>
      <c r="B13" s="593" t="s">
        <v>882</v>
      </c>
      <c r="C13" s="593" t="s">
        <v>696</v>
      </c>
      <c r="D13" s="593" t="s">
        <v>697</v>
      </c>
      <c r="E13" s="593" t="s">
        <v>698</v>
      </c>
      <c r="F13" s="610"/>
      <c r="G13" s="610"/>
      <c r="H13" s="598">
        <v>0</v>
      </c>
      <c r="I13" s="610">
        <v>2</v>
      </c>
      <c r="J13" s="610">
        <v>352.64</v>
      </c>
      <c r="K13" s="598">
        <v>1</v>
      </c>
      <c r="L13" s="610">
        <v>2</v>
      </c>
      <c r="M13" s="611">
        <v>352.64</v>
      </c>
    </row>
    <row r="14" spans="1:13" ht="14.45" customHeight="1" x14ac:dyDescent="0.2">
      <c r="A14" s="592" t="s">
        <v>624</v>
      </c>
      <c r="B14" s="593" t="s">
        <v>883</v>
      </c>
      <c r="C14" s="593" t="s">
        <v>816</v>
      </c>
      <c r="D14" s="593" t="s">
        <v>817</v>
      </c>
      <c r="E14" s="593" t="s">
        <v>818</v>
      </c>
      <c r="F14" s="610">
        <v>1</v>
      </c>
      <c r="G14" s="610">
        <v>51.84</v>
      </c>
      <c r="H14" s="598">
        <v>1</v>
      </c>
      <c r="I14" s="610"/>
      <c r="J14" s="610"/>
      <c r="K14" s="598">
        <v>0</v>
      </c>
      <c r="L14" s="610">
        <v>1</v>
      </c>
      <c r="M14" s="611">
        <v>51.84</v>
      </c>
    </row>
    <row r="15" spans="1:13" ht="14.45" customHeight="1" x14ac:dyDescent="0.2">
      <c r="A15" s="592" t="s">
        <v>624</v>
      </c>
      <c r="B15" s="593" t="s">
        <v>877</v>
      </c>
      <c r="C15" s="593" t="s">
        <v>688</v>
      </c>
      <c r="D15" s="593" t="s">
        <v>689</v>
      </c>
      <c r="E15" s="593" t="s">
        <v>690</v>
      </c>
      <c r="F15" s="610"/>
      <c r="G15" s="610"/>
      <c r="H15" s="598">
        <v>0</v>
      </c>
      <c r="I15" s="610">
        <v>1</v>
      </c>
      <c r="J15" s="610">
        <v>49.08</v>
      </c>
      <c r="K15" s="598">
        <v>1</v>
      </c>
      <c r="L15" s="610">
        <v>1</v>
      </c>
      <c r="M15" s="611">
        <v>49.08</v>
      </c>
    </row>
    <row r="16" spans="1:13" ht="14.45" customHeight="1" x14ac:dyDescent="0.2">
      <c r="A16" s="592" t="s">
        <v>624</v>
      </c>
      <c r="B16" s="593" t="s">
        <v>884</v>
      </c>
      <c r="C16" s="593" t="s">
        <v>778</v>
      </c>
      <c r="D16" s="593" t="s">
        <v>779</v>
      </c>
      <c r="E16" s="593" t="s">
        <v>780</v>
      </c>
      <c r="F16" s="610">
        <v>1</v>
      </c>
      <c r="G16" s="610">
        <v>18.809999999999999</v>
      </c>
      <c r="H16" s="598">
        <v>1</v>
      </c>
      <c r="I16" s="610"/>
      <c r="J16" s="610"/>
      <c r="K16" s="598">
        <v>0</v>
      </c>
      <c r="L16" s="610">
        <v>1</v>
      </c>
      <c r="M16" s="611">
        <v>18.809999999999999</v>
      </c>
    </row>
    <row r="17" spans="1:13" ht="14.45" customHeight="1" x14ac:dyDescent="0.2">
      <c r="A17" s="592" t="s">
        <v>624</v>
      </c>
      <c r="B17" s="593" t="s">
        <v>885</v>
      </c>
      <c r="C17" s="593" t="s">
        <v>782</v>
      </c>
      <c r="D17" s="593" t="s">
        <v>783</v>
      </c>
      <c r="E17" s="593" t="s">
        <v>784</v>
      </c>
      <c r="F17" s="610"/>
      <c r="G17" s="610"/>
      <c r="H17" s="598">
        <v>0</v>
      </c>
      <c r="I17" s="610">
        <v>1</v>
      </c>
      <c r="J17" s="610">
        <v>129.75</v>
      </c>
      <c r="K17" s="598">
        <v>1</v>
      </c>
      <c r="L17" s="610">
        <v>1</v>
      </c>
      <c r="M17" s="611">
        <v>129.75</v>
      </c>
    </row>
    <row r="18" spans="1:13" ht="14.45" customHeight="1" x14ac:dyDescent="0.2">
      <c r="A18" s="592" t="s">
        <v>624</v>
      </c>
      <c r="B18" s="593" t="s">
        <v>881</v>
      </c>
      <c r="C18" s="593" t="s">
        <v>789</v>
      </c>
      <c r="D18" s="593" t="s">
        <v>719</v>
      </c>
      <c r="E18" s="593" t="s">
        <v>790</v>
      </c>
      <c r="F18" s="610"/>
      <c r="G18" s="610"/>
      <c r="H18" s="598">
        <v>0</v>
      </c>
      <c r="I18" s="610">
        <v>2</v>
      </c>
      <c r="J18" s="610">
        <v>117.54</v>
      </c>
      <c r="K18" s="598">
        <v>1</v>
      </c>
      <c r="L18" s="610">
        <v>2</v>
      </c>
      <c r="M18" s="611">
        <v>117.54</v>
      </c>
    </row>
    <row r="19" spans="1:13" ht="14.45" customHeight="1" x14ac:dyDescent="0.2">
      <c r="A19" s="592" t="s">
        <v>625</v>
      </c>
      <c r="B19" s="593" t="s">
        <v>886</v>
      </c>
      <c r="C19" s="593" t="s">
        <v>704</v>
      </c>
      <c r="D19" s="593" t="s">
        <v>705</v>
      </c>
      <c r="E19" s="593" t="s">
        <v>706</v>
      </c>
      <c r="F19" s="610"/>
      <c r="G19" s="610"/>
      <c r="H19" s="598">
        <v>0</v>
      </c>
      <c r="I19" s="610">
        <v>1</v>
      </c>
      <c r="J19" s="610">
        <v>279.52999999999997</v>
      </c>
      <c r="K19" s="598">
        <v>1</v>
      </c>
      <c r="L19" s="610">
        <v>1</v>
      </c>
      <c r="M19" s="611">
        <v>279.52999999999997</v>
      </c>
    </row>
    <row r="20" spans="1:13" ht="14.45" customHeight="1" x14ac:dyDescent="0.2">
      <c r="A20" s="592" t="s">
        <v>625</v>
      </c>
      <c r="B20" s="593" t="s">
        <v>886</v>
      </c>
      <c r="C20" s="593" t="s">
        <v>707</v>
      </c>
      <c r="D20" s="593" t="s">
        <v>708</v>
      </c>
      <c r="E20" s="593" t="s">
        <v>709</v>
      </c>
      <c r="F20" s="610">
        <v>2</v>
      </c>
      <c r="G20" s="610">
        <v>559.05999999999995</v>
      </c>
      <c r="H20" s="598">
        <v>1</v>
      </c>
      <c r="I20" s="610"/>
      <c r="J20" s="610"/>
      <c r="K20" s="598">
        <v>0</v>
      </c>
      <c r="L20" s="610">
        <v>2</v>
      </c>
      <c r="M20" s="611">
        <v>559.05999999999995</v>
      </c>
    </row>
    <row r="21" spans="1:13" ht="14.45" customHeight="1" x14ac:dyDescent="0.2">
      <c r="A21" s="592" t="s">
        <v>625</v>
      </c>
      <c r="B21" s="593" t="s">
        <v>886</v>
      </c>
      <c r="C21" s="593" t="s">
        <v>710</v>
      </c>
      <c r="D21" s="593" t="s">
        <v>711</v>
      </c>
      <c r="E21" s="593" t="s">
        <v>686</v>
      </c>
      <c r="F21" s="610">
        <v>2</v>
      </c>
      <c r="G21" s="610">
        <v>621.17999999999995</v>
      </c>
      <c r="H21" s="598">
        <v>1</v>
      </c>
      <c r="I21" s="610"/>
      <c r="J21" s="610"/>
      <c r="K21" s="598">
        <v>0</v>
      </c>
      <c r="L21" s="610">
        <v>2</v>
      </c>
      <c r="M21" s="611">
        <v>621.17999999999995</v>
      </c>
    </row>
    <row r="22" spans="1:13" ht="14.45" customHeight="1" x14ac:dyDescent="0.2">
      <c r="A22" s="592" t="s">
        <v>625</v>
      </c>
      <c r="B22" s="593" t="s">
        <v>878</v>
      </c>
      <c r="C22" s="593" t="s">
        <v>714</v>
      </c>
      <c r="D22" s="593" t="s">
        <v>715</v>
      </c>
      <c r="E22" s="593" t="s">
        <v>716</v>
      </c>
      <c r="F22" s="610">
        <v>2</v>
      </c>
      <c r="G22" s="610">
        <v>170.54</v>
      </c>
      <c r="H22" s="598">
        <v>1</v>
      </c>
      <c r="I22" s="610"/>
      <c r="J22" s="610"/>
      <c r="K22" s="598">
        <v>0</v>
      </c>
      <c r="L22" s="610">
        <v>2</v>
      </c>
      <c r="M22" s="611">
        <v>170.54</v>
      </c>
    </row>
    <row r="23" spans="1:13" ht="14.45" customHeight="1" x14ac:dyDescent="0.2">
      <c r="A23" s="592" t="s">
        <v>625</v>
      </c>
      <c r="B23" s="593" t="s">
        <v>887</v>
      </c>
      <c r="C23" s="593" t="s">
        <v>743</v>
      </c>
      <c r="D23" s="593" t="s">
        <v>744</v>
      </c>
      <c r="E23" s="593" t="s">
        <v>745</v>
      </c>
      <c r="F23" s="610"/>
      <c r="G23" s="610"/>
      <c r="H23" s="598">
        <v>0</v>
      </c>
      <c r="I23" s="610">
        <v>1</v>
      </c>
      <c r="J23" s="610">
        <v>70.48</v>
      </c>
      <c r="K23" s="598">
        <v>1</v>
      </c>
      <c r="L23" s="610">
        <v>1</v>
      </c>
      <c r="M23" s="611">
        <v>70.48</v>
      </c>
    </row>
    <row r="24" spans="1:13" ht="14.45" customHeight="1" x14ac:dyDescent="0.2">
      <c r="A24" s="592" t="s">
        <v>625</v>
      </c>
      <c r="B24" s="593" t="s">
        <v>881</v>
      </c>
      <c r="C24" s="593" t="s">
        <v>718</v>
      </c>
      <c r="D24" s="593" t="s">
        <v>719</v>
      </c>
      <c r="E24" s="593" t="s">
        <v>720</v>
      </c>
      <c r="F24" s="610"/>
      <c r="G24" s="610"/>
      <c r="H24" s="598">
        <v>0</v>
      </c>
      <c r="I24" s="610">
        <v>1</v>
      </c>
      <c r="J24" s="610">
        <v>117.55</v>
      </c>
      <c r="K24" s="598">
        <v>1</v>
      </c>
      <c r="L24" s="610">
        <v>1</v>
      </c>
      <c r="M24" s="611">
        <v>117.55</v>
      </c>
    </row>
    <row r="25" spans="1:13" ht="14.45" customHeight="1" thickBot="1" x14ac:dyDescent="0.25">
      <c r="A25" s="600" t="s">
        <v>625</v>
      </c>
      <c r="B25" s="601" t="s">
        <v>882</v>
      </c>
      <c r="C25" s="601" t="s">
        <v>696</v>
      </c>
      <c r="D25" s="601" t="s">
        <v>697</v>
      </c>
      <c r="E25" s="601" t="s">
        <v>698</v>
      </c>
      <c r="F25" s="612"/>
      <c r="G25" s="612"/>
      <c r="H25" s="606">
        <v>0</v>
      </c>
      <c r="I25" s="612">
        <v>1</v>
      </c>
      <c r="J25" s="612">
        <v>176.32</v>
      </c>
      <c r="K25" s="606">
        <v>1</v>
      </c>
      <c r="L25" s="612">
        <v>1</v>
      </c>
      <c r="M25" s="613">
        <v>176.32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6EEC1AB6-0083-4360-89D6-3AD5FEB5AF19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534</v>
      </c>
      <c r="B5" s="488" t="s">
        <v>535</v>
      </c>
      <c r="C5" s="489" t="s">
        <v>536</v>
      </c>
      <c r="D5" s="489" t="s">
        <v>536</v>
      </c>
      <c r="E5" s="489"/>
      <c r="F5" s="489" t="s">
        <v>536</v>
      </c>
      <c r="G5" s="489" t="s">
        <v>536</v>
      </c>
      <c r="H5" s="489" t="s">
        <v>536</v>
      </c>
      <c r="I5" s="490" t="s">
        <v>536</v>
      </c>
      <c r="J5" s="491" t="s">
        <v>68</v>
      </c>
    </row>
    <row r="6" spans="1:10" ht="14.45" customHeight="1" x14ac:dyDescent="0.2">
      <c r="A6" s="487" t="s">
        <v>534</v>
      </c>
      <c r="B6" s="488" t="s">
        <v>889</v>
      </c>
      <c r="C6" s="489">
        <v>10983.085279999999</v>
      </c>
      <c r="D6" s="489">
        <v>11037.733389999998</v>
      </c>
      <c r="E6" s="489"/>
      <c r="F6" s="489">
        <v>10996.112109999995</v>
      </c>
      <c r="G6" s="489">
        <v>11400</v>
      </c>
      <c r="H6" s="489">
        <v>-403.88789000000543</v>
      </c>
      <c r="I6" s="490">
        <v>0.96457123771929776</v>
      </c>
      <c r="J6" s="491" t="s">
        <v>1</v>
      </c>
    </row>
    <row r="7" spans="1:10" ht="14.45" customHeight="1" x14ac:dyDescent="0.2">
      <c r="A7" s="487" t="s">
        <v>534</v>
      </c>
      <c r="B7" s="488" t="s">
        <v>890</v>
      </c>
      <c r="C7" s="489">
        <v>380.05927000000003</v>
      </c>
      <c r="D7" s="489">
        <v>383.59572000000003</v>
      </c>
      <c r="E7" s="489"/>
      <c r="F7" s="489">
        <v>333.65322000000015</v>
      </c>
      <c r="G7" s="489">
        <v>397.499984375</v>
      </c>
      <c r="H7" s="489">
        <v>-63.84676437499985</v>
      </c>
      <c r="I7" s="490">
        <v>0.8393792028057866</v>
      </c>
      <c r="J7" s="491" t="s">
        <v>1</v>
      </c>
    </row>
    <row r="8" spans="1:10" ht="14.45" customHeight="1" x14ac:dyDescent="0.2">
      <c r="A8" s="487" t="s">
        <v>534</v>
      </c>
      <c r="B8" s="488" t="s">
        <v>891</v>
      </c>
      <c r="C8" s="489">
        <v>191.33228000000005</v>
      </c>
      <c r="D8" s="489">
        <v>204.60932999999997</v>
      </c>
      <c r="E8" s="489"/>
      <c r="F8" s="489">
        <v>208.31320000000002</v>
      </c>
      <c r="G8" s="489">
        <v>206.24999853515627</v>
      </c>
      <c r="H8" s="489">
        <v>2.0632014648437575</v>
      </c>
      <c r="I8" s="490">
        <v>1.0100034011127137</v>
      </c>
      <c r="J8" s="491" t="s">
        <v>1</v>
      </c>
    </row>
    <row r="9" spans="1:10" ht="14.45" customHeight="1" x14ac:dyDescent="0.2">
      <c r="A9" s="487" t="s">
        <v>534</v>
      </c>
      <c r="B9" s="488" t="s">
        <v>892</v>
      </c>
      <c r="C9" s="489">
        <v>339.02893999999998</v>
      </c>
      <c r="D9" s="489">
        <v>312.59219999999993</v>
      </c>
      <c r="E9" s="489"/>
      <c r="F9" s="489">
        <v>265.07209</v>
      </c>
      <c r="G9" s="489">
        <v>315.000015625</v>
      </c>
      <c r="H9" s="489">
        <v>-49.927925625</v>
      </c>
      <c r="I9" s="490">
        <v>0.84149865667169366</v>
      </c>
      <c r="J9" s="491" t="s">
        <v>1</v>
      </c>
    </row>
    <row r="10" spans="1:10" ht="14.45" customHeight="1" x14ac:dyDescent="0.2">
      <c r="A10" s="487" t="s">
        <v>534</v>
      </c>
      <c r="B10" s="488" t="s">
        <v>893</v>
      </c>
      <c r="C10" s="489">
        <v>17116.672860000002</v>
      </c>
      <c r="D10" s="489">
        <v>17637.192289999995</v>
      </c>
      <c r="E10" s="489"/>
      <c r="F10" s="489">
        <v>18252.705119999999</v>
      </c>
      <c r="G10" s="489">
        <v>18843.758062500001</v>
      </c>
      <c r="H10" s="489">
        <v>-591.05294250000225</v>
      </c>
      <c r="I10" s="490">
        <v>0.96863401978842922</v>
      </c>
      <c r="J10" s="491" t="s">
        <v>1</v>
      </c>
    </row>
    <row r="11" spans="1:10" ht="14.45" customHeight="1" x14ac:dyDescent="0.2">
      <c r="A11" s="487" t="s">
        <v>534</v>
      </c>
      <c r="B11" s="488" t="s">
        <v>894</v>
      </c>
      <c r="C11" s="489">
        <v>39.734570000000005</v>
      </c>
      <c r="D11" s="489">
        <v>42.725000000000001</v>
      </c>
      <c r="E11" s="489"/>
      <c r="F11" s="489">
        <v>38.494999999999997</v>
      </c>
      <c r="G11" s="489">
        <v>45</v>
      </c>
      <c r="H11" s="489">
        <v>-6.5050000000000026</v>
      </c>
      <c r="I11" s="490">
        <v>0.85544444444444434</v>
      </c>
      <c r="J11" s="491" t="s">
        <v>1</v>
      </c>
    </row>
    <row r="12" spans="1:10" ht="14.45" customHeight="1" x14ac:dyDescent="0.2">
      <c r="A12" s="487" t="s">
        <v>534</v>
      </c>
      <c r="B12" s="488" t="s">
        <v>895</v>
      </c>
      <c r="C12" s="489">
        <v>107.08799999999999</v>
      </c>
      <c r="D12" s="489">
        <v>65.506</v>
      </c>
      <c r="E12" s="489"/>
      <c r="F12" s="489">
        <v>56.156000000000006</v>
      </c>
      <c r="G12" s="489">
        <v>75.000001586914067</v>
      </c>
      <c r="H12" s="489">
        <v>-18.844001586914061</v>
      </c>
      <c r="I12" s="490">
        <v>0.74874665082404546</v>
      </c>
      <c r="J12" s="491" t="s">
        <v>1</v>
      </c>
    </row>
    <row r="13" spans="1:10" ht="14.45" customHeight="1" x14ac:dyDescent="0.2">
      <c r="A13" s="487" t="s">
        <v>534</v>
      </c>
      <c r="B13" s="488" t="s">
        <v>539</v>
      </c>
      <c r="C13" s="489">
        <v>29157.001200000002</v>
      </c>
      <c r="D13" s="489">
        <v>29683.953929999989</v>
      </c>
      <c r="E13" s="489"/>
      <c r="F13" s="489">
        <v>30150.50673999999</v>
      </c>
      <c r="G13" s="489">
        <v>31282.508062622073</v>
      </c>
      <c r="H13" s="489">
        <v>-1132.0013226220835</v>
      </c>
      <c r="I13" s="490">
        <v>0.96381360086742351</v>
      </c>
      <c r="J13" s="491" t="s">
        <v>540</v>
      </c>
    </row>
    <row r="15" spans="1:10" ht="14.45" customHeight="1" x14ac:dyDescent="0.2">
      <c r="A15" s="487" t="s">
        <v>534</v>
      </c>
      <c r="B15" s="488" t="s">
        <v>535</v>
      </c>
      <c r="C15" s="489" t="s">
        <v>536</v>
      </c>
      <c r="D15" s="489" t="s">
        <v>536</v>
      </c>
      <c r="E15" s="489"/>
      <c r="F15" s="489" t="s">
        <v>536</v>
      </c>
      <c r="G15" s="489" t="s">
        <v>536</v>
      </c>
      <c r="H15" s="489" t="s">
        <v>536</v>
      </c>
      <c r="I15" s="490" t="s">
        <v>536</v>
      </c>
      <c r="J15" s="491" t="s">
        <v>68</v>
      </c>
    </row>
    <row r="16" spans="1:10" ht="14.45" customHeight="1" x14ac:dyDescent="0.2">
      <c r="A16" s="487" t="s">
        <v>896</v>
      </c>
      <c r="B16" s="488" t="s">
        <v>897</v>
      </c>
      <c r="C16" s="489" t="s">
        <v>536</v>
      </c>
      <c r="D16" s="489" t="s">
        <v>536</v>
      </c>
      <c r="E16" s="489"/>
      <c r="F16" s="489" t="s">
        <v>536</v>
      </c>
      <c r="G16" s="489" t="s">
        <v>536</v>
      </c>
      <c r="H16" s="489" t="s">
        <v>536</v>
      </c>
      <c r="I16" s="490" t="s">
        <v>536</v>
      </c>
      <c r="J16" s="491" t="s">
        <v>0</v>
      </c>
    </row>
    <row r="17" spans="1:10" ht="14.45" customHeight="1" x14ac:dyDescent="0.2">
      <c r="A17" s="487" t="s">
        <v>896</v>
      </c>
      <c r="B17" s="488" t="s">
        <v>889</v>
      </c>
      <c r="C17" s="489">
        <v>0</v>
      </c>
      <c r="D17" s="489">
        <v>0</v>
      </c>
      <c r="E17" s="489"/>
      <c r="F17" s="489">
        <v>35.150500000000001</v>
      </c>
      <c r="G17" s="489">
        <v>0</v>
      </c>
      <c r="H17" s="489">
        <v>35.150500000000001</v>
      </c>
      <c r="I17" s="490" t="s">
        <v>536</v>
      </c>
      <c r="J17" s="491" t="s">
        <v>1</v>
      </c>
    </row>
    <row r="18" spans="1:10" ht="14.45" customHeight="1" x14ac:dyDescent="0.2">
      <c r="A18" s="487" t="s">
        <v>896</v>
      </c>
      <c r="B18" s="488" t="s">
        <v>893</v>
      </c>
      <c r="C18" s="489">
        <v>472.49894</v>
      </c>
      <c r="D18" s="489">
        <v>116.99974</v>
      </c>
      <c r="E18" s="489"/>
      <c r="F18" s="489">
        <v>0</v>
      </c>
      <c r="G18" s="489">
        <v>132</v>
      </c>
      <c r="H18" s="489">
        <v>-132</v>
      </c>
      <c r="I18" s="490">
        <v>0</v>
      </c>
      <c r="J18" s="491" t="s">
        <v>1</v>
      </c>
    </row>
    <row r="19" spans="1:10" ht="14.45" customHeight="1" x14ac:dyDescent="0.2">
      <c r="A19" s="487" t="s">
        <v>896</v>
      </c>
      <c r="B19" s="488" t="s">
        <v>898</v>
      </c>
      <c r="C19" s="489">
        <v>472.49894</v>
      </c>
      <c r="D19" s="489">
        <v>116.99974</v>
      </c>
      <c r="E19" s="489"/>
      <c r="F19" s="489">
        <v>35.150500000000001</v>
      </c>
      <c r="G19" s="489">
        <v>132</v>
      </c>
      <c r="H19" s="489">
        <v>-96.849500000000006</v>
      </c>
      <c r="I19" s="490">
        <v>0.26629166666666665</v>
      </c>
      <c r="J19" s="491" t="s">
        <v>544</v>
      </c>
    </row>
    <row r="20" spans="1:10" ht="14.45" customHeight="1" x14ac:dyDescent="0.2">
      <c r="A20" s="487" t="s">
        <v>536</v>
      </c>
      <c r="B20" s="488" t="s">
        <v>536</v>
      </c>
      <c r="C20" s="489" t="s">
        <v>536</v>
      </c>
      <c r="D20" s="489" t="s">
        <v>536</v>
      </c>
      <c r="E20" s="489"/>
      <c r="F20" s="489" t="s">
        <v>536</v>
      </c>
      <c r="G20" s="489" t="s">
        <v>536</v>
      </c>
      <c r="H20" s="489" t="s">
        <v>536</v>
      </c>
      <c r="I20" s="490" t="s">
        <v>536</v>
      </c>
      <c r="J20" s="491" t="s">
        <v>545</v>
      </c>
    </row>
    <row r="21" spans="1:10" ht="14.45" customHeight="1" x14ac:dyDescent="0.2">
      <c r="A21" s="487" t="s">
        <v>541</v>
      </c>
      <c r="B21" s="488" t="s">
        <v>542</v>
      </c>
      <c r="C21" s="489" t="s">
        <v>536</v>
      </c>
      <c r="D21" s="489" t="s">
        <v>536</v>
      </c>
      <c r="E21" s="489"/>
      <c r="F21" s="489" t="s">
        <v>536</v>
      </c>
      <c r="G21" s="489" t="s">
        <v>536</v>
      </c>
      <c r="H21" s="489" t="s">
        <v>536</v>
      </c>
      <c r="I21" s="490" t="s">
        <v>536</v>
      </c>
      <c r="J21" s="491" t="s">
        <v>0</v>
      </c>
    </row>
    <row r="22" spans="1:10" ht="14.45" customHeight="1" x14ac:dyDescent="0.2">
      <c r="A22" s="487" t="s">
        <v>541</v>
      </c>
      <c r="B22" s="488" t="s">
        <v>889</v>
      </c>
      <c r="C22" s="489">
        <v>4734.1438399999988</v>
      </c>
      <c r="D22" s="489">
        <v>4708.1325199999983</v>
      </c>
      <c r="E22" s="489"/>
      <c r="F22" s="489">
        <v>5185.5301299999974</v>
      </c>
      <c r="G22" s="489">
        <v>5412</v>
      </c>
      <c r="H22" s="489">
        <v>-226.46987000000263</v>
      </c>
      <c r="I22" s="490">
        <v>0.95815412601625971</v>
      </c>
      <c r="J22" s="491" t="s">
        <v>1</v>
      </c>
    </row>
    <row r="23" spans="1:10" ht="14.45" customHeight="1" x14ac:dyDescent="0.2">
      <c r="A23" s="487" t="s">
        <v>541</v>
      </c>
      <c r="B23" s="488" t="s">
        <v>890</v>
      </c>
      <c r="C23" s="489">
        <v>46.03752999999999</v>
      </c>
      <c r="D23" s="489">
        <v>29.387820000000005</v>
      </c>
      <c r="E23" s="489"/>
      <c r="F23" s="489">
        <v>18.000419999999998</v>
      </c>
      <c r="G23" s="489">
        <v>33</v>
      </c>
      <c r="H23" s="489">
        <v>-14.999580000000002</v>
      </c>
      <c r="I23" s="490">
        <v>0.54546727272727269</v>
      </c>
      <c r="J23" s="491" t="s">
        <v>1</v>
      </c>
    </row>
    <row r="24" spans="1:10" ht="14.45" customHeight="1" x14ac:dyDescent="0.2">
      <c r="A24" s="487" t="s">
        <v>541</v>
      </c>
      <c r="B24" s="488" t="s">
        <v>891</v>
      </c>
      <c r="C24" s="489">
        <v>1.3280299999999998</v>
      </c>
      <c r="D24" s="489">
        <v>1.4895100000000001</v>
      </c>
      <c r="E24" s="489"/>
      <c r="F24" s="489">
        <v>1.4994199999999998</v>
      </c>
      <c r="G24" s="489">
        <v>1</v>
      </c>
      <c r="H24" s="489">
        <v>0.49941999999999975</v>
      </c>
      <c r="I24" s="490">
        <v>1.4994199999999998</v>
      </c>
      <c r="J24" s="491" t="s">
        <v>1</v>
      </c>
    </row>
    <row r="25" spans="1:10" ht="14.45" customHeight="1" x14ac:dyDescent="0.2">
      <c r="A25" s="487" t="s">
        <v>541</v>
      </c>
      <c r="B25" s="488" t="s">
        <v>892</v>
      </c>
      <c r="C25" s="489">
        <v>51.158529999999999</v>
      </c>
      <c r="D25" s="489">
        <v>39.591260000000005</v>
      </c>
      <c r="E25" s="489"/>
      <c r="F25" s="489">
        <v>27.524560000000001</v>
      </c>
      <c r="G25" s="489">
        <v>50</v>
      </c>
      <c r="H25" s="489">
        <v>-22.475439999999999</v>
      </c>
      <c r="I25" s="490">
        <v>0.55049120000000007</v>
      </c>
      <c r="J25" s="491" t="s">
        <v>1</v>
      </c>
    </row>
    <row r="26" spans="1:10" ht="14.45" customHeight="1" x14ac:dyDescent="0.2">
      <c r="A26" s="487" t="s">
        <v>541</v>
      </c>
      <c r="B26" s="488" t="s">
        <v>894</v>
      </c>
      <c r="C26" s="489">
        <v>5.3999999999999999E-2</v>
      </c>
      <c r="D26" s="489">
        <v>0</v>
      </c>
      <c r="E26" s="489"/>
      <c r="F26" s="489">
        <v>0</v>
      </c>
      <c r="G26" s="489">
        <v>0</v>
      </c>
      <c r="H26" s="489">
        <v>0</v>
      </c>
      <c r="I26" s="490" t="s">
        <v>536</v>
      </c>
      <c r="J26" s="491" t="s">
        <v>1</v>
      </c>
    </row>
    <row r="27" spans="1:10" ht="14.45" customHeight="1" x14ac:dyDescent="0.2">
      <c r="A27" s="487" t="s">
        <v>541</v>
      </c>
      <c r="B27" s="488" t="s">
        <v>895</v>
      </c>
      <c r="C27" s="489">
        <v>15.87</v>
      </c>
      <c r="D27" s="489">
        <v>11.884</v>
      </c>
      <c r="E27" s="489"/>
      <c r="F27" s="489">
        <v>8.6539999999999999</v>
      </c>
      <c r="G27" s="489">
        <v>13</v>
      </c>
      <c r="H27" s="489">
        <v>-4.3460000000000001</v>
      </c>
      <c r="I27" s="490">
        <v>0.66569230769230769</v>
      </c>
      <c r="J27" s="491" t="s">
        <v>1</v>
      </c>
    </row>
    <row r="28" spans="1:10" ht="14.45" customHeight="1" x14ac:dyDescent="0.2">
      <c r="A28" s="487" t="s">
        <v>541</v>
      </c>
      <c r="B28" s="488" t="s">
        <v>543</v>
      </c>
      <c r="C28" s="489">
        <v>4848.5919299999978</v>
      </c>
      <c r="D28" s="489">
        <v>4790.4851099999987</v>
      </c>
      <c r="E28" s="489"/>
      <c r="F28" s="489">
        <v>5241.2085299999981</v>
      </c>
      <c r="G28" s="489">
        <v>5510</v>
      </c>
      <c r="H28" s="489">
        <v>-268.79147000000194</v>
      </c>
      <c r="I28" s="490">
        <v>0.95121751905626095</v>
      </c>
      <c r="J28" s="491" t="s">
        <v>544</v>
      </c>
    </row>
    <row r="29" spans="1:10" ht="14.45" customHeight="1" x14ac:dyDescent="0.2">
      <c r="A29" s="487" t="s">
        <v>536</v>
      </c>
      <c r="B29" s="488" t="s">
        <v>536</v>
      </c>
      <c r="C29" s="489" t="s">
        <v>536</v>
      </c>
      <c r="D29" s="489" t="s">
        <v>536</v>
      </c>
      <c r="E29" s="489"/>
      <c r="F29" s="489" t="s">
        <v>536</v>
      </c>
      <c r="G29" s="489" t="s">
        <v>536</v>
      </c>
      <c r="H29" s="489" t="s">
        <v>536</v>
      </c>
      <c r="I29" s="490" t="s">
        <v>536</v>
      </c>
      <c r="J29" s="491" t="s">
        <v>545</v>
      </c>
    </row>
    <row r="30" spans="1:10" ht="14.45" customHeight="1" x14ac:dyDescent="0.2">
      <c r="A30" s="487" t="s">
        <v>899</v>
      </c>
      <c r="B30" s="488" t="s">
        <v>900</v>
      </c>
      <c r="C30" s="489" t="s">
        <v>536</v>
      </c>
      <c r="D30" s="489" t="s">
        <v>536</v>
      </c>
      <c r="E30" s="489"/>
      <c r="F30" s="489" t="s">
        <v>536</v>
      </c>
      <c r="G30" s="489" t="s">
        <v>536</v>
      </c>
      <c r="H30" s="489" t="s">
        <v>536</v>
      </c>
      <c r="I30" s="490" t="s">
        <v>536</v>
      </c>
      <c r="J30" s="491" t="s">
        <v>0</v>
      </c>
    </row>
    <row r="31" spans="1:10" ht="14.45" customHeight="1" x14ac:dyDescent="0.2">
      <c r="A31" s="487" t="s">
        <v>899</v>
      </c>
      <c r="B31" s="488" t="s">
        <v>892</v>
      </c>
      <c r="C31" s="489">
        <v>1.8391999999999999</v>
      </c>
      <c r="D31" s="489">
        <v>0</v>
      </c>
      <c r="E31" s="489"/>
      <c r="F31" s="489">
        <v>0</v>
      </c>
      <c r="G31" s="489">
        <v>0</v>
      </c>
      <c r="H31" s="489">
        <v>0</v>
      </c>
      <c r="I31" s="490" t="s">
        <v>536</v>
      </c>
      <c r="J31" s="491" t="s">
        <v>1</v>
      </c>
    </row>
    <row r="32" spans="1:10" ht="14.45" customHeight="1" x14ac:dyDescent="0.2">
      <c r="A32" s="487" t="s">
        <v>899</v>
      </c>
      <c r="B32" s="488" t="s">
        <v>895</v>
      </c>
      <c r="C32" s="489">
        <v>0.41399999999999998</v>
      </c>
      <c r="D32" s="489">
        <v>0.76200000000000001</v>
      </c>
      <c r="E32" s="489"/>
      <c r="F32" s="489">
        <v>0.378</v>
      </c>
      <c r="G32" s="489">
        <v>2</v>
      </c>
      <c r="H32" s="489">
        <v>-1.6219999999999999</v>
      </c>
      <c r="I32" s="490">
        <v>0.189</v>
      </c>
      <c r="J32" s="491" t="s">
        <v>1</v>
      </c>
    </row>
    <row r="33" spans="1:10" ht="14.45" customHeight="1" x14ac:dyDescent="0.2">
      <c r="A33" s="487" t="s">
        <v>899</v>
      </c>
      <c r="B33" s="488" t="s">
        <v>901</v>
      </c>
      <c r="C33" s="489">
        <v>2.2532000000000001</v>
      </c>
      <c r="D33" s="489">
        <v>0.76200000000000001</v>
      </c>
      <c r="E33" s="489"/>
      <c r="F33" s="489">
        <v>0.378</v>
      </c>
      <c r="G33" s="489">
        <v>2</v>
      </c>
      <c r="H33" s="489">
        <v>-1.6219999999999999</v>
      </c>
      <c r="I33" s="490">
        <v>0.189</v>
      </c>
      <c r="J33" s="491" t="s">
        <v>544</v>
      </c>
    </row>
    <row r="34" spans="1:10" ht="14.45" customHeight="1" x14ac:dyDescent="0.2">
      <c r="A34" s="487" t="s">
        <v>536</v>
      </c>
      <c r="B34" s="488" t="s">
        <v>536</v>
      </c>
      <c r="C34" s="489" t="s">
        <v>536</v>
      </c>
      <c r="D34" s="489" t="s">
        <v>536</v>
      </c>
      <c r="E34" s="489"/>
      <c r="F34" s="489" t="s">
        <v>536</v>
      </c>
      <c r="G34" s="489" t="s">
        <v>536</v>
      </c>
      <c r="H34" s="489" t="s">
        <v>536</v>
      </c>
      <c r="I34" s="490" t="s">
        <v>536</v>
      </c>
      <c r="J34" s="491" t="s">
        <v>545</v>
      </c>
    </row>
    <row r="35" spans="1:10" ht="14.45" customHeight="1" x14ac:dyDescent="0.2">
      <c r="A35" s="487" t="s">
        <v>546</v>
      </c>
      <c r="B35" s="488" t="s">
        <v>547</v>
      </c>
      <c r="C35" s="489" t="s">
        <v>536</v>
      </c>
      <c r="D35" s="489" t="s">
        <v>536</v>
      </c>
      <c r="E35" s="489"/>
      <c r="F35" s="489" t="s">
        <v>536</v>
      </c>
      <c r="G35" s="489" t="s">
        <v>536</v>
      </c>
      <c r="H35" s="489" t="s">
        <v>536</v>
      </c>
      <c r="I35" s="490" t="s">
        <v>536</v>
      </c>
      <c r="J35" s="491" t="s">
        <v>0</v>
      </c>
    </row>
    <row r="36" spans="1:10" ht="14.45" customHeight="1" x14ac:dyDescent="0.2">
      <c r="A36" s="487" t="s">
        <v>546</v>
      </c>
      <c r="B36" s="488" t="s">
        <v>889</v>
      </c>
      <c r="C36" s="489">
        <v>6248.9414400000014</v>
      </c>
      <c r="D36" s="489">
        <v>6329.6008699999993</v>
      </c>
      <c r="E36" s="489"/>
      <c r="F36" s="489">
        <v>5775.4314799999975</v>
      </c>
      <c r="G36" s="489">
        <v>5988</v>
      </c>
      <c r="H36" s="489">
        <v>-212.56852000000254</v>
      </c>
      <c r="I36" s="490">
        <v>0.96450091516366021</v>
      </c>
      <c r="J36" s="491" t="s">
        <v>1</v>
      </c>
    </row>
    <row r="37" spans="1:10" ht="14.45" customHeight="1" x14ac:dyDescent="0.2">
      <c r="A37" s="487" t="s">
        <v>546</v>
      </c>
      <c r="B37" s="488" t="s">
        <v>890</v>
      </c>
      <c r="C37" s="489">
        <v>334.02174000000002</v>
      </c>
      <c r="D37" s="489">
        <v>354.2079</v>
      </c>
      <c r="E37" s="489"/>
      <c r="F37" s="489">
        <v>315.65280000000013</v>
      </c>
      <c r="G37" s="489">
        <v>365</v>
      </c>
      <c r="H37" s="489">
        <v>-49.347199999999873</v>
      </c>
      <c r="I37" s="490">
        <v>0.86480219178082229</v>
      </c>
      <c r="J37" s="491" t="s">
        <v>1</v>
      </c>
    </row>
    <row r="38" spans="1:10" ht="14.45" customHeight="1" x14ac:dyDescent="0.2">
      <c r="A38" s="487" t="s">
        <v>546</v>
      </c>
      <c r="B38" s="488" t="s">
        <v>891</v>
      </c>
      <c r="C38" s="489">
        <v>190.00425000000004</v>
      </c>
      <c r="D38" s="489">
        <v>203.11981999999998</v>
      </c>
      <c r="E38" s="489"/>
      <c r="F38" s="489">
        <v>206.81378000000004</v>
      </c>
      <c r="G38" s="489">
        <v>205</v>
      </c>
      <c r="H38" s="489">
        <v>1.8137800000000368</v>
      </c>
      <c r="I38" s="490">
        <v>1.0088477073170734</v>
      </c>
      <c r="J38" s="491" t="s">
        <v>1</v>
      </c>
    </row>
    <row r="39" spans="1:10" ht="14.45" customHeight="1" x14ac:dyDescent="0.2">
      <c r="A39" s="487" t="s">
        <v>546</v>
      </c>
      <c r="B39" s="488" t="s">
        <v>892</v>
      </c>
      <c r="C39" s="489">
        <v>286.03120999999999</v>
      </c>
      <c r="D39" s="489">
        <v>273.00093999999996</v>
      </c>
      <c r="E39" s="489"/>
      <c r="F39" s="489">
        <v>237.54753000000002</v>
      </c>
      <c r="G39" s="489">
        <v>265</v>
      </c>
      <c r="H39" s="489">
        <v>-27.452469999999977</v>
      </c>
      <c r="I39" s="490">
        <v>0.8964057735849057</v>
      </c>
      <c r="J39" s="491" t="s">
        <v>1</v>
      </c>
    </row>
    <row r="40" spans="1:10" ht="14.45" customHeight="1" x14ac:dyDescent="0.2">
      <c r="A40" s="487" t="s">
        <v>546</v>
      </c>
      <c r="B40" s="488" t="s">
        <v>893</v>
      </c>
      <c r="C40" s="489">
        <v>16644.173920000001</v>
      </c>
      <c r="D40" s="489">
        <v>17520.192549999996</v>
      </c>
      <c r="E40" s="489"/>
      <c r="F40" s="489">
        <v>18252.705119999999</v>
      </c>
      <c r="G40" s="489">
        <v>18711</v>
      </c>
      <c r="H40" s="489">
        <v>-458.29488000000129</v>
      </c>
      <c r="I40" s="490">
        <v>0.97550666025332688</v>
      </c>
      <c r="J40" s="491" t="s">
        <v>1</v>
      </c>
    </row>
    <row r="41" spans="1:10" ht="14.45" customHeight="1" x14ac:dyDescent="0.2">
      <c r="A41" s="487" t="s">
        <v>546</v>
      </c>
      <c r="B41" s="488" t="s">
        <v>894</v>
      </c>
      <c r="C41" s="489">
        <v>39.680570000000003</v>
      </c>
      <c r="D41" s="489">
        <v>42.725000000000001</v>
      </c>
      <c r="E41" s="489"/>
      <c r="F41" s="489">
        <v>38.494999999999997</v>
      </c>
      <c r="G41" s="489">
        <v>45</v>
      </c>
      <c r="H41" s="489">
        <v>-6.5050000000000026</v>
      </c>
      <c r="I41" s="490">
        <v>0.85544444444444434</v>
      </c>
      <c r="J41" s="491" t="s">
        <v>1</v>
      </c>
    </row>
    <row r="42" spans="1:10" ht="14.45" customHeight="1" x14ac:dyDescent="0.2">
      <c r="A42" s="487" t="s">
        <v>546</v>
      </c>
      <c r="B42" s="488" t="s">
        <v>895</v>
      </c>
      <c r="C42" s="489">
        <v>90.804000000000002</v>
      </c>
      <c r="D42" s="489">
        <v>52.86</v>
      </c>
      <c r="E42" s="489"/>
      <c r="F42" s="489">
        <v>47.124000000000002</v>
      </c>
      <c r="G42" s="489">
        <v>60</v>
      </c>
      <c r="H42" s="489">
        <v>-12.875999999999998</v>
      </c>
      <c r="I42" s="490">
        <v>0.78539999999999999</v>
      </c>
      <c r="J42" s="491" t="s">
        <v>1</v>
      </c>
    </row>
    <row r="43" spans="1:10" ht="14.45" customHeight="1" x14ac:dyDescent="0.2">
      <c r="A43" s="487" t="s">
        <v>546</v>
      </c>
      <c r="B43" s="488" t="s">
        <v>548</v>
      </c>
      <c r="C43" s="489">
        <v>23833.657130000003</v>
      </c>
      <c r="D43" s="489">
        <v>24775.707079999993</v>
      </c>
      <c r="E43" s="489"/>
      <c r="F43" s="489">
        <v>24873.769709999993</v>
      </c>
      <c r="G43" s="489">
        <v>25638</v>
      </c>
      <c r="H43" s="489">
        <v>-764.23029000000679</v>
      </c>
      <c r="I43" s="490">
        <v>0.97019150128715159</v>
      </c>
      <c r="J43" s="491" t="s">
        <v>544</v>
      </c>
    </row>
    <row r="44" spans="1:10" ht="14.45" customHeight="1" x14ac:dyDescent="0.2">
      <c r="A44" s="487" t="s">
        <v>536</v>
      </c>
      <c r="B44" s="488" t="s">
        <v>536</v>
      </c>
      <c r="C44" s="489" t="s">
        <v>536</v>
      </c>
      <c r="D44" s="489" t="s">
        <v>536</v>
      </c>
      <c r="E44" s="489"/>
      <c r="F44" s="489" t="s">
        <v>536</v>
      </c>
      <c r="G44" s="489" t="s">
        <v>536</v>
      </c>
      <c r="H44" s="489" t="s">
        <v>536</v>
      </c>
      <c r="I44" s="490" t="s">
        <v>536</v>
      </c>
      <c r="J44" s="491" t="s">
        <v>545</v>
      </c>
    </row>
    <row r="45" spans="1:10" ht="14.45" customHeight="1" x14ac:dyDescent="0.2">
      <c r="A45" s="487" t="s">
        <v>534</v>
      </c>
      <c r="B45" s="488" t="s">
        <v>539</v>
      </c>
      <c r="C45" s="489">
        <v>29157.001199999999</v>
      </c>
      <c r="D45" s="489">
        <v>29683.953929999992</v>
      </c>
      <c r="E45" s="489"/>
      <c r="F45" s="489">
        <v>30150.506739999993</v>
      </c>
      <c r="G45" s="489">
        <v>31283</v>
      </c>
      <c r="H45" s="489">
        <v>-1132.4932600000066</v>
      </c>
      <c r="I45" s="490">
        <v>0.9637984445225839</v>
      </c>
      <c r="J45" s="491" t="s">
        <v>540</v>
      </c>
    </row>
  </sheetData>
  <mergeCells count="3">
    <mergeCell ref="A1:I1"/>
    <mergeCell ref="F3:I3"/>
    <mergeCell ref="C4:D4"/>
  </mergeCells>
  <conditionalFormatting sqref="F14 F4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45">
    <cfRule type="expression" dxfId="11" priority="6">
      <formula>$H15&gt;0</formula>
    </cfRule>
  </conditionalFormatting>
  <conditionalFormatting sqref="A15:A45">
    <cfRule type="expression" dxfId="10" priority="5">
      <formula>AND($J15&lt;&gt;"mezeraKL",$J15&lt;&gt;"")</formula>
    </cfRule>
  </conditionalFormatting>
  <conditionalFormatting sqref="I15:I45">
    <cfRule type="expression" dxfId="9" priority="7">
      <formula>$I15&gt;1</formula>
    </cfRule>
  </conditionalFormatting>
  <conditionalFormatting sqref="B15:B45">
    <cfRule type="expression" dxfId="8" priority="4">
      <formula>OR($J15="NS",$J15="SumaNS",$J15="Účet")</formula>
    </cfRule>
  </conditionalFormatting>
  <conditionalFormatting sqref="A15:D45 F15:I45">
    <cfRule type="expression" dxfId="7" priority="8">
      <formula>AND($J15&lt;&gt;"",$J15&lt;&gt;"mezeraKL")</formula>
    </cfRule>
  </conditionalFormatting>
  <conditionalFormatting sqref="B15:D45 F15:I45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45 F15:I45">
    <cfRule type="expression" dxfId="5" priority="2">
      <formula>OR($J15="SumaNS",$J15="NS")</formula>
    </cfRule>
  </conditionalFormatting>
  <hyperlinks>
    <hyperlink ref="A2" location="Obsah!A1" display="Zpět na Obsah  KL 01  1.-4.měsíc" xr:uid="{95111567-DC2D-4AB0-9621-E76B98B52D5E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8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1524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49.334921186676887</v>
      </c>
      <c r="J3" s="98">
        <f>SUBTOTAL(9,J5:J1048576)</f>
        <v>611564</v>
      </c>
      <c r="K3" s="99">
        <f>SUBTOTAL(9,K5:K1048576)</f>
        <v>30171461.740608864</v>
      </c>
    </row>
    <row r="4" spans="1:11" s="208" customFormat="1" ht="14.45" customHeight="1" thickBot="1" x14ac:dyDescent="0.25">
      <c r="A4" s="621" t="s">
        <v>4</v>
      </c>
      <c r="B4" s="622" t="s">
        <v>5</v>
      </c>
      <c r="C4" s="622" t="s">
        <v>0</v>
      </c>
      <c r="D4" s="622" t="s">
        <v>6</v>
      </c>
      <c r="E4" s="622" t="s">
        <v>7</v>
      </c>
      <c r="F4" s="622" t="s">
        <v>1</v>
      </c>
      <c r="G4" s="622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5" customHeight="1" x14ac:dyDescent="0.2">
      <c r="A5" s="585" t="s">
        <v>534</v>
      </c>
      <c r="B5" s="586" t="s">
        <v>535</v>
      </c>
      <c r="C5" s="589" t="s">
        <v>896</v>
      </c>
      <c r="D5" s="623" t="s">
        <v>897</v>
      </c>
      <c r="E5" s="589" t="s">
        <v>902</v>
      </c>
      <c r="F5" s="623" t="s">
        <v>903</v>
      </c>
      <c r="G5" s="589" t="s">
        <v>904</v>
      </c>
      <c r="H5" s="589" t="s">
        <v>905</v>
      </c>
      <c r="I5" s="116">
        <v>34848</v>
      </c>
      <c r="J5" s="116">
        <v>1</v>
      </c>
      <c r="K5" s="609">
        <v>34848</v>
      </c>
    </row>
    <row r="6" spans="1:11" ht="14.45" customHeight="1" x14ac:dyDescent="0.2">
      <c r="A6" s="592" t="s">
        <v>534</v>
      </c>
      <c r="B6" s="593" t="s">
        <v>535</v>
      </c>
      <c r="C6" s="596" t="s">
        <v>896</v>
      </c>
      <c r="D6" s="624" t="s">
        <v>897</v>
      </c>
      <c r="E6" s="596" t="s">
        <v>902</v>
      </c>
      <c r="F6" s="624" t="s">
        <v>903</v>
      </c>
      <c r="G6" s="596" t="s">
        <v>906</v>
      </c>
      <c r="H6" s="596" t="s">
        <v>907</v>
      </c>
      <c r="I6" s="610">
        <v>302.5</v>
      </c>
      <c r="J6" s="610">
        <v>1</v>
      </c>
      <c r="K6" s="611">
        <v>302.5</v>
      </c>
    </row>
    <row r="7" spans="1:11" ht="14.45" customHeight="1" x14ac:dyDescent="0.2">
      <c r="A7" s="592" t="s">
        <v>534</v>
      </c>
      <c r="B7" s="593" t="s">
        <v>535</v>
      </c>
      <c r="C7" s="596" t="s">
        <v>541</v>
      </c>
      <c r="D7" s="624" t="s">
        <v>542</v>
      </c>
      <c r="E7" s="596" t="s">
        <v>902</v>
      </c>
      <c r="F7" s="624" t="s">
        <v>903</v>
      </c>
      <c r="G7" s="596" t="s">
        <v>908</v>
      </c>
      <c r="H7" s="596" t="s">
        <v>909</v>
      </c>
      <c r="I7" s="610">
        <v>28637.0751953125</v>
      </c>
      <c r="J7" s="610">
        <v>3</v>
      </c>
      <c r="K7" s="611">
        <v>85911.201171875</v>
      </c>
    </row>
    <row r="8" spans="1:11" ht="14.45" customHeight="1" x14ac:dyDescent="0.2">
      <c r="A8" s="592" t="s">
        <v>534</v>
      </c>
      <c r="B8" s="593" t="s">
        <v>535</v>
      </c>
      <c r="C8" s="596" t="s">
        <v>541</v>
      </c>
      <c r="D8" s="624" t="s">
        <v>542</v>
      </c>
      <c r="E8" s="596" t="s">
        <v>902</v>
      </c>
      <c r="F8" s="624" t="s">
        <v>903</v>
      </c>
      <c r="G8" s="596" t="s">
        <v>910</v>
      </c>
      <c r="H8" s="596" t="s">
        <v>911</v>
      </c>
      <c r="I8" s="610">
        <v>264.39999389648438</v>
      </c>
      <c r="J8" s="610">
        <v>30</v>
      </c>
      <c r="K8" s="611">
        <v>7932</v>
      </c>
    </row>
    <row r="9" spans="1:11" ht="14.45" customHeight="1" x14ac:dyDescent="0.2">
      <c r="A9" s="592" t="s">
        <v>534</v>
      </c>
      <c r="B9" s="593" t="s">
        <v>535</v>
      </c>
      <c r="C9" s="596" t="s">
        <v>541</v>
      </c>
      <c r="D9" s="624" t="s">
        <v>542</v>
      </c>
      <c r="E9" s="596" t="s">
        <v>902</v>
      </c>
      <c r="F9" s="624" t="s">
        <v>903</v>
      </c>
      <c r="G9" s="596" t="s">
        <v>912</v>
      </c>
      <c r="H9" s="596" t="s">
        <v>913</v>
      </c>
      <c r="I9" s="610">
        <v>608.6400146484375</v>
      </c>
      <c r="J9" s="610">
        <v>1</v>
      </c>
      <c r="K9" s="611">
        <v>608.6400146484375</v>
      </c>
    </row>
    <row r="10" spans="1:11" ht="14.45" customHeight="1" x14ac:dyDescent="0.2">
      <c r="A10" s="592" t="s">
        <v>534</v>
      </c>
      <c r="B10" s="593" t="s">
        <v>535</v>
      </c>
      <c r="C10" s="596" t="s">
        <v>541</v>
      </c>
      <c r="D10" s="624" t="s">
        <v>542</v>
      </c>
      <c r="E10" s="596" t="s">
        <v>902</v>
      </c>
      <c r="F10" s="624" t="s">
        <v>903</v>
      </c>
      <c r="G10" s="596" t="s">
        <v>912</v>
      </c>
      <c r="H10" s="596" t="s">
        <v>914</v>
      </c>
      <c r="I10" s="610">
        <v>608.66500854492188</v>
      </c>
      <c r="J10" s="610">
        <v>3</v>
      </c>
      <c r="K10" s="611">
        <v>1825.9600219726563</v>
      </c>
    </row>
    <row r="11" spans="1:11" ht="14.45" customHeight="1" x14ac:dyDescent="0.2">
      <c r="A11" s="592" t="s">
        <v>534</v>
      </c>
      <c r="B11" s="593" t="s">
        <v>535</v>
      </c>
      <c r="C11" s="596" t="s">
        <v>541</v>
      </c>
      <c r="D11" s="624" t="s">
        <v>542</v>
      </c>
      <c r="E11" s="596" t="s">
        <v>902</v>
      </c>
      <c r="F11" s="624" t="s">
        <v>903</v>
      </c>
      <c r="G11" s="596" t="s">
        <v>915</v>
      </c>
      <c r="H11" s="596" t="s">
        <v>916</v>
      </c>
      <c r="I11" s="610">
        <v>673.97998046875</v>
      </c>
      <c r="J11" s="610">
        <v>1</v>
      </c>
      <c r="K11" s="611">
        <v>673.97998046875</v>
      </c>
    </row>
    <row r="12" spans="1:11" ht="14.45" customHeight="1" x14ac:dyDescent="0.2">
      <c r="A12" s="592" t="s">
        <v>534</v>
      </c>
      <c r="B12" s="593" t="s">
        <v>535</v>
      </c>
      <c r="C12" s="596" t="s">
        <v>541</v>
      </c>
      <c r="D12" s="624" t="s">
        <v>542</v>
      </c>
      <c r="E12" s="596" t="s">
        <v>902</v>
      </c>
      <c r="F12" s="624" t="s">
        <v>903</v>
      </c>
      <c r="G12" s="596" t="s">
        <v>915</v>
      </c>
      <c r="H12" s="596" t="s">
        <v>917</v>
      </c>
      <c r="I12" s="610">
        <v>674.03997802734375</v>
      </c>
      <c r="J12" s="610">
        <v>3</v>
      </c>
      <c r="K12" s="611">
        <v>2022.0499267578125</v>
      </c>
    </row>
    <row r="13" spans="1:11" ht="14.45" customHeight="1" x14ac:dyDescent="0.2">
      <c r="A13" s="592" t="s">
        <v>534</v>
      </c>
      <c r="B13" s="593" t="s">
        <v>535</v>
      </c>
      <c r="C13" s="596" t="s">
        <v>541</v>
      </c>
      <c r="D13" s="624" t="s">
        <v>542</v>
      </c>
      <c r="E13" s="596" t="s">
        <v>902</v>
      </c>
      <c r="F13" s="624" t="s">
        <v>903</v>
      </c>
      <c r="G13" s="596" t="s">
        <v>918</v>
      </c>
      <c r="H13" s="596" t="s">
        <v>919</v>
      </c>
      <c r="I13" s="610">
        <v>608.6400146484375</v>
      </c>
      <c r="J13" s="610">
        <v>1</v>
      </c>
      <c r="K13" s="611">
        <v>608.6400146484375</v>
      </c>
    </row>
    <row r="14" spans="1:11" ht="14.45" customHeight="1" x14ac:dyDescent="0.2">
      <c r="A14" s="592" t="s">
        <v>534</v>
      </c>
      <c r="B14" s="593" t="s">
        <v>535</v>
      </c>
      <c r="C14" s="596" t="s">
        <v>541</v>
      </c>
      <c r="D14" s="624" t="s">
        <v>542</v>
      </c>
      <c r="E14" s="596" t="s">
        <v>902</v>
      </c>
      <c r="F14" s="624" t="s">
        <v>903</v>
      </c>
      <c r="G14" s="596" t="s">
        <v>918</v>
      </c>
      <c r="H14" s="596" t="s">
        <v>920</v>
      </c>
      <c r="I14" s="610">
        <v>609</v>
      </c>
      <c r="J14" s="610">
        <v>2</v>
      </c>
      <c r="K14" s="611">
        <v>1218</v>
      </c>
    </row>
    <row r="15" spans="1:11" ht="14.45" customHeight="1" x14ac:dyDescent="0.2">
      <c r="A15" s="592" t="s">
        <v>534</v>
      </c>
      <c r="B15" s="593" t="s">
        <v>535</v>
      </c>
      <c r="C15" s="596" t="s">
        <v>541</v>
      </c>
      <c r="D15" s="624" t="s">
        <v>542</v>
      </c>
      <c r="E15" s="596" t="s">
        <v>902</v>
      </c>
      <c r="F15" s="624" t="s">
        <v>903</v>
      </c>
      <c r="G15" s="596" t="s">
        <v>921</v>
      </c>
      <c r="H15" s="596" t="s">
        <v>922</v>
      </c>
      <c r="I15" s="610">
        <v>2990</v>
      </c>
      <c r="J15" s="610">
        <v>1</v>
      </c>
      <c r="K15" s="611">
        <v>2990</v>
      </c>
    </row>
    <row r="16" spans="1:11" ht="14.45" customHeight="1" x14ac:dyDescent="0.2">
      <c r="A16" s="592" t="s">
        <v>534</v>
      </c>
      <c r="B16" s="593" t="s">
        <v>535</v>
      </c>
      <c r="C16" s="596" t="s">
        <v>541</v>
      </c>
      <c r="D16" s="624" t="s">
        <v>542</v>
      </c>
      <c r="E16" s="596" t="s">
        <v>902</v>
      </c>
      <c r="F16" s="624" t="s">
        <v>903</v>
      </c>
      <c r="G16" s="596" t="s">
        <v>923</v>
      </c>
      <c r="H16" s="596" t="s">
        <v>924</v>
      </c>
      <c r="I16" s="610">
        <v>506.99749755859375</v>
      </c>
      <c r="J16" s="610">
        <v>10</v>
      </c>
      <c r="K16" s="611">
        <v>5069.989990234375</v>
      </c>
    </row>
    <row r="17" spans="1:11" ht="14.45" customHeight="1" x14ac:dyDescent="0.2">
      <c r="A17" s="592" t="s">
        <v>534</v>
      </c>
      <c r="B17" s="593" t="s">
        <v>535</v>
      </c>
      <c r="C17" s="596" t="s">
        <v>541</v>
      </c>
      <c r="D17" s="624" t="s">
        <v>542</v>
      </c>
      <c r="E17" s="596" t="s">
        <v>902</v>
      </c>
      <c r="F17" s="624" t="s">
        <v>903</v>
      </c>
      <c r="G17" s="596" t="s">
        <v>925</v>
      </c>
      <c r="H17" s="596" t="s">
        <v>926</v>
      </c>
      <c r="I17" s="610">
        <v>2070</v>
      </c>
      <c r="J17" s="610">
        <v>3</v>
      </c>
      <c r="K17" s="611">
        <v>6210</v>
      </c>
    </row>
    <row r="18" spans="1:11" ht="14.45" customHeight="1" x14ac:dyDescent="0.2">
      <c r="A18" s="592" t="s">
        <v>534</v>
      </c>
      <c r="B18" s="593" t="s">
        <v>535</v>
      </c>
      <c r="C18" s="596" t="s">
        <v>541</v>
      </c>
      <c r="D18" s="624" t="s">
        <v>542</v>
      </c>
      <c r="E18" s="596" t="s">
        <v>902</v>
      </c>
      <c r="F18" s="624" t="s">
        <v>903</v>
      </c>
      <c r="G18" s="596" t="s">
        <v>927</v>
      </c>
      <c r="H18" s="596" t="s">
        <v>928</v>
      </c>
      <c r="I18" s="610">
        <v>2875</v>
      </c>
      <c r="J18" s="610">
        <v>3</v>
      </c>
      <c r="K18" s="611">
        <v>8625</v>
      </c>
    </row>
    <row r="19" spans="1:11" ht="14.45" customHeight="1" x14ac:dyDescent="0.2">
      <c r="A19" s="592" t="s">
        <v>534</v>
      </c>
      <c r="B19" s="593" t="s">
        <v>535</v>
      </c>
      <c r="C19" s="596" t="s">
        <v>541</v>
      </c>
      <c r="D19" s="624" t="s">
        <v>542</v>
      </c>
      <c r="E19" s="596" t="s">
        <v>902</v>
      </c>
      <c r="F19" s="624" t="s">
        <v>903</v>
      </c>
      <c r="G19" s="596" t="s">
        <v>929</v>
      </c>
      <c r="H19" s="596" t="s">
        <v>930</v>
      </c>
      <c r="I19" s="610">
        <v>2415</v>
      </c>
      <c r="J19" s="610">
        <v>1</v>
      </c>
      <c r="K19" s="611">
        <v>2415</v>
      </c>
    </row>
    <row r="20" spans="1:11" ht="14.45" customHeight="1" x14ac:dyDescent="0.2">
      <c r="A20" s="592" t="s">
        <v>534</v>
      </c>
      <c r="B20" s="593" t="s">
        <v>535</v>
      </c>
      <c r="C20" s="596" t="s">
        <v>541</v>
      </c>
      <c r="D20" s="624" t="s">
        <v>542</v>
      </c>
      <c r="E20" s="596" t="s">
        <v>902</v>
      </c>
      <c r="F20" s="624" t="s">
        <v>903</v>
      </c>
      <c r="G20" s="596" t="s">
        <v>931</v>
      </c>
      <c r="H20" s="596" t="s">
        <v>932</v>
      </c>
      <c r="I20" s="610">
        <v>2530</v>
      </c>
      <c r="J20" s="610">
        <v>1</v>
      </c>
      <c r="K20" s="611">
        <v>2530</v>
      </c>
    </row>
    <row r="21" spans="1:11" ht="14.45" customHeight="1" x14ac:dyDescent="0.2">
      <c r="A21" s="592" t="s">
        <v>534</v>
      </c>
      <c r="B21" s="593" t="s">
        <v>535</v>
      </c>
      <c r="C21" s="596" t="s">
        <v>541</v>
      </c>
      <c r="D21" s="624" t="s">
        <v>542</v>
      </c>
      <c r="E21" s="596" t="s">
        <v>902</v>
      </c>
      <c r="F21" s="624" t="s">
        <v>903</v>
      </c>
      <c r="G21" s="596" t="s">
        <v>933</v>
      </c>
      <c r="H21" s="596" t="s">
        <v>934</v>
      </c>
      <c r="I21" s="610">
        <v>2794.5</v>
      </c>
      <c r="J21" s="610">
        <v>1</v>
      </c>
      <c r="K21" s="611">
        <v>2794.5</v>
      </c>
    </row>
    <row r="22" spans="1:11" ht="14.45" customHeight="1" x14ac:dyDescent="0.2">
      <c r="A22" s="592" t="s">
        <v>534</v>
      </c>
      <c r="B22" s="593" t="s">
        <v>535</v>
      </c>
      <c r="C22" s="596" t="s">
        <v>541</v>
      </c>
      <c r="D22" s="624" t="s">
        <v>542</v>
      </c>
      <c r="E22" s="596" t="s">
        <v>902</v>
      </c>
      <c r="F22" s="624" t="s">
        <v>903</v>
      </c>
      <c r="G22" s="596" t="s">
        <v>935</v>
      </c>
      <c r="H22" s="596" t="s">
        <v>936</v>
      </c>
      <c r="I22" s="610">
        <v>5681</v>
      </c>
      <c r="J22" s="610">
        <v>1</v>
      </c>
      <c r="K22" s="611">
        <v>5681</v>
      </c>
    </row>
    <row r="23" spans="1:11" ht="14.45" customHeight="1" x14ac:dyDescent="0.2">
      <c r="A23" s="592" t="s">
        <v>534</v>
      </c>
      <c r="B23" s="593" t="s">
        <v>535</v>
      </c>
      <c r="C23" s="596" t="s">
        <v>541</v>
      </c>
      <c r="D23" s="624" t="s">
        <v>542</v>
      </c>
      <c r="E23" s="596" t="s">
        <v>902</v>
      </c>
      <c r="F23" s="624" t="s">
        <v>903</v>
      </c>
      <c r="G23" s="596" t="s">
        <v>935</v>
      </c>
      <c r="H23" s="596" t="s">
        <v>937</v>
      </c>
      <c r="I23" s="610">
        <v>5681</v>
      </c>
      <c r="J23" s="610">
        <v>1</v>
      </c>
      <c r="K23" s="611">
        <v>5681</v>
      </c>
    </row>
    <row r="24" spans="1:11" ht="14.45" customHeight="1" x14ac:dyDescent="0.2">
      <c r="A24" s="592" t="s">
        <v>534</v>
      </c>
      <c r="B24" s="593" t="s">
        <v>535</v>
      </c>
      <c r="C24" s="596" t="s">
        <v>541</v>
      </c>
      <c r="D24" s="624" t="s">
        <v>542</v>
      </c>
      <c r="E24" s="596" t="s">
        <v>902</v>
      </c>
      <c r="F24" s="624" t="s">
        <v>903</v>
      </c>
      <c r="G24" s="596" t="s">
        <v>938</v>
      </c>
      <c r="H24" s="596" t="s">
        <v>939</v>
      </c>
      <c r="I24" s="610">
        <v>1321.3000081380208</v>
      </c>
      <c r="J24" s="610">
        <v>4</v>
      </c>
      <c r="K24" s="611">
        <v>5285.4000244140625</v>
      </c>
    </row>
    <row r="25" spans="1:11" ht="14.45" customHeight="1" x14ac:dyDescent="0.2">
      <c r="A25" s="592" t="s">
        <v>534</v>
      </c>
      <c r="B25" s="593" t="s">
        <v>535</v>
      </c>
      <c r="C25" s="596" t="s">
        <v>541</v>
      </c>
      <c r="D25" s="624" t="s">
        <v>542</v>
      </c>
      <c r="E25" s="596" t="s">
        <v>902</v>
      </c>
      <c r="F25" s="624" t="s">
        <v>903</v>
      </c>
      <c r="G25" s="596" t="s">
        <v>940</v>
      </c>
      <c r="H25" s="596" t="s">
        <v>941</v>
      </c>
      <c r="I25" s="610">
        <v>1321.3333333333333</v>
      </c>
      <c r="J25" s="610">
        <v>3</v>
      </c>
      <c r="K25" s="611">
        <v>3964</v>
      </c>
    </row>
    <row r="26" spans="1:11" ht="14.45" customHeight="1" x14ac:dyDescent="0.2">
      <c r="A26" s="592" t="s">
        <v>534</v>
      </c>
      <c r="B26" s="593" t="s">
        <v>535</v>
      </c>
      <c r="C26" s="596" t="s">
        <v>541</v>
      </c>
      <c r="D26" s="624" t="s">
        <v>542</v>
      </c>
      <c r="E26" s="596" t="s">
        <v>902</v>
      </c>
      <c r="F26" s="624" t="s">
        <v>903</v>
      </c>
      <c r="G26" s="596" t="s">
        <v>942</v>
      </c>
      <c r="H26" s="596" t="s">
        <v>943</v>
      </c>
      <c r="I26" s="610">
        <v>1911.8199462890625</v>
      </c>
      <c r="J26" s="610">
        <v>1</v>
      </c>
      <c r="K26" s="611">
        <v>1911.8199462890625</v>
      </c>
    </row>
    <row r="27" spans="1:11" ht="14.45" customHeight="1" x14ac:dyDescent="0.2">
      <c r="A27" s="592" t="s">
        <v>534</v>
      </c>
      <c r="B27" s="593" t="s">
        <v>535</v>
      </c>
      <c r="C27" s="596" t="s">
        <v>541</v>
      </c>
      <c r="D27" s="624" t="s">
        <v>542</v>
      </c>
      <c r="E27" s="596" t="s">
        <v>902</v>
      </c>
      <c r="F27" s="624" t="s">
        <v>903</v>
      </c>
      <c r="G27" s="596" t="s">
        <v>944</v>
      </c>
      <c r="H27" s="596" t="s">
        <v>945</v>
      </c>
      <c r="I27" s="610">
        <v>2990</v>
      </c>
      <c r="J27" s="610">
        <v>2</v>
      </c>
      <c r="K27" s="611">
        <v>5980</v>
      </c>
    </row>
    <row r="28" spans="1:11" ht="14.45" customHeight="1" x14ac:dyDescent="0.2">
      <c r="A28" s="592" t="s">
        <v>534</v>
      </c>
      <c r="B28" s="593" t="s">
        <v>535</v>
      </c>
      <c r="C28" s="596" t="s">
        <v>541</v>
      </c>
      <c r="D28" s="624" t="s">
        <v>542</v>
      </c>
      <c r="E28" s="596" t="s">
        <v>902</v>
      </c>
      <c r="F28" s="624" t="s">
        <v>903</v>
      </c>
      <c r="G28" s="596" t="s">
        <v>946</v>
      </c>
      <c r="H28" s="596" t="s">
        <v>947</v>
      </c>
      <c r="I28" s="610">
        <v>4650.60009765625</v>
      </c>
      <c r="J28" s="610">
        <v>1</v>
      </c>
      <c r="K28" s="611">
        <v>4650.60009765625</v>
      </c>
    </row>
    <row r="29" spans="1:11" ht="14.45" customHeight="1" x14ac:dyDescent="0.2">
      <c r="A29" s="592" t="s">
        <v>534</v>
      </c>
      <c r="B29" s="593" t="s">
        <v>535</v>
      </c>
      <c r="C29" s="596" t="s">
        <v>541</v>
      </c>
      <c r="D29" s="624" t="s">
        <v>542</v>
      </c>
      <c r="E29" s="596" t="s">
        <v>902</v>
      </c>
      <c r="F29" s="624" t="s">
        <v>903</v>
      </c>
      <c r="G29" s="596" t="s">
        <v>948</v>
      </c>
      <c r="H29" s="596" t="s">
        <v>949</v>
      </c>
      <c r="I29" s="610">
        <v>2990</v>
      </c>
      <c r="J29" s="610">
        <v>2</v>
      </c>
      <c r="K29" s="611">
        <v>5980</v>
      </c>
    </row>
    <row r="30" spans="1:11" ht="14.45" customHeight="1" x14ac:dyDescent="0.2">
      <c r="A30" s="592" t="s">
        <v>534</v>
      </c>
      <c r="B30" s="593" t="s">
        <v>535</v>
      </c>
      <c r="C30" s="596" t="s">
        <v>541</v>
      </c>
      <c r="D30" s="624" t="s">
        <v>542</v>
      </c>
      <c r="E30" s="596" t="s">
        <v>902</v>
      </c>
      <c r="F30" s="624" t="s">
        <v>903</v>
      </c>
      <c r="G30" s="596" t="s">
        <v>950</v>
      </c>
      <c r="H30" s="596" t="s">
        <v>951</v>
      </c>
      <c r="I30" s="610">
        <v>4650.60009765625</v>
      </c>
      <c r="J30" s="610">
        <v>1</v>
      </c>
      <c r="K30" s="611">
        <v>4650.60009765625</v>
      </c>
    </row>
    <row r="31" spans="1:11" ht="14.45" customHeight="1" x14ac:dyDescent="0.2">
      <c r="A31" s="592" t="s">
        <v>534</v>
      </c>
      <c r="B31" s="593" t="s">
        <v>535</v>
      </c>
      <c r="C31" s="596" t="s">
        <v>541</v>
      </c>
      <c r="D31" s="624" t="s">
        <v>542</v>
      </c>
      <c r="E31" s="596" t="s">
        <v>902</v>
      </c>
      <c r="F31" s="624" t="s">
        <v>903</v>
      </c>
      <c r="G31" s="596" t="s">
        <v>952</v>
      </c>
      <c r="H31" s="596" t="s">
        <v>953</v>
      </c>
      <c r="I31" s="610">
        <v>1988.3499755859375</v>
      </c>
      <c r="J31" s="610">
        <v>1</v>
      </c>
      <c r="K31" s="611">
        <v>1988.3499755859375</v>
      </c>
    </row>
    <row r="32" spans="1:11" ht="14.45" customHeight="1" x14ac:dyDescent="0.2">
      <c r="A32" s="592" t="s">
        <v>534</v>
      </c>
      <c r="B32" s="593" t="s">
        <v>535</v>
      </c>
      <c r="C32" s="596" t="s">
        <v>541</v>
      </c>
      <c r="D32" s="624" t="s">
        <v>542</v>
      </c>
      <c r="E32" s="596" t="s">
        <v>902</v>
      </c>
      <c r="F32" s="624" t="s">
        <v>903</v>
      </c>
      <c r="G32" s="596" t="s">
        <v>954</v>
      </c>
      <c r="H32" s="596" t="s">
        <v>955</v>
      </c>
      <c r="I32" s="610">
        <v>2002.550048828125</v>
      </c>
      <c r="J32" s="610">
        <v>2</v>
      </c>
      <c r="K32" s="611">
        <v>4005.10009765625</v>
      </c>
    </row>
    <row r="33" spans="1:11" ht="14.45" customHeight="1" x14ac:dyDescent="0.2">
      <c r="A33" s="592" t="s">
        <v>534</v>
      </c>
      <c r="B33" s="593" t="s">
        <v>535</v>
      </c>
      <c r="C33" s="596" t="s">
        <v>541</v>
      </c>
      <c r="D33" s="624" t="s">
        <v>542</v>
      </c>
      <c r="E33" s="596" t="s">
        <v>902</v>
      </c>
      <c r="F33" s="624" t="s">
        <v>903</v>
      </c>
      <c r="G33" s="596" t="s">
        <v>956</v>
      </c>
      <c r="H33" s="596" t="s">
        <v>957</v>
      </c>
      <c r="I33" s="610">
        <v>1888.9300537109375</v>
      </c>
      <c r="J33" s="610">
        <v>2</v>
      </c>
      <c r="K33" s="611">
        <v>3777.860107421875</v>
      </c>
    </row>
    <row r="34" spans="1:11" ht="14.45" customHeight="1" x14ac:dyDescent="0.2">
      <c r="A34" s="592" t="s">
        <v>534</v>
      </c>
      <c r="B34" s="593" t="s">
        <v>535</v>
      </c>
      <c r="C34" s="596" t="s">
        <v>541</v>
      </c>
      <c r="D34" s="624" t="s">
        <v>542</v>
      </c>
      <c r="E34" s="596" t="s">
        <v>902</v>
      </c>
      <c r="F34" s="624" t="s">
        <v>903</v>
      </c>
      <c r="G34" s="596" t="s">
        <v>958</v>
      </c>
      <c r="H34" s="596" t="s">
        <v>959</v>
      </c>
      <c r="I34" s="610">
        <v>1888.9300537109375</v>
      </c>
      <c r="J34" s="610">
        <v>1</v>
      </c>
      <c r="K34" s="611">
        <v>1888.9300537109375</v>
      </c>
    </row>
    <row r="35" spans="1:11" ht="14.45" customHeight="1" x14ac:dyDescent="0.2">
      <c r="A35" s="592" t="s">
        <v>534</v>
      </c>
      <c r="B35" s="593" t="s">
        <v>535</v>
      </c>
      <c r="C35" s="596" t="s">
        <v>541</v>
      </c>
      <c r="D35" s="624" t="s">
        <v>542</v>
      </c>
      <c r="E35" s="596" t="s">
        <v>902</v>
      </c>
      <c r="F35" s="624" t="s">
        <v>903</v>
      </c>
      <c r="G35" s="596" t="s">
        <v>960</v>
      </c>
      <c r="H35" s="596" t="s">
        <v>961</v>
      </c>
      <c r="I35" s="610">
        <v>1888.9300537109375</v>
      </c>
      <c r="J35" s="610">
        <v>2</v>
      </c>
      <c r="K35" s="611">
        <v>3777.860107421875</v>
      </c>
    </row>
    <row r="36" spans="1:11" ht="14.45" customHeight="1" x14ac:dyDescent="0.2">
      <c r="A36" s="592" t="s">
        <v>534</v>
      </c>
      <c r="B36" s="593" t="s">
        <v>535</v>
      </c>
      <c r="C36" s="596" t="s">
        <v>541</v>
      </c>
      <c r="D36" s="624" t="s">
        <v>542</v>
      </c>
      <c r="E36" s="596" t="s">
        <v>902</v>
      </c>
      <c r="F36" s="624" t="s">
        <v>903</v>
      </c>
      <c r="G36" s="596" t="s">
        <v>962</v>
      </c>
      <c r="H36" s="596" t="s">
        <v>963</v>
      </c>
      <c r="I36" s="610">
        <v>1495.9233703613281</v>
      </c>
      <c r="J36" s="610">
        <v>7</v>
      </c>
      <c r="K36" s="611">
        <v>10471.47998046875</v>
      </c>
    </row>
    <row r="37" spans="1:11" ht="14.45" customHeight="1" x14ac:dyDescent="0.2">
      <c r="A37" s="592" t="s">
        <v>534</v>
      </c>
      <c r="B37" s="593" t="s">
        <v>535</v>
      </c>
      <c r="C37" s="596" t="s">
        <v>541</v>
      </c>
      <c r="D37" s="624" t="s">
        <v>542</v>
      </c>
      <c r="E37" s="596" t="s">
        <v>902</v>
      </c>
      <c r="F37" s="624" t="s">
        <v>903</v>
      </c>
      <c r="G37" s="596" t="s">
        <v>964</v>
      </c>
      <c r="H37" s="596" t="s">
        <v>965</v>
      </c>
      <c r="I37" s="610">
        <v>5754.759765625</v>
      </c>
      <c r="J37" s="610">
        <v>1</v>
      </c>
      <c r="K37" s="611">
        <v>5754.759765625</v>
      </c>
    </row>
    <row r="38" spans="1:11" ht="14.45" customHeight="1" x14ac:dyDescent="0.2">
      <c r="A38" s="592" t="s">
        <v>534</v>
      </c>
      <c r="B38" s="593" t="s">
        <v>535</v>
      </c>
      <c r="C38" s="596" t="s">
        <v>541</v>
      </c>
      <c r="D38" s="624" t="s">
        <v>542</v>
      </c>
      <c r="E38" s="596" t="s">
        <v>902</v>
      </c>
      <c r="F38" s="624" t="s">
        <v>903</v>
      </c>
      <c r="G38" s="596" t="s">
        <v>966</v>
      </c>
      <c r="H38" s="596" t="s">
        <v>967</v>
      </c>
      <c r="I38" s="610">
        <v>4643.97998046875</v>
      </c>
      <c r="J38" s="610">
        <v>5</v>
      </c>
      <c r="K38" s="611">
        <v>23219.89990234375</v>
      </c>
    </row>
    <row r="39" spans="1:11" ht="14.45" customHeight="1" x14ac:dyDescent="0.2">
      <c r="A39" s="592" t="s">
        <v>534</v>
      </c>
      <c r="B39" s="593" t="s">
        <v>535</v>
      </c>
      <c r="C39" s="596" t="s">
        <v>541</v>
      </c>
      <c r="D39" s="624" t="s">
        <v>542</v>
      </c>
      <c r="E39" s="596" t="s">
        <v>902</v>
      </c>
      <c r="F39" s="624" t="s">
        <v>903</v>
      </c>
      <c r="G39" s="596" t="s">
        <v>968</v>
      </c>
      <c r="H39" s="596" t="s">
        <v>969</v>
      </c>
      <c r="I39" s="610">
        <v>157300</v>
      </c>
      <c r="J39" s="610">
        <v>1</v>
      </c>
      <c r="K39" s="611">
        <v>157300</v>
      </c>
    </row>
    <row r="40" spans="1:11" ht="14.45" customHeight="1" x14ac:dyDescent="0.2">
      <c r="A40" s="592" t="s">
        <v>534</v>
      </c>
      <c r="B40" s="593" t="s">
        <v>535</v>
      </c>
      <c r="C40" s="596" t="s">
        <v>541</v>
      </c>
      <c r="D40" s="624" t="s">
        <v>542</v>
      </c>
      <c r="E40" s="596" t="s">
        <v>902</v>
      </c>
      <c r="F40" s="624" t="s">
        <v>903</v>
      </c>
      <c r="G40" s="596" t="s">
        <v>970</v>
      </c>
      <c r="H40" s="596" t="s">
        <v>971</v>
      </c>
      <c r="I40" s="610">
        <v>5521.22998046875</v>
      </c>
      <c r="J40" s="610">
        <v>22</v>
      </c>
      <c r="K40" s="611">
        <v>121467.056640625</v>
      </c>
    </row>
    <row r="41" spans="1:11" ht="14.45" customHeight="1" x14ac:dyDescent="0.2">
      <c r="A41" s="592" t="s">
        <v>534</v>
      </c>
      <c r="B41" s="593" t="s">
        <v>535</v>
      </c>
      <c r="C41" s="596" t="s">
        <v>541</v>
      </c>
      <c r="D41" s="624" t="s">
        <v>542</v>
      </c>
      <c r="E41" s="596" t="s">
        <v>902</v>
      </c>
      <c r="F41" s="624" t="s">
        <v>903</v>
      </c>
      <c r="G41" s="596" t="s">
        <v>972</v>
      </c>
      <c r="H41" s="596" t="s">
        <v>973</v>
      </c>
      <c r="I41" s="610">
        <v>2480.5</v>
      </c>
      <c r="J41" s="610">
        <v>1</v>
      </c>
      <c r="K41" s="611">
        <v>2480.5</v>
      </c>
    </row>
    <row r="42" spans="1:11" ht="14.45" customHeight="1" x14ac:dyDescent="0.2">
      <c r="A42" s="592" t="s">
        <v>534</v>
      </c>
      <c r="B42" s="593" t="s">
        <v>535</v>
      </c>
      <c r="C42" s="596" t="s">
        <v>541</v>
      </c>
      <c r="D42" s="624" t="s">
        <v>542</v>
      </c>
      <c r="E42" s="596" t="s">
        <v>902</v>
      </c>
      <c r="F42" s="624" t="s">
        <v>903</v>
      </c>
      <c r="G42" s="596" t="s">
        <v>974</v>
      </c>
      <c r="H42" s="596" t="s">
        <v>975</v>
      </c>
      <c r="I42" s="610">
        <v>2904</v>
      </c>
      <c r="J42" s="610">
        <v>4</v>
      </c>
      <c r="K42" s="611">
        <v>11616</v>
      </c>
    </row>
    <row r="43" spans="1:11" ht="14.45" customHeight="1" x14ac:dyDescent="0.2">
      <c r="A43" s="592" t="s">
        <v>534</v>
      </c>
      <c r="B43" s="593" t="s">
        <v>535</v>
      </c>
      <c r="C43" s="596" t="s">
        <v>541</v>
      </c>
      <c r="D43" s="624" t="s">
        <v>542</v>
      </c>
      <c r="E43" s="596" t="s">
        <v>902</v>
      </c>
      <c r="F43" s="624" t="s">
        <v>903</v>
      </c>
      <c r="G43" s="596" t="s">
        <v>976</v>
      </c>
      <c r="H43" s="596" t="s">
        <v>977</v>
      </c>
      <c r="I43" s="610">
        <v>1161.5999755859375</v>
      </c>
      <c r="J43" s="610">
        <v>120</v>
      </c>
      <c r="K43" s="611">
        <v>139392</v>
      </c>
    </row>
    <row r="44" spans="1:11" ht="14.45" customHeight="1" x14ac:dyDescent="0.2">
      <c r="A44" s="592" t="s">
        <v>534</v>
      </c>
      <c r="B44" s="593" t="s">
        <v>535</v>
      </c>
      <c r="C44" s="596" t="s">
        <v>541</v>
      </c>
      <c r="D44" s="624" t="s">
        <v>542</v>
      </c>
      <c r="E44" s="596" t="s">
        <v>902</v>
      </c>
      <c r="F44" s="624" t="s">
        <v>903</v>
      </c>
      <c r="G44" s="596" t="s">
        <v>978</v>
      </c>
      <c r="H44" s="596" t="s">
        <v>979</v>
      </c>
      <c r="I44" s="610">
        <v>4247.10009765625</v>
      </c>
      <c r="J44" s="610">
        <v>8</v>
      </c>
      <c r="K44" s="611">
        <v>33976.80078125</v>
      </c>
    </row>
    <row r="45" spans="1:11" ht="14.45" customHeight="1" x14ac:dyDescent="0.2">
      <c r="A45" s="592" t="s">
        <v>534</v>
      </c>
      <c r="B45" s="593" t="s">
        <v>535</v>
      </c>
      <c r="C45" s="596" t="s">
        <v>541</v>
      </c>
      <c r="D45" s="624" t="s">
        <v>542</v>
      </c>
      <c r="E45" s="596" t="s">
        <v>902</v>
      </c>
      <c r="F45" s="624" t="s">
        <v>903</v>
      </c>
      <c r="G45" s="596" t="s">
        <v>980</v>
      </c>
      <c r="H45" s="596" t="s">
        <v>981</v>
      </c>
      <c r="I45" s="610">
        <v>7659.2998046875</v>
      </c>
      <c r="J45" s="610">
        <v>2</v>
      </c>
      <c r="K45" s="611">
        <v>15318.599609375</v>
      </c>
    </row>
    <row r="46" spans="1:11" ht="14.45" customHeight="1" x14ac:dyDescent="0.2">
      <c r="A46" s="592" t="s">
        <v>534</v>
      </c>
      <c r="B46" s="593" t="s">
        <v>535</v>
      </c>
      <c r="C46" s="596" t="s">
        <v>541</v>
      </c>
      <c r="D46" s="624" t="s">
        <v>542</v>
      </c>
      <c r="E46" s="596" t="s">
        <v>902</v>
      </c>
      <c r="F46" s="624" t="s">
        <v>903</v>
      </c>
      <c r="G46" s="596" t="s">
        <v>982</v>
      </c>
      <c r="H46" s="596" t="s">
        <v>983</v>
      </c>
      <c r="I46" s="610">
        <v>37824.6015625</v>
      </c>
      <c r="J46" s="610">
        <v>1</v>
      </c>
      <c r="K46" s="611">
        <v>37824.6015625</v>
      </c>
    </row>
    <row r="47" spans="1:11" ht="14.45" customHeight="1" x14ac:dyDescent="0.2">
      <c r="A47" s="592" t="s">
        <v>534</v>
      </c>
      <c r="B47" s="593" t="s">
        <v>535</v>
      </c>
      <c r="C47" s="596" t="s">
        <v>541</v>
      </c>
      <c r="D47" s="624" t="s">
        <v>542</v>
      </c>
      <c r="E47" s="596" t="s">
        <v>902</v>
      </c>
      <c r="F47" s="624" t="s">
        <v>903</v>
      </c>
      <c r="G47" s="596" t="s">
        <v>984</v>
      </c>
      <c r="H47" s="596" t="s">
        <v>985</v>
      </c>
      <c r="I47" s="610">
        <v>3285.14990234375</v>
      </c>
      <c r="J47" s="610">
        <v>2</v>
      </c>
      <c r="K47" s="611">
        <v>6570.2998046875</v>
      </c>
    </row>
    <row r="48" spans="1:11" ht="14.45" customHeight="1" x14ac:dyDescent="0.2">
      <c r="A48" s="592" t="s">
        <v>534</v>
      </c>
      <c r="B48" s="593" t="s">
        <v>535</v>
      </c>
      <c r="C48" s="596" t="s">
        <v>541</v>
      </c>
      <c r="D48" s="624" t="s">
        <v>542</v>
      </c>
      <c r="E48" s="596" t="s">
        <v>902</v>
      </c>
      <c r="F48" s="624" t="s">
        <v>903</v>
      </c>
      <c r="G48" s="596" t="s">
        <v>986</v>
      </c>
      <c r="H48" s="596" t="s">
        <v>987</v>
      </c>
      <c r="I48" s="610">
        <v>4719</v>
      </c>
      <c r="J48" s="610">
        <v>8</v>
      </c>
      <c r="K48" s="611">
        <v>37752</v>
      </c>
    </row>
    <row r="49" spans="1:11" ht="14.45" customHeight="1" x14ac:dyDescent="0.2">
      <c r="A49" s="592" t="s">
        <v>534</v>
      </c>
      <c r="B49" s="593" t="s">
        <v>535</v>
      </c>
      <c r="C49" s="596" t="s">
        <v>541</v>
      </c>
      <c r="D49" s="624" t="s">
        <v>542</v>
      </c>
      <c r="E49" s="596" t="s">
        <v>902</v>
      </c>
      <c r="F49" s="624" t="s">
        <v>903</v>
      </c>
      <c r="G49" s="596" t="s">
        <v>988</v>
      </c>
      <c r="H49" s="596" t="s">
        <v>989</v>
      </c>
      <c r="I49" s="610">
        <v>51425</v>
      </c>
      <c r="J49" s="610">
        <v>1</v>
      </c>
      <c r="K49" s="611">
        <v>51425</v>
      </c>
    </row>
    <row r="50" spans="1:11" ht="14.45" customHeight="1" x14ac:dyDescent="0.2">
      <c r="A50" s="592" t="s">
        <v>534</v>
      </c>
      <c r="B50" s="593" t="s">
        <v>535</v>
      </c>
      <c r="C50" s="596" t="s">
        <v>541</v>
      </c>
      <c r="D50" s="624" t="s">
        <v>542</v>
      </c>
      <c r="E50" s="596" t="s">
        <v>902</v>
      </c>
      <c r="F50" s="624" t="s">
        <v>903</v>
      </c>
      <c r="G50" s="596" t="s">
        <v>990</v>
      </c>
      <c r="H50" s="596" t="s">
        <v>991</v>
      </c>
      <c r="I50" s="610">
        <v>5115.8798828125</v>
      </c>
      <c r="J50" s="610">
        <v>8</v>
      </c>
      <c r="K50" s="611">
        <v>40927.0390625</v>
      </c>
    </row>
    <row r="51" spans="1:11" ht="14.45" customHeight="1" x14ac:dyDescent="0.2">
      <c r="A51" s="592" t="s">
        <v>534</v>
      </c>
      <c r="B51" s="593" t="s">
        <v>535</v>
      </c>
      <c r="C51" s="596" t="s">
        <v>541</v>
      </c>
      <c r="D51" s="624" t="s">
        <v>542</v>
      </c>
      <c r="E51" s="596" t="s">
        <v>902</v>
      </c>
      <c r="F51" s="624" t="s">
        <v>903</v>
      </c>
      <c r="G51" s="596" t="s">
        <v>992</v>
      </c>
      <c r="H51" s="596" t="s">
        <v>993</v>
      </c>
      <c r="I51" s="610">
        <v>4904.1298828125</v>
      </c>
      <c r="J51" s="610">
        <v>3</v>
      </c>
      <c r="K51" s="611">
        <v>14712.3896484375</v>
      </c>
    </row>
    <row r="52" spans="1:11" ht="14.45" customHeight="1" x14ac:dyDescent="0.2">
      <c r="A52" s="592" t="s">
        <v>534</v>
      </c>
      <c r="B52" s="593" t="s">
        <v>535</v>
      </c>
      <c r="C52" s="596" t="s">
        <v>541</v>
      </c>
      <c r="D52" s="624" t="s">
        <v>542</v>
      </c>
      <c r="E52" s="596" t="s">
        <v>902</v>
      </c>
      <c r="F52" s="624" t="s">
        <v>903</v>
      </c>
      <c r="G52" s="596" t="s">
        <v>994</v>
      </c>
      <c r="H52" s="596" t="s">
        <v>995</v>
      </c>
      <c r="I52" s="610">
        <v>3712.280029296875</v>
      </c>
      <c r="J52" s="610">
        <v>1</v>
      </c>
      <c r="K52" s="611">
        <v>3712.280029296875</v>
      </c>
    </row>
    <row r="53" spans="1:11" ht="14.45" customHeight="1" x14ac:dyDescent="0.2">
      <c r="A53" s="592" t="s">
        <v>534</v>
      </c>
      <c r="B53" s="593" t="s">
        <v>535</v>
      </c>
      <c r="C53" s="596" t="s">
        <v>541</v>
      </c>
      <c r="D53" s="624" t="s">
        <v>542</v>
      </c>
      <c r="E53" s="596" t="s">
        <v>902</v>
      </c>
      <c r="F53" s="624" t="s">
        <v>903</v>
      </c>
      <c r="G53" s="596" t="s">
        <v>996</v>
      </c>
      <c r="H53" s="596" t="s">
        <v>997</v>
      </c>
      <c r="I53" s="610">
        <v>2227.610107421875</v>
      </c>
      <c r="J53" s="610">
        <v>5</v>
      </c>
      <c r="K53" s="611">
        <v>11138.050537109375</v>
      </c>
    </row>
    <row r="54" spans="1:11" ht="14.45" customHeight="1" x14ac:dyDescent="0.2">
      <c r="A54" s="592" t="s">
        <v>534</v>
      </c>
      <c r="B54" s="593" t="s">
        <v>535</v>
      </c>
      <c r="C54" s="596" t="s">
        <v>541</v>
      </c>
      <c r="D54" s="624" t="s">
        <v>542</v>
      </c>
      <c r="E54" s="596" t="s">
        <v>902</v>
      </c>
      <c r="F54" s="624" t="s">
        <v>903</v>
      </c>
      <c r="G54" s="596" t="s">
        <v>998</v>
      </c>
      <c r="H54" s="596" t="s">
        <v>999</v>
      </c>
      <c r="I54" s="610">
        <v>9952.25</v>
      </c>
      <c r="J54" s="610">
        <v>28</v>
      </c>
      <c r="K54" s="611">
        <v>278663</v>
      </c>
    </row>
    <row r="55" spans="1:11" ht="14.45" customHeight="1" x14ac:dyDescent="0.2">
      <c r="A55" s="592" t="s">
        <v>534</v>
      </c>
      <c r="B55" s="593" t="s">
        <v>535</v>
      </c>
      <c r="C55" s="596" t="s">
        <v>541</v>
      </c>
      <c r="D55" s="624" t="s">
        <v>542</v>
      </c>
      <c r="E55" s="596" t="s">
        <v>902</v>
      </c>
      <c r="F55" s="624" t="s">
        <v>903</v>
      </c>
      <c r="G55" s="596" t="s">
        <v>1000</v>
      </c>
      <c r="H55" s="596" t="s">
        <v>1001</v>
      </c>
      <c r="I55" s="610">
        <v>1988.030029296875</v>
      </c>
      <c r="J55" s="610">
        <v>15</v>
      </c>
      <c r="K55" s="611">
        <v>29820.4501953125</v>
      </c>
    </row>
    <row r="56" spans="1:11" ht="14.45" customHeight="1" x14ac:dyDescent="0.2">
      <c r="A56" s="592" t="s">
        <v>534</v>
      </c>
      <c r="B56" s="593" t="s">
        <v>535</v>
      </c>
      <c r="C56" s="596" t="s">
        <v>541</v>
      </c>
      <c r="D56" s="624" t="s">
        <v>542</v>
      </c>
      <c r="E56" s="596" t="s">
        <v>902</v>
      </c>
      <c r="F56" s="624" t="s">
        <v>903</v>
      </c>
      <c r="G56" s="596" t="s">
        <v>1002</v>
      </c>
      <c r="H56" s="596" t="s">
        <v>1003</v>
      </c>
      <c r="I56" s="610">
        <v>4278.56005859375</v>
      </c>
      <c r="J56" s="610">
        <v>1</v>
      </c>
      <c r="K56" s="611">
        <v>4278.56005859375</v>
      </c>
    </row>
    <row r="57" spans="1:11" ht="14.45" customHeight="1" x14ac:dyDescent="0.2">
      <c r="A57" s="592" t="s">
        <v>534</v>
      </c>
      <c r="B57" s="593" t="s">
        <v>535</v>
      </c>
      <c r="C57" s="596" t="s">
        <v>541</v>
      </c>
      <c r="D57" s="624" t="s">
        <v>542</v>
      </c>
      <c r="E57" s="596" t="s">
        <v>902</v>
      </c>
      <c r="F57" s="624" t="s">
        <v>903</v>
      </c>
      <c r="G57" s="596" t="s">
        <v>1004</v>
      </c>
      <c r="H57" s="596" t="s">
        <v>1005</v>
      </c>
      <c r="I57" s="610">
        <v>2994.75</v>
      </c>
      <c r="J57" s="610">
        <v>4</v>
      </c>
      <c r="K57" s="611">
        <v>11979</v>
      </c>
    </row>
    <row r="58" spans="1:11" ht="14.45" customHeight="1" x14ac:dyDescent="0.2">
      <c r="A58" s="592" t="s">
        <v>534</v>
      </c>
      <c r="B58" s="593" t="s">
        <v>535</v>
      </c>
      <c r="C58" s="596" t="s">
        <v>541</v>
      </c>
      <c r="D58" s="624" t="s">
        <v>542</v>
      </c>
      <c r="E58" s="596" t="s">
        <v>902</v>
      </c>
      <c r="F58" s="624" t="s">
        <v>903</v>
      </c>
      <c r="G58" s="596" t="s">
        <v>1006</v>
      </c>
      <c r="H58" s="596" t="s">
        <v>1007</v>
      </c>
      <c r="I58" s="610">
        <v>793.5</v>
      </c>
      <c r="J58" s="610">
        <v>1</v>
      </c>
      <c r="K58" s="611">
        <v>793.5</v>
      </c>
    </row>
    <row r="59" spans="1:11" ht="14.45" customHeight="1" x14ac:dyDescent="0.2">
      <c r="A59" s="592" t="s">
        <v>534</v>
      </c>
      <c r="B59" s="593" t="s">
        <v>535</v>
      </c>
      <c r="C59" s="596" t="s">
        <v>541</v>
      </c>
      <c r="D59" s="624" t="s">
        <v>542</v>
      </c>
      <c r="E59" s="596" t="s">
        <v>902</v>
      </c>
      <c r="F59" s="624" t="s">
        <v>903</v>
      </c>
      <c r="G59" s="596" t="s">
        <v>1008</v>
      </c>
      <c r="H59" s="596" t="s">
        <v>1009</v>
      </c>
      <c r="I59" s="610">
        <v>2548.39990234375</v>
      </c>
      <c r="J59" s="610">
        <v>2</v>
      </c>
      <c r="K59" s="611">
        <v>5096.7998046875</v>
      </c>
    </row>
    <row r="60" spans="1:11" ht="14.45" customHeight="1" x14ac:dyDescent="0.2">
      <c r="A60" s="592" t="s">
        <v>534</v>
      </c>
      <c r="B60" s="593" t="s">
        <v>535</v>
      </c>
      <c r="C60" s="596" t="s">
        <v>541</v>
      </c>
      <c r="D60" s="624" t="s">
        <v>542</v>
      </c>
      <c r="E60" s="596" t="s">
        <v>902</v>
      </c>
      <c r="F60" s="624" t="s">
        <v>903</v>
      </c>
      <c r="G60" s="596" t="s">
        <v>1010</v>
      </c>
      <c r="H60" s="596" t="s">
        <v>1011</v>
      </c>
      <c r="I60" s="610">
        <v>6253.330078125</v>
      </c>
      <c r="J60" s="610">
        <v>8</v>
      </c>
      <c r="K60" s="611">
        <v>50026.640625</v>
      </c>
    </row>
    <row r="61" spans="1:11" ht="14.45" customHeight="1" x14ac:dyDescent="0.2">
      <c r="A61" s="592" t="s">
        <v>534</v>
      </c>
      <c r="B61" s="593" t="s">
        <v>535</v>
      </c>
      <c r="C61" s="596" t="s">
        <v>541</v>
      </c>
      <c r="D61" s="624" t="s">
        <v>542</v>
      </c>
      <c r="E61" s="596" t="s">
        <v>902</v>
      </c>
      <c r="F61" s="624" t="s">
        <v>903</v>
      </c>
      <c r="G61" s="596" t="s">
        <v>1012</v>
      </c>
      <c r="H61" s="596" t="s">
        <v>1013</v>
      </c>
      <c r="I61" s="610">
        <v>5189.93017578125</v>
      </c>
      <c r="J61" s="610">
        <v>14</v>
      </c>
      <c r="K61" s="611">
        <v>72658.98974609375</v>
      </c>
    </row>
    <row r="62" spans="1:11" ht="14.45" customHeight="1" x14ac:dyDescent="0.2">
      <c r="A62" s="592" t="s">
        <v>534</v>
      </c>
      <c r="B62" s="593" t="s">
        <v>535</v>
      </c>
      <c r="C62" s="596" t="s">
        <v>541</v>
      </c>
      <c r="D62" s="624" t="s">
        <v>542</v>
      </c>
      <c r="E62" s="596" t="s">
        <v>902</v>
      </c>
      <c r="F62" s="624" t="s">
        <v>903</v>
      </c>
      <c r="G62" s="596" t="s">
        <v>1014</v>
      </c>
      <c r="H62" s="596" t="s">
        <v>1015</v>
      </c>
      <c r="I62" s="610">
        <v>4882.4505615234375</v>
      </c>
      <c r="J62" s="610">
        <v>18</v>
      </c>
      <c r="K62" s="611">
        <v>87884.1123046875</v>
      </c>
    </row>
    <row r="63" spans="1:11" ht="14.45" customHeight="1" x14ac:dyDescent="0.2">
      <c r="A63" s="592" t="s">
        <v>534</v>
      </c>
      <c r="B63" s="593" t="s">
        <v>535</v>
      </c>
      <c r="C63" s="596" t="s">
        <v>541</v>
      </c>
      <c r="D63" s="624" t="s">
        <v>542</v>
      </c>
      <c r="E63" s="596" t="s">
        <v>902</v>
      </c>
      <c r="F63" s="624" t="s">
        <v>903</v>
      </c>
      <c r="G63" s="596" t="s">
        <v>1016</v>
      </c>
      <c r="H63" s="596" t="s">
        <v>1017</v>
      </c>
      <c r="I63" s="610">
        <v>8971.98046875</v>
      </c>
      <c r="J63" s="610">
        <v>14</v>
      </c>
      <c r="K63" s="611">
        <v>125607.7265625</v>
      </c>
    </row>
    <row r="64" spans="1:11" ht="14.45" customHeight="1" x14ac:dyDescent="0.2">
      <c r="A64" s="592" t="s">
        <v>534</v>
      </c>
      <c r="B64" s="593" t="s">
        <v>535</v>
      </c>
      <c r="C64" s="596" t="s">
        <v>541</v>
      </c>
      <c r="D64" s="624" t="s">
        <v>542</v>
      </c>
      <c r="E64" s="596" t="s">
        <v>902</v>
      </c>
      <c r="F64" s="624" t="s">
        <v>903</v>
      </c>
      <c r="G64" s="596" t="s">
        <v>1018</v>
      </c>
      <c r="H64" s="596" t="s">
        <v>1019</v>
      </c>
      <c r="I64" s="610">
        <v>1083.47998046875</v>
      </c>
      <c r="J64" s="610">
        <v>6</v>
      </c>
      <c r="K64" s="611">
        <v>6500.8798828125</v>
      </c>
    </row>
    <row r="65" spans="1:11" ht="14.45" customHeight="1" x14ac:dyDescent="0.2">
      <c r="A65" s="592" t="s">
        <v>534</v>
      </c>
      <c r="B65" s="593" t="s">
        <v>535</v>
      </c>
      <c r="C65" s="596" t="s">
        <v>541</v>
      </c>
      <c r="D65" s="624" t="s">
        <v>542</v>
      </c>
      <c r="E65" s="596" t="s">
        <v>902</v>
      </c>
      <c r="F65" s="624" t="s">
        <v>903</v>
      </c>
      <c r="G65" s="596" t="s">
        <v>1020</v>
      </c>
      <c r="H65" s="596" t="s">
        <v>1021</v>
      </c>
      <c r="I65" s="610">
        <v>1374.199951171875</v>
      </c>
      <c r="J65" s="610">
        <v>23</v>
      </c>
      <c r="K65" s="611">
        <v>31606.51904296875</v>
      </c>
    </row>
    <row r="66" spans="1:11" ht="14.45" customHeight="1" x14ac:dyDescent="0.2">
      <c r="A66" s="592" t="s">
        <v>534</v>
      </c>
      <c r="B66" s="593" t="s">
        <v>535</v>
      </c>
      <c r="C66" s="596" t="s">
        <v>541</v>
      </c>
      <c r="D66" s="624" t="s">
        <v>542</v>
      </c>
      <c r="E66" s="596" t="s">
        <v>902</v>
      </c>
      <c r="F66" s="624" t="s">
        <v>903</v>
      </c>
      <c r="G66" s="596" t="s">
        <v>1022</v>
      </c>
      <c r="H66" s="596" t="s">
        <v>1023</v>
      </c>
      <c r="I66" s="610">
        <v>344.07998657226563</v>
      </c>
      <c r="J66" s="610">
        <v>12</v>
      </c>
      <c r="K66" s="611">
        <v>4128.9599609375</v>
      </c>
    </row>
    <row r="67" spans="1:11" ht="14.45" customHeight="1" x14ac:dyDescent="0.2">
      <c r="A67" s="592" t="s">
        <v>534</v>
      </c>
      <c r="B67" s="593" t="s">
        <v>535</v>
      </c>
      <c r="C67" s="596" t="s">
        <v>541</v>
      </c>
      <c r="D67" s="624" t="s">
        <v>542</v>
      </c>
      <c r="E67" s="596" t="s">
        <v>902</v>
      </c>
      <c r="F67" s="624" t="s">
        <v>903</v>
      </c>
      <c r="G67" s="596" t="s">
        <v>1024</v>
      </c>
      <c r="H67" s="596" t="s">
        <v>1025</v>
      </c>
      <c r="I67" s="610">
        <v>4766.215087890625</v>
      </c>
      <c r="J67" s="610">
        <v>5</v>
      </c>
      <c r="K67" s="611">
        <v>23831.18017578125</v>
      </c>
    </row>
    <row r="68" spans="1:11" ht="14.45" customHeight="1" x14ac:dyDescent="0.2">
      <c r="A68" s="592" t="s">
        <v>534</v>
      </c>
      <c r="B68" s="593" t="s">
        <v>535</v>
      </c>
      <c r="C68" s="596" t="s">
        <v>541</v>
      </c>
      <c r="D68" s="624" t="s">
        <v>542</v>
      </c>
      <c r="E68" s="596" t="s">
        <v>902</v>
      </c>
      <c r="F68" s="624" t="s">
        <v>903</v>
      </c>
      <c r="G68" s="596" t="s">
        <v>1026</v>
      </c>
      <c r="H68" s="596" t="s">
        <v>1027</v>
      </c>
      <c r="I68" s="610">
        <v>1437.5</v>
      </c>
      <c r="J68" s="610">
        <v>1</v>
      </c>
      <c r="K68" s="611">
        <v>1437.5</v>
      </c>
    </row>
    <row r="69" spans="1:11" ht="14.45" customHeight="1" x14ac:dyDescent="0.2">
      <c r="A69" s="592" t="s">
        <v>534</v>
      </c>
      <c r="B69" s="593" t="s">
        <v>535</v>
      </c>
      <c r="C69" s="596" t="s">
        <v>541</v>
      </c>
      <c r="D69" s="624" t="s">
        <v>542</v>
      </c>
      <c r="E69" s="596" t="s">
        <v>902</v>
      </c>
      <c r="F69" s="624" t="s">
        <v>903</v>
      </c>
      <c r="G69" s="596" t="s">
        <v>1028</v>
      </c>
      <c r="H69" s="596" t="s">
        <v>1029</v>
      </c>
      <c r="I69" s="610">
        <v>2156.125</v>
      </c>
      <c r="J69" s="610">
        <v>2</v>
      </c>
      <c r="K69" s="611">
        <v>4312.25</v>
      </c>
    </row>
    <row r="70" spans="1:11" ht="14.45" customHeight="1" x14ac:dyDescent="0.2">
      <c r="A70" s="592" t="s">
        <v>534</v>
      </c>
      <c r="B70" s="593" t="s">
        <v>535</v>
      </c>
      <c r="C70" s="596" t="s">
        <v>541</v>
      </c>
      <c r="D70" s="624" t="s">
        <v>542</v>
      </c>
      <c r="E70" s="596" t="s">
        <v>902</v>
      </c>
      <c r="F70" s="624" t="s">
        <v>903</v>
      </c>
      <c r="G70" s="596" t="s">
        <v>1030</v>
      </c>
      <c r="H70" s="596" t="s">
        <v>1031</v>
      </c>
      <c r="I70" s="610">
        <v>3244.7960937500002</v>
      </c>
      <c r="J70" s="610">
        <v>13</v>
      </c>
      <c r="K70" s="611">
        <v>20279.98046875</v>
      </c>
    </row>
    <row r="71" spans="1:11" ht="14.45" customHeight="1" x14ac:dyDescent="0.2">
      <c r="A71" s="592" t="s">
        <v>534</v>
      </c>
      <c r="B71" s="593" t="s">
        <v>535</v>
      </c>
      <c r="C71" s="596" t="s">
        <v>541</v>
      </c>
      <c r="D71" s="624" t="s">
        <v>542</v>
      </c>
      <c r="E71" s="596" t="s">
        <v>902</v>
      </c>
      <c r="F71" s="624" t="s">
        <v>903</v>
      </c>
      <c r="G71" s="596" t="s">
        <v>1032</v>
      </c>
      <c r="H71" s="596" t="s">
        <v>1033</v>
      </c>
      <c r="I71" s="610">
        <v>3968.7900390625</v>
      </c>
      <c r="J71" s="610">
        <v>2</v>
      </c>
      <c r="K71" s="611">
        <v>7937.580078125</v>
      </c>
    </row>
    <row r="72" spans="1:11" ht="14.45" customHeight="1" x14ac:dyDescent="0.2">
      <c r="A72" s="592" t="s">
        <v>534</v>
      </c>
      <c r="B72" s="593" t="s">
        <v>535</v>
      </c>
      <c r="C72" s="596" t="s">
        <v>541</v>
      </c>
      <c r="D72" s="624" t="s">
        <v>542</v>
      </c>
      <c r="E72" s="596" t="s">
        <v>902</v>
      </c>
      <c r="F72" s="624" t="s">
        <v>903</v>
      </c>
      <c r="G72" s="596" t="s">
        <v>1034</v>
      </c>
      <c r="H72" s="596" t="s">
        <v>1035</v>
      </c>
      <c r="I72" s="610">
        <v>2399.43994140625</v>
      </c>
      <c r="J72" s="610">
        <v>1</v>
      </c>
      <c r="K72" s="611">
        <v>2399.43994140625</v>
      </c>
    </row>
    <row r="73" spans="1:11" ht="14.45" customHeight="1" x14ac:dyDescent="0.2">
      <c r="A73" s="592" t="s">
        <v>534</v>
      </c>
      <c r="B73" s="593" t="s">
        <v>535</v>
      </c>
      <c r="C73" s="596" t="s">
        <v>541</v>
      </c>
      <c r="D73" s="624" t="s">
        <v>542</v>
      </c>
      <c r="E73" s="596" t="s">
        <v>902</v>
      </c>
      <c r="F73" s="624" t="s">
        <v>903</v>
      </c>
      <c r="G73" s="596" t="s">
        <v>1036</v>
      </c>
      <c r="H73" s="596" t="s">
        <v>1037</v>
      </c>
      <c r="I73" s="610">
        <v>1476.2149658203125</v>
      </c>
      <c r="J73" s="610">
        <v>2</v>
      </c>
      <c r="K73" s="611">
        <v>2952.429931640625</v>
      </c>
    </row>
    <row r="74" spans="1:11" ht="14.45" customHeight="1" x14ac:dyDescent="0.2">
      <c r="A74" s="592" t="s">
        <v>534</v>
      </c>
      <c r="B74" s="593" t="s">
        <v>535</v>
      </c>
      <c r="C74" s="596" t="s">
        <v>541</v>
      </c>
      <c r="D74" s="624" t="s">
        <v>542</v>
      </c>
      <c r="E74" s="596" t="s">
        <v>902</v>
      </c>
      <c r="F74" s="624" t="s">
        <v>903</v>
      </c>
      <c r="G74" s="596" t="s">
        <v>1038</v>
      </c>
      <c r="H74" s="596" t="s">
        <v>1039</v>
      </c>
      <c r="I74" s="610">
        <v>2271.177734375</v>
      </c>
      <c r="J74" s="610">
        <v>40</v>
      </c>
      <c r="K74" s="611">
        <v>90847.111328125</v>
      </c>
    </row>
    <row r="75" spans="1:11" ht="14.45" customHeight="1" x14ac:dyDescent="0.2">
      <c r="A75" s="592" t="s">
        <v>534</v>
      </c>
      <c r="B75" s="593" t="s">
        <v>535</v>
      </c>
      <c r="C75" s="596" t="s">
        <v>541</v>
      </c>
      <c r="D75" s="624" t="s">
        <v>542</v>
      </c>
      <c r="E75" s="596" t="s">
        <v>902</v>
      </c>
      <c r="F75" s="624" t="s">
        <v>903</v>
      </c>
      <c r="G75" s="596" t="s">
        <v>1040</v>
      </c>
      <c r="H75" s="596" t="s">
        <v>1041</v>
      </c>
      <c r="I75" s="610">
        <v>1642.0287475585938</v>
      </c>
      <c r="J75" s="610">
        <v>7</v>
      </c>
      <c r="K75" s="611">
        <v>11494.22998046875</v>
      </c>
    </row>
    <row r="76" spans="1:11" ht="14.45" customHeight="1" x14ac:dyDescent="0.2">
      <c r="A76" s="592" t="s">
        <v>534</v>
      </c>
      <c r="B76" s="593" t="s">
        <v>535</v>
      </c>
      <c r="C76" s="596" t="s">
        <v>541</v>
      </c>
      <c r="D76" s="624" t="s">
        <v>542</v>
      </c>
      <c r="E76" s="596" t="s">
        <v>902</v>
      </c>
      <c r="F76" s="624" t="s">
        <v>903</v>
      </c>
      <c r="G76" s="596" t="s">
        <v>1042</v>
      </c>
      <c r="H76" s="596" t="s">
        <v>1043</v>
      </c>
      <c r="I76" s="610">
        <v>1912</v>
      </c>
      <c r="J76" s="610">
        <v>1</v>
      </c>
      <c r="K76" s="611">
        <v>1912</v>
      </c>
    </row>
    <row r="77" spans="1:11" ht="14.45" customHeight="1" x14ac:dyDescent="0.2">
      <c r="A77" s="592" t="s">
        <v>534</v>
      </c>
      <c r="B77" s="593" t="s">
        <v>535</v>
      </c>
      <c r="C77" s="596" t="s">
        <v>541</v>
      </c>
      <c r="D77" s="624" t="s">
        <v>542</v>
      </c>
      <c r="E77" s="596" t="s">
        <v>902</v>
      </c>
      <c r="F77" s="624" t="s">
        <v>903</v>
      </c>
      <c r="G77" s="596" t="s">
        <v>1044</v>
      </c>
      <c r="H77" s="596" t="s">
        <v>1045</v>
      </c>
      <c r="I77" s="610">
        <v>2559.179931640625</v>
      </c>
      <c r="J77" s="610">
        <v>1</v>
      </c>
      <c r="K77" s="611">
        <v>2559.179931640625</v>
      </c>
    </row>
    <row r="78" spans="1:11" ht="14.45" customHeight="1" x14ac:dyDescent="0.2">
      <c r="A78" s="592" t="s">
        <v>534</v>
      </c>
      <c r="B78" s="593" t="s">
        <v>535</v>
      </c>
      <c r="C78" s="596" t="s">
        <v>541</v>
      </c>
      <c r="D78" s="624" t="s">
        <v>542</v>
      </c>
      <c r="E78" s="596" t="s">
        <v>902</v>
      </c>
      <c r="F78" s="624" t="s">
        <v>903</v>
      </c>
      <c r="G78" s="596" t="s">
        <v>1046</v>
      </c>
      <c r="H78" s="596" t="s">
        <v>1047</v>
      </c>
      <c r="I78" s="610">
        <v>324.25600585937502</v>
      </c>
      <c r="J78" s="610">
        <v>10</v>
      </c>
      <c r="K78" s="611">
        <v>3242.56005859375</v>
      </c>
    </row>
    <row r="79" spans="1:11" ht="14.45" customHeight="1" x14ac:dyDescent="0.2">
      <c r="A79" s="592" t="s">
        <v>534</v>
      </c>
      <c r="B79" s="593" t="s">
        <v>535</v>
      </c>
      <c r="C79" s="596" t="s">
        <v>541</v>
      </c>
      <c r="D79" s="624" t="s">
        <v>542</v>
      </c>
      <c r="E79" s="596" t="s">
        <v>902</v>
      </c>
      <c r="F79" s="624" t="s">
        <v>903</v>
      </c>
      <c r="G79" s="596" t="s">
        <v>1048</v>
      </c>
      <c r="H79" s="596" t="s">
        <v>1049</v>
      </c>
      <c r="I79" s="610">
        <v>326.67448730468749</v>
      </c>
      <c r="J79" s="610">
        <v>40</v>
      </c>
      <c r="K79" s="611">
        <v>13066.95947265625</v>
      </c>
    </row>
    <row r="80" spans="1:11" ht="14.45" customHeight="1" x14ac:dyDescent="0.2">
      <c r="A80" s="592" t="s">
        <v>534</v>
      </c>
      <c r="B80" s="593" t="s">
        <v>535</v>
      </c>
      <c r="C80" s="596" t="s">
        <v>541</v>
      </c>
      <c r="D80" s="624" t="s">
        <v>542</v>
      </c>
      <c r="E80" s="596" t="s">
        <v>902</v>
      </c>
      <c r="F80" s="624" t="s">
        <v>903</v>
      </c>
      <c r="G80" s="596" t="s">
        <v>1050</v>
      </c>
      <c r="H80" s="596" t="s">
        <v>1051</v>
      </c>
      <c r="I80" s="610">
        <v>325.46599731445315</v>
      </c>
      <c r="J80" s="610">
        <v>10</v>
      </c>
      <c r="K80" s="611">
        <v>3254.6599731445313</v>
      </c>
    </row>
    <row r="81" spans="1:11" ht="14.45" customHeight="1" x14ac:dyDescent="0.2">
      <c r="A81" s="592" t="s">
        <v>534</v>
      </c>
      <c r="B81" s="593" t="s">
        <v>535</v>
      </c>
      <c r="C81" s="596" t="s">
        <v>541</v>
      </c>
      <c r="D81" s="624" t="s">
        <v>542</v>
      </c>
      <c r="E81" s="596" t="s">
        <v>902</v>
      </c>
      <c r="F81" s="624" t="s">
        <v>903</v>
      </c>
      <c r="G81" s="596" t="s">
        <v>1052</v>
      </c>
      <c r="H81" s="596" t="s">
        <v>1053</v>
      </c>
      <c r="I81" s="610">
        <v>338.04524230957031</v>
      </c>
      <c r="J81" s="610">
        <v>40</v>
      </c>
      <c r="K81" s="611">
        <v>13521.819580078125</v>
      </c>
    </row>
    <row r="82" spans="1:11" ht="14.45" customHeight="1" x14ac:dyDescent="0.2">
      <c r="A82" s="592" t="s">
        <v>534</v>
      </c>
      <c r="B82" s="593" t="s">
        <v>535</v>
      </c>
      <c r="C82" s="596" t="s">
        <v>541</v>
      </c>
      <c r="D82" s="624" t="s">
        <v>542</v>
      </c>
      <c r="E82" s="596" t="s">
        <v>902</v>
      </c>
      <c r="F82" s="624" t="s">
        <v>903</v>
      </c>
      <c r="G82" s="596" t="s">
        <v>1054</v>
      </c>
      <c r="H82" s="596" t="s">
        <v>1055</v>
      </c>
      <c r="I82" s="610">
        <v>1974.5537719726563</v>
      </c>
      <c r="J82" s="610">
        <v>7</v>
      </c>
      <c r="K82" s="611">
        <v>13821.880126953125</v>
      </c>
    </row>
    <row r="83" spans="1:11" ht="14.45" customHeight="1" x14ac:dyDescent="0.2">
      <c r="A83" s="592" t="s">
        <v>534</v>
      </c>
      <c r="B83" s="593" t="s">
        <v>535</v>
      </c>
      <c r="C83" s="596" t="s">
        <v>541</v>
      </c>
      <c r="D83" s="624" t="s">
        <v>542</v>
      </c>
      <c r="E83" s="596" t="s">
        <v>902</v>
      </c>
      <c r="F83" s="624" t="s">
        <v>903</v>
      </c>
      <c r="G83" s="596" t="s">
        <v>1056</v>
      </c>
      <c r="H83" s="596" t="s">
        <v>1057</v>
      </c>
      <c r="I83" s="610">
        <v>1391.5</v>
      </c>
      <c r="J83" s="610">
        <v>6</v>
      </c>
      <c r="K83" s="611">
        <v>8349</v>
      </c>
    </row>
    <row r="84" spans="1:11" ht="14.45" customHeight="1" x14ac:dyDescent="0.2">
      <c r="A84" s="592" t="s">
        <v>534</v>
      </c>
      <c r="B84" s="593" t="s">
        <v>535</v>
      </c>
      <c r="C84" s="596" t="s">
        <v>541</v>
      </c>
      <c r="D84" s="624" t="s">
        <v>542</v>
      </c>
      <c r="E84" s="596" t="s">
        <v>902</v>
      </c>
      <c r="F84" s="624" t="s">
        <v>903</v>
      </c>
      <c r="G84" s="596" t="s">
        <v>1058</v>
      </c>
      <c r="H84" s="596" t="s">
        <v>1059</v>
      </c>
      <c r="I84" s="610">
        <v>1391.5</v>
      </c>
      <c r="J84" s="610">
        <v>6</v>
      </c>
      <c r="K84" s="611">
        <v>8349</v>
      </c>
    </row>
    <row r="85" spans="1:11" ht="14.45" customHeight="1" x14ac:dyDescent="0.2">
      <c r="A85" s="592" t="s">
        <v>534</v>
      </c>
      <c r="B85" s="593" t="s">
        <v>535</v>
      </c>
      <c r="C85" s="596" t="s">
        <v>541</v>
      </c>
      <c r="D85" s="624" t="s">
        <v>542</v>
      </c>
      <c r="E85" s="596" t="s">
        <v>902</v>
      </c>
      <c r="F85" s="624" t="s">
        <v>903</v>
      </c>
      <c r="G85" s="596" t="s">
        <v>1060</v>
      </c>
      <c r="H85" s="596" t="s">
        <v>1061</v>
      </c>
      <c r="I85" s="610">
        <v>191.95577624875526</v>
      </c>
      <c r="J85" s="610">
        <v>18</v>
      </c>
      <c r="K85" s="611">
        <v>3273.1661087374359</v>
      </c>
    </row>
    <row r="86" spans="1:11" ht="14.45" customHeight="1" x14ac:dyDescent="0.2">
      <c r="A86" s="592" t="s">
        <v>534</v>
      </c>
      <c r="B86" s="593" t="s">
        <v>535</v>
      </c>
      <c r="C86" s="596" t="s">
        <v>541</v>
      </c>
      <c r="D86" s="624" t="s">
        <v>542</v>
      </c>
      <c r="E86" s="596" t="s">
        <v>902</v>
      </c>
      <c r="F86" s="624" t="s">
        <v>903</v>
      </c>
      <c r="G86" s="596" t="s">
        <v>1062</v>
      </c>
      <c r="H86" s="596" t="s">
        <v>1063</v>
      </c>
      <c r="I86" s="610">
        <v>1896.31005859375</v>
      </c>
      <c r="J86" s="610">
        <v>36</v>
      </c>
      <c r="K86" s="611">
        <v>68267.2275390625</v>
      </c>
    </row>
    <row r="87" spans="1:11" ht="14.45" customHeight="1" x14ac:dyDescent="0.2">
      <c r="A87" s="592" t="s">
        <v>534</v>
      </c>
      <c r="B87" s="593" t="s">
        <v>535</v>
      </c>
      <c r="C87" s="596" t="s">
        <v>541</v>
      </c>
      <c r="D87" s="624" t="s">
        <v>542</v>
      </c>
      <c r="E87" s="596" t="s">
        <v>902</v>
      </c>
      <c r="F87" s="624" t="s">
        <v>903</v>
      </c>
      <c r="G87" s="596" t="s">
        <v>906</v>
      </c>
      <c r="H87" s="596" t="s">
        <v>907</v>
      </c>
      <c r="I87" s="610">
        <v>229.89999389648438</v>
      </c>
      <c r="J87" s="610">
        <v>11</v>
      </c>
      <c r="K87" s="611">
        <v>2528.8999328613281</v>
      </c>
    </row>
    <row r="88" spans="1:11" ht="14.45" customHeight="1" x14ac:dyDescent="0.2">
      <c r="A88" s="592" t="s">
        <v>534</v>
      </c>
      <c r="B88" s="593" t="s">
        <v>535</v>
      </c>
      <c r="C88" s="596" t="s">
        <v>541</v>
      </c>
      <c r="D88" s="624" t="s">
        <v>542</v>
      </c>
      <c r="E88" s="596" t="s">
        <v>902</v>
      </c>
      <c r="F88" s="624" t="s">
        <v>903</v>
      </c>
      <c r="G88" s="596" t="s">
        <v>1064</v>
      </c>
      <c r="H88" s="596" t="s">
        <v>1065</v>
      </c>
      <c r="I88" s="610">
        <v>2035.5</v>
      </c>
      <c r="J88" s="610">
        <v>2</v>
      </c>
      <c r="K88" s="611">
        <v>4071</v>
      </c>
    </row>
    <row r="89" spans="1:11" ht="14.45" customHeight="1" x14ac:dyDescent="0.2">
      <c r="A89" s="592" t="s">
        <v>534</v>
      </c>
      <c r="B89" s="593" t="s">
        <v>535</v>
      </c>
      <c r="C89" s="596" t="s">
        <v>541</v>
      </c>
      <c r="D89" s="624" t="s">
        <v>542</v>
      </c>
      <c r="E89" s="596" t="s">
        <v>902</v>
      </c>
      <c r="F89" s="624" t="s">
        <v>903</v>
      </c>
      <c r="G89" s="596" t="s">
        <v>1066</v>
      </c>
      <c r="H89" s="596" t="s">
        <v>1067</v>
      </c>
      <c r="I89" s="610">
        <v>1138.5</v>
      </c>
      <c r="J89" s="610">
        <v>10</v>
      </c>
      <c r="K89" s="611">
        <v>11385</v>
      </c>
    </row>
    <row r="90" spans="1:11" ht="14.45" customHeight="1" x14ac:dyDescent="0.2">
      <c r="A90" s="592" t="s">
        <v>534</v>
      </c>
      <c r="B90" s="593" t="s">
        <v>535</v>
      </c>
      <c r="C90" s="596" t="s">
        <v>541</v>
      </c>
      <c r="D90" s="624" t="s">
        <v>542</v>
      </c>
      <c r="E90" s="596" t="s">
        <v>902</v>
      </c>
      <c r="F90" s="624" t="s">
        <v>903</v>
      </c>
      <c r="G90" s="596" t="s">
        <v>1068</v>
      </c>
      <c r="H90" s="596" t="s">
        <v>1069</v>
      </c>
      <c r="I90" s="610">
        <v>8337.5</v>
      </c>
      <c r="J90" s="610">
        <v>2</v>
      </c>
      <c r="K90" s="611">
        <v>16675</v>
      </c>
    </row>
    <row r="91" spans="1:11" ht="14.45" customHeight="1" x14ac:dyDescent="0.2">
      <c r="A91" s="592" t="s">
        <v>534</v>
      </c>
      <c r="B91" s="593" t="s">
        <v>535</v>
      </c>
      <c r="C91" s="596" t="s">
        <v>541</v>
      </c>
      <c r="D91" s="624" t="s">
        <v>542</v>
      </c>
      <c r="E91" s="596" t="s">
        <v>902</v>
      </c>
      <c r="F91" s="624" t="s">
        <v>903</v>
      </c>
      <c r="G91" s="596" t="s">
        <v>1070</v>
      </c>
      <c r="H91" s="596" t="s">
        <v>1071</v>
      </c>
      <c r="I91" s="610">
        <v>10062.5</v>
      </c>
      <c r="J91" s="610">
        <v>2</v>
      </c>
      <c r="K91" s="611">
        <v>20125</v>
      </c>
    </row>
    <row r="92" spans="1:11" ht="14.45" customHeight="1" x14ac:dyDescent="0.2">
      <c r="A92" s="592" t="s">
        <v>534</v>
      </c>
      <c r="B92" s="593" t="s">
        <v>535</v>
      </c>
      <c r="C92" s="596" t="s">
        <v>541</v>
      </c>
      <c r="D92" s="624" t="s">
        <v>542</v>
      </c>
      <c r="E92" s="596" t="s">
        <v>902</v>
      </c>
      <c r="F92" s="624" t="s">
        <v>903</v>
      </c>
      <c r="G92" s="596" t="s">
        <v>1072</v>
      </c>
      <c r="H92" s="596" t="s">
        <v>1073</v>
      </c>
      <c r="I92" s="610">
        <v>379.5</v>
      </c>
      <c r="J92" s="610">
        <v>18</v>
      </c>
      <c r="K92" s="611">
        <v>6831</v>
      </c>
    </row>
    <row r="93" spans="1:11" ht="14.45" customHeight="1" x14ac:dyDescent="0.2">
      <c r="A93" s="592" t="s">
        <v>534</v>
      </c>
      <c r="B93" s="593" t="s">
        <v>535</v>
      </c>
      <c r="C93" s="596" t="s">
        <v>541</v>
      </c>
      <c r="D93" s="624" t="s">
        <v>542</v>
      </c>
      <c r="E93" s="596" t="s">
        <v>902</v>
      </c>
      <c r="F93" s="624" t="s">
        <v>903</v>
      </c>
      <c r="G93" s="596" t="s">
        <v>1074</v>
      </c>
      <c r="H93" s="596" t="s">
        <v>1075</v>
      </c>
      <c r="I93" s="610">
        <v>224.64999389648438</v>
      </c>
      <c r="J93" s="610">
        <v>10</v>
      </c>
      <c r="K93" s="611">
        <v>2246.52001953125</v>
      </c>
    </row>
    <row r="94" spans="1:11" ht="14.45" customHeight="1" x14ac:dyDescent="0.2">
      <c r="A94" s="592" t="s">
        <v>534</v>
      </c>
      <c r="B94" s="593" t="s">
        <v>535</v>
      </c>
      <c r="C94" s="596" t="s">
        <v>541</v>
      </c>
      <c r="D94" s="624" t="s">
        <v>542</v>
      </c>
      <c r="E94" s="596" t="s">
        <v>902</v>
      </c>
      <c r="F94" s="624" t="s">
        <v>903</v>
      </c>
      <c r="G94" s="596" t="s">
        <v>1074</v>
      </c>
      <c r="H94" s="596" t="s">
        <v>1076</v>
      </c>
      <c r="I94" s="610">
        <v>224.64999389648438</v>
      </c>
      <c r="J94" s="610">
        <v>5</v>
      </c>
      <c r="K94" s="611">
        <v>1123.2599792480469</v>
      </c>
    </row>
    <row r="95" spans="1:11" ht="14.45" customHeight="1" x14ac:dyDescent="0.2">
      <c r="A95" s="592" t="s">
        <v>534</v>
      </c>
      <c r="B95" s="593" t="s">
        <v>535</v>
      </c>
      <c r="C95" s="596" t="s">
        <v>541</v>
      </c>
      <c r="D95" s="624" t="s">
        <v>542</v>
      </c>
      <c r="E95" s="596" t="s">
        <v>902</v>
      </c>
      <c r="F95" s="624" t="s">
        <v>903</v>
      </c>
      <c r="G95" s="596" t="s">
        <v>1077</v>
      </c>
      <c r="H95" s="596" t="s">
        <v>1078</v>
      </c>
      <c r="I95" s="610">
        <v>3070.0400390625</v>
      </c>
      <c r="J95" s="610">
        <v>6</v>
      </c>
      <c r="K95" s="611">
        <v>18420.240234375</v>
      </c>
    </row>
    <row r="96" spans="1:11" ht="14.45" customHeight="1" x14ac:dyDescent="0.2">
      <c r="A96" s="592" t="s">
        <v>534</v>
      </c>
      <c r="B96" s="593" t="s">
        <v>535</v>
      </c>
      <c r="C96" s="596" t="s">
        <v>541</v>
      </c>
      <c r="D96" s="624" t="s">
        <v>542</v>
      </c>
      <c r="E96" s="596" t="s">
        <v>902</v>
      </c>
      <c r="F96" s="624" t="s">
        <v>903</v>
      </c>
      <c r="G96" s="596" t="s">
        <v>1079</v>
      </c>
      <c r="H96" s="596" t="s">
        <v>1080</v>
      </c>
      <c r="I96" s="610">
        <v>2323.919921875</v>
      </c>
      <c r="J96" s="610">
        <v>2</v>
      </c>
      <c r="K96" s="611">
        <v>4647.83984375</v>
      </c>
    </row>
    <row r="97" spans="1:11" ht="14.45" customHeight="1" x14ac:dyDescent="0.2">
      <c r="A97" s="592" t="s">
        <v>534</v>
      </c>
      <c r="B97" s="593" t="s">
        <v>535</v>
      </c>
      <c r="C97" s="596" t="s">
        <v>541</v>
      </c>
      <c r="D97" s="624" t="s">
        <v>542</v>
      </c>
      <c r="E97" s="596" t="s">
        <v>902</v>
      </c>
      <c r="F97" s="624" t="s">
        <v>903</v>
      </c>
      <c r="G97" s="596" t="s">
        <v>1081</v>
      </c>
      <c r="H97" s="596" t="s">
        <v>1082</v>
      </c>
      <c r="I97" s="610">
        <v>1576.5400390625</v>
      </c>
      <c r="J97" s="610">
        <v>4</v>
      </c>
      <c r="K97" s="611">
        <v>6306.16015625</v>
      </c>
    </row>
    <row r="98" spans="1:11" ht="14.45" customHeight="1" x14ac:dyDescent="0.2">
      <c r="A98" s="592" t="s">
        <v>534</v>
      </c>
      <c r="B98" s="593" t="s">
        <v>535</v>
      </c>
      <c r="C98" s="596" t="s">
        <v>541</v>
      </c>
      <c r="D98" s="624" t="s">
        <v>542</v>
      </c>
      <c r="E98" s="596" t="s">
        <v>902</v>
      </c>
      <c r="F98" s="624" t="s">
        <v>903</v>
      </c>
      <c r="G98" s="596" t="s">
        <v>1083</v>
      </c>
      <c r="H98" s="596" t="s">
        <v>1084</v>
      </c>
      <c r="I98" s="610">
        <v>1876.800048828125</v>
      </c>
      <c r="J98" s="610">
        <v>8</v>
      </c>
      <c r="K98" s="611">
        <v>15014.400390625</v>
      </c>
    </row>
    <row r="99" spans="1:11" ht="14.45" customHeight="1" x14ac:dyDescent="0.2">
      <c r="A99" s="592" t="s">
        <v>534</v>
      </c>
      <c r="B99" s="593" t="s">
        <v>535</v>
      </c>
      <c r="C99" s="596" t="s">
        <v>541</v>
      </c>
      <c r="D99" s="624" t="s">
        <v>542</v>
      </c>
      <c r="E99" s="596" t="s">
        <v>902</v>
      </c>
      <c r="F99" s="624" t="s">
        <v>903</v>
      </c>
      <c r="G99" s="596" t="s">
        <v>1085</v>
      </c>
      <c r="H99" s="596" t="s">
        <v>1086</v>
      </c>
      <c r="I99" s="610">
        <v>2571.7522243923613</v>
      </c>
      <c r="J99" s="610">
        <v>15</v>
      </c>
      <c r="K99" s="611">
        <v>38576.23095703125</v>
      </c>
    </row>
    <row r="100" spans="1:11" ht="14.45" customHeight="1" x14ac:dyDescent="0.2">
      <c r="A100" s="592" t="s">
        <v>534</v>
      </c>
      <c r="B100" s="593" t="s">
        <v>535</v>
      </c>
      <c r="C100" s="596" t="s">
        <v>541</v>
      </c>
      <c r="D100" s="624" t="s">
        <v>542</v>
      </c>
      <c r="E100" s="596" t="s">
        <v>902</v>
      </c>
      <c r="F100" s="624" t="s">
        <v>903</v>
      </c>
      <c r="G100" s="596" t="s">
        <v>1087</v>
      </c>
      <c r="H100" s="596" t="s">
        <v>1088</v>
      </c>
      <c r="I100" s="610">
        <v>2990.0025024414063</v>
      </c>
      <c r="J100" s="610">
        <v>17</v>
      </c>
      <c r="K100" s="611">
        <v>50830.02001953125</v>
      </c>
    </row>
    <row r="101" spans="1:11" ht="14.45" customHeight="1" x14ac:dyDescent="0.2">
      <c r="A101" s="592" t="s">
        <v>534</v>
      </c>
      <c r="B101" s="593" t="s">
        <v>535</v>
      </c>
      <c r="C101" s="596" t="s">
        <v>541</v>
      </c>
      <c r="D101" s="624" t="s">
        <v>542</v>
      </c>
      <c r="E101" s="596" t="s">
        <v>902</v>
      </c>
      <c r="F101" s="624" t="s">
        <v>903</v>
      </c>
      <c r="G101" s="596" t="s">
        <v>1089</v>
      </c>
      <c r="H101" s="596" t="s">
        <v>1090</v>
      </c>
      <c r="I101" s="610">
        <v>3318.7880371093752</v>
      </c>
      <c r="J101" s="610">
        <v>6</v>
      </c>
      <c r="K101" s="611">
        <v>19912.719970703125</v>
      </c>
    </row>
    <row r="102" spans="1:11" ht="14.45" customHeight="1" x14ac:dyDescent="0.2">
      <c r="A102" s="592" t="s">
        <v>534</v>
      </c>
      <c r="B102" s="593" t="s">
        <v>535</v>
      </c>
      <c r="C102" s="596" t="s">
        <v>541</v>
      </c>
      <c r="D102" s="624" t="s">
        <v>542</v>
      </c>
      <c r="E102" s="596" t="s">
        <v>902</v>
      </c>
      <c r="F102" s="624" t="s">
        <v>903</v>
      </c>
      <c r="G102" s="596" t="s">
        <v>1091</v>
      </c>
      <c r="H102" s="596" t="s">
        <v>1092</v>
      </c>
      <c r="I102" s="610">
        <v>3261.39990234375</v>
      </c>
      <c r="J102" s="610">
        <v>5</v>
      </c>
      <c r="K102" s="611">
        <v>16306.99951171875</v>
      </c>
    </row>
    <row r="103" spans="1:11" ht="14.45" customHeight="1" x14ac:dyDescent="0.2">
      <c r="A103" s="592" t="s">
        <v>534</v>
      </c>
      <c r="B103" s="593" t="s">
        <v>535</v>
      </c>
      <c r="C103" s="596" t="s">
        <v>541</v>
      </c>
      <c r="D103" s="624" t="s">
        <v>542</v>
      </c>
      <c r="E103" s="596" t="s">
        <v>902</v>
      </c>
      <c r="F103" s="624" t="s">
        <v>903</v>
      </c>
      <c r="G103" s="596" t="s">
        <v>1093</v>
      </c>
      <c r="H103" s="596" t="s">
        <v>1094</v>
      </c>
      <c r="I103" s="610">
        <v>1876.800048828125</v>
      </c>
      <c r="J103" s="610">
        <v>10</v>
      </c>
      <c r="K103" s="611">
        <v>18768.00048828125</v>
      </c>
    </row>
    <row r="104" spans="1:11" ht="14.45" customHeight="1" x14ac:dyDescent="0.2">
      <c r="A104" s="592" t="s">
        <v>534</v>
      </c>
      <c r="B104" s="593" t="s">
        <v>535</v>
      </c>
      <c r="C104" s="596" t="s">
        <v>541</v>
      </c>
      <c r="D104" s="624" t="s">
        <v>542</v>
      </c>
      <c r="E104" s="596" t="s">
        <v>902</v>
      </c>
      <c r="F104" s="624" t="s">
        <v>903</v>
      </c>
      <c r="G104" s="596" t="s">
        <v>1095</v>
      </c>
      <c r="H104" s="596" t="s">
        <v>1096</v>
      </c>
      <c r="I104" s="610">
        <v>1876.800048828125</v>
      </c>
      <c r="J104" s="610">
        <v>10</v>
      </c>
      <c r="K104" s="611">
        <v>18768.00048828125</v>
      </c>
    </row>
    <row r="105" spans="1:11" ht="14.45" customHeight="1" x14ac:dyDescent="0.2">
      <c r="A105" s="592" t="s">
        <v>534</v>
      </c>
      <c r="B105" s="593" t="s">
        <v>535</v>
      </c>
      <c r="C105" s="596" t="s">
        <v>541</v>
      </c>
      <c r="D105" s="624" t="s">
        <v>542</v>
      </c>
      <c r="E105" s="596" t="s">
        <v>902</v>
      </c>
      <c r="F105" s="624" t="s">
        <v>903</v>
      </c>
      <c r="G105" s="596" t="s">
        <v>1097</v>
      </c>
      <c r="H105" s="596" t="s">
        <v>1098</v>
      </c>
      <c r="I105" s="610">
        <v>2875</v>
      </c>
      <c r="J105" s="610">
        <v>7</v>
      </c>
      <c r="K105" s="611">
        <v>20125</v>
      </c>
    </row>
    <row r="106" spans="1:11" ht="14.45" customHeight="1" x14ac:dyDescent="0.2">
      <c r="A106" s="592" t="s">
        <v>534</v>
      </c>
      <c r="B106" s="593" t="s">
        <v>535</v>
      </c>
      <c r="C106" s="596" t="s">
        <v>541</v>
      </c>
      <c r="D106" s="624" t="s">
        <v>542</v>
      </c>
      <c r="E106" s="596" t="s">
        <v>902</v>
      </c>
      <c r="F106" s="624" t="s">
        <v>903</v>
      </c>
      <c r="G106" s="596" t="s">
        <v>1099</v>
      </c>
      <c r="H106" s="596" t="s">
        <v>1100</v>
      </c>
      <c r="I106" s="610">
        <v>1458.6644694010417</v>
      </c>
      <c r="J106" s="610">
        <v>5</v>
      </c>
      <c r="K106" s="611">
        <v>7293.340087890625</v>
      </c>
    </row>
    <row r="107" spans="1:11" ht="14.45" customHeight="1" x14ac:dyDescent="0.2">
      <c r="A107" s="592" t="s">
        <v>534</v>
      </c>
      <c r="B107" s="593" t="s">
        <v>535</v>
      </c>
      <c r="C107" s="596" t="s">
        <v>541</v>
      </c>
      <c r="D107" s="624" t="s">
        <v>542</v>
      </c>
      <c r="E107" s="596" t="s">
        <v>902</v>
      </c>
      <c r="F107" s="624" t="s">
        <v>903</v>
      </c>
      <c r="G107" s="596" t="s">
        <v>1101</v>
      </c>
      <c r="H107" s="596" t="s">
        <v>1102</v>
      </c>
      <c r="I107" s="610">
        <v>1495.0044352213542</v>
      </c>
      <c r="J107" s="610">
        <v>5</v>
      </c>
      <c r="K107" s="611">
        <v>7475.0400390625</v>
      </c>
    </row>
    <row r="108" spans="1:11" ht="14.45" customHeight="1" x14ac:dyDescent="0.2">
      <c r="A108" s="592" t="s">
        <v>534</v>
      </c>
      <c r="B108" s="593" t="s">
        <v>535</v>
      </c>
      <c r="C108" s="596" t="s">
        <v>541</v>
      </c>
      <c r="D108" s="624" t="s">
        <v>542</v>
      </c>
      <c r="E108" s="596" t="s">
        <v>902</v>
      </c>
      <c r="F108" s="624" t="s">
        <v>903</v>
      </c>
      <c r="G108" s="596" t="s">
        <v>1103</v>
      </c>
      <c r="H108" s="596" t="s">
        <v>1104</v>
      </c>
      <c r="I108" s="610">
        <v>126428.8203125</v>
      </c>
      <c r="J108" s="610">
        <v>1</v>
      </c>
      <c r="K108" s="611">
        <v>126428.8203125</v>
      </c>
    </row>
    <row r="109" spans="1:11" ht="14.45" customHeight="1" x14ac:dyDescent="0.2">
      <c r="A109" s="592" t="s">
        <v>534</v>
      </c>
      <c r="B109" s="593" t="s">
        <v>535</v>
      </c>
      <c r="C109" s="596" t="s">
        <v>541</v>
      </c>
      <c r="D109" s="624" t="s">
        <v>542</v>
      </c>
      <c r="E109" s="596" t="s">
        <v>902</v>
      </c>
      <c r="F109" s="624" t="s">
        <v>903</v>
      </c>
      <c r="G109" s="596" t="s">
        <v>1105</v>
      </c>
      <c r="H109" s="596" t="s">
        <v>1106</v>
      </c>
      <c r="I109" s="610">
        <v>82026.280381944438</v>
      </c>
      <c r="J109" s="610">
        <v>9</v>
      </c>
      <c r="K109" s="611">
        <v>738236.5234375</v>
      </c>
    </row>
    <row r="110" spans="1:11" ht="14.45" customHeight="1" x14ac:dyDescent="0.2">
      <c r="A110" s="592" t="s">
        <v>534</v>
      </c>
      <c r="B110" s="593" t="s">
        <v>535</v>
      </c>
      <c r="C110" s="596" t="s">
        <v>541</v>
      </c>
      <c r="D110" s="624" t="s">
        <v>542</v>
      </c>
      <c r="E110" s="596" t="s">
        <v>902</v>
      </c>
      <c r="F110" s="624" t="s">
        <v>903</v>
      </c>
      <c r="G110" s="596" t="s">
        <v>1107</v>
      </c>
      <c r="H110" s="596" t="s">
        <v>1108</v>
      </c>
      <c r="I110" s="610">
        <v>1495.9233805338542</v>
      </c>
      <c r="J110" s="610">
        <v>6</v>
      </c>
      <c r="K110" s="611">
        <v>8975.5501708984375</v>
      </c>
    </row>
    <row r="111" spans="1:11" ht="14.45" customHeight="1" x14ac:dyDescent="0.2">
      <c r="A111" s="592" t="s">
        <v>534</v>
      </c>
      <c r="B111" s="593" t="s">
        <v>535</v>
      </c>
      <c r="C111" s="596" t="s">
        <v>541</v>
      </c>
      <c r="D111" s="624" t="s">
        <v>542</v>
      </c>
      <c r="E111" s="596" t="s">
        <v>902</v>
      </c>
      <c r="F111" s="624" t="s">
        <v>903</v>
      </c>
      <c r="G111" s="596" t="s">
        <v>1109</v>
      </c>
      <c r="H111" s="596" t="s">
        <v>1110</v>
      </c>
      <c r="I111" s="610">
        <v>343.85000610351563</v>
      </c>
      <c r="J111" s="610">
        <v>45</v>
      </c>
      <c r="K111" s="611">
        <v>15473.25</v>
      </c>
    </row>
    <row r="112" spans="1:11" ht="14.45" customHeight="1" x14ac:dyDescent="0.2">
      <c r="A112" s="592" t="s">
        <v>534</v>
      </c>
      <c r="B112" s="593" t="s">
        <v>535</v>
      </c>
      <c r="C112" s="596" t="s">
        <v>541</v>
      </c>
      <c r="D112" s="624" t="s">
        <v>542</v>
      </c>
      <c r="E112" s="596" t="s">
        <v>902</v>
      </c>
      <c r="F112" s="624" t="s">
        <v>903</v>
      </c>
      <c r="G112" s="596" t="s">
        <v>1111</v>
      </c>
      <c r="H112" s="596" t="s">
        <v>1112</v>
      </c>
      <c r="I112" s="610">
        <v>1202.4397216796874</v>
      </c>
      <c r="J112" s="610">
        <v>224</v>
      </c>
      <c r="K112" s="611">
        <v>269346.49609375</v>
      </c>
    </row>
    <row r="113" spans="1:11" ht="14.45" customHeight="1" x14ac:dyDescent="0.2">
      <c r="A113" s="592" t="s">
        <v>534</v>
      </c>
      <c r="B113" s="593" t="s">
        <v>535</v>
      </c>
      <c r="C113" s="596" t="s">
        <v>541</v>
      </c>
      <c r="D113" s="624" t="s">
        <v>542</v>
      </c>
      <c r="E113" s="596" t="s">
        <v>902</v>
      </c>
      <c r="F113" s="624" t="s">
        <v>903</v>
      </c>
      <c r="G113" s="596" t="s">
        <v>1113</v>
      </c>
      <c r="H113" s="596" t="s">
        <v>1114</v>
      </c>
      <c r="I113" s="610">
        <v>1181.8599853515625</v>
      </c>
      <c r="J113" s="610">
        <v>224</v>
      </c>
      <c r="K113" s="611">
        <v>264735.55859375</v>
      </c>
    </row>
    <row r="114" spans="1:11" ht="14.45" customHeight="1" x14ac:dyDescent="0.2">
      <c r="A114" s="592" t="s">
        <v>534</v>
      </c>
      <c r="B114" s="593" t="s">
        <v>535</v>
      </c>
      <c r="C114" s="596" t="s">
        <v>541</v>
      </c>
      <c r="D114" s="624" t="s">
        <v>542</v>
      </c>
      <c r="E114" s="596" t="s">
        <v>902</v>
      </c>
      <c r="F114" s="624" t="s">
        <v>903</v>
      </c>
      <c r="G114" s="596" t="s">
        <v>1115</v>
      </c>
      <c r="H114" s="596" t="s">
        <v>1116</v>
      </c>
      <c r="I114" s="610">
        <v>1144.4791259765625</v>
      </c>
      <c r="J114" s="610">
        <v>8</v>
      </c>
      <c r="K114" s="611">
        <v>9155.830078125</v>
      </c>
    </row>
    <row r="115" spans="1:11" ht="14.45" customHeight="1" x14ac:dyDescent="0.2">
      <c r="A115" s="592" t="s">
        <v>534</v>
      </c>
      <c r="B115" s="593" t="s">
        <v>535</v>
      </c>
      <c r="C115" s="596" t="s">
        <v>541</v>
      </c>
      <c r="D115" s="624" t="s">
        <v>542</v>
      </c>
      <c r="E115" s="596" t="s">
        <v>902</v>
      </c>
      <c r="F115" s="624" t="s">
        <v>903</v>
      </c>
      <c r="G115" s="596" t="s">
        <v>1117</v>
      </c>
      <c r="H115" s="596" t="s">
        <v>1118</v>
      </c>
      <c r="I115" s="610">
        <v>3462.5400390625</v>
      </c>
      <c r="J115" s="610">
        <v>86</v>
      </c>
      <c r="K115" s="611">
        <v>297778.095703125</v>
      </c>
    </row>
    <row r="116" spans="1:11" ht="14.45" customHeight="1" x14ac:dyDescent="0.2">
      <c r="A116" s="592" t="s">
        <v>534</v>
      </c>
      <c r="B116" s="593" t="s">
        <v>535</v>
      </c>
      <c r="C116" s="596" t="s">
        <v>541</v>
      </c>
      <c r="D116" s="624" t="s">
        <v>542</v>
      </c>
      <c r="E116" s="596" t="s">
        <v>902</v>
      </c>
      <c r="F116" s="624" t="s">
        <v>903</v>
      </c>
      <c r="G116" s="596" t="s">
        <v>1119</v>
      </c>
      <c r="H116" s="596" t="s">
        <v>1120</v>
      </c>
      <c r="I116" s="610">
        <v>2595.449951171875</v>
      </c>
      <c r="J116" s="610">
        <v>35</v>
      </c>
      <c r="K116" s="611">
        <v>90840.75</v>
      </c>
    </row>
    <row r="117" spans="1:11" ht="14.45" customHeight="1" x14ac:dyDescent="0.2">
      <c r="A117" s="592" t="s">
        <v>534</v>
      </c>
      <c r="B117" s="593" t="s">
        <v>535</v>
      </c>
      <c r="C117" s="596" t="s">
        <v>541</v>
      </c>
      <c r="D117" s="624" t="s">
        <v>542</v>
      </c>
      <c r="E117" s="596" t="s">
        <v>902</v>
      </c>
      <c r="F117" s="624" t="s">
        <v>903</v>
      </c>
      <c r="G117" s="596" t="s">
        <v>1121</v>
      </c>
      <c r="H117" s="596" t="s">
        <v>1122</v>
      </c>
      <c r="I117" s="610">
        <v>2427.909912109375</v>
      </c>
      <c r="J117" s="610">
        <v>10</v>
      </c>
      <c r="K117" s="611">
        <v>24279.09912109375</v>
      </c>
    </row>
    <row r="118" spans="1:11" ht="14.45" customHeight="1" x14ac:dyDescent="0.2">
      <c r="A118" s="592" t="s">
        <v>534</v>
      </c>
      <c r="B118" s="593" t="s">
        <v>535</v>
      </c>
      <c r="C118" s="596" t="s">
        <v>541</v>
      </c>
      <c r="D118" s="624" t="s">
        <v>542</v>
      </c>
      <c r="E118" s="596" t="s">
        <v>902</v>
      </c>
      <c r="F118" s="624" t="s">
        <v>903</v>
      </c>
      <c r="G118" s="596" t="s">
        <v>1123</v>
      </c>
      <c r="H118" s="596" t="s">
        <v>1124</v>
      </c>
      <c r="I118" s="610">
        <v>3088.159912109375</v>
      </c>
      <c r="J118" s="610">
        <v>10</v>
      </c>
      <c r="K118" s="611">
        <v>30881.59912109375</v>
      </c>
    </row>
    <row r="119" spans="1:11" ht="14.45" customHeight="1" x14ac:dyDescent="0.2">
      <c r="A119" s="592" t="s">
        <v>534</v>
      </c>
      <c r="B119" s="593" t="s">
        <v>535</v>
      </c>
      <c r="C119" s="596" t="s">
        <v>541</v>
      </c>
      <c r="D119" s="624" t="s">
        <v>542</v>
      </c>
      <c r="E119" s="596" t="s">
        <v>902</v>
      </c>
      <c r="F119" s="624" t="s">
        <v>903</v>
      </c>
      <c r="G119" s="596" t="s">
        <v>1125</v>
      </c>
      <c r="H119" s="596" t="s">
        <v>1126</v>
      </c>
      <c r="I119" s="610">
        <v>3579.610107421875</v>
      </c>
      <c r="J119" s="610">
        <v>12</v>
      </c>
      <c r="K119" s="611">
        <v>42955.259765625</v>
      </c>
    </row>
    <row r="120" spans="1:11" ht="14.45" customHeight="1" x14ac:dyDescent="0.2">
      <c r="A120" s="592" t="s">
        <v>534</v>
      </c>
      <c r="B120" s="593" t="s">
        <v>535</v>
      </c>
      <c r="C120" s="596" t="s">
        <v>541</v>
      </c>
      <c r="D120" s="624" t="s">
        <v>542</v>
      </c>
      <c r="E120" s="596" t="s">
        <v>902</v>
      </c>
      <c r="F120" s="624" t="s">
        <v>903</v>
      </c>
      <c r="G120" s="596" t="s">
        <v>1125</v>
      </c>
      <c r="H120" s="596" t="s">
        <v>1127</v>
      </c>
      <c r="I120" s="610">
        <v>3579.610107421875</v>
      </c>
      <c r="J120" s="610">
        <v>4</v>
      </c>
      <c r="K120" s="611">
        <v>14318.419921875</v>
      </c>
    </row>
    <row r="121" spans="1:11" ht="14.45" customHeight="1" x14ac:dyDescent="0.2">
      <c r="A121" s="592" t="s">
        <v>534</v>
      </c>
      <c r="B121" s="593" t="s">
        <v>535</v>
      </c>
      <c r="C121" s="596" t="s">
        <v>541</v>
      </c>
      <c r="D121" s="624" t="s">
        <v>542</v>
      </c>
      <c r="E121" s="596" t="s">
        <v>902</v>
      </c>
      <c r="F121" s="624" t="s">
        <v>903</v>
      </c>
      <c r="G121" s="596" t="s">
        <v>1128</v>
      </c>
      <c r="H121" s="596" t="s">
        <v>1129</v>
      </c>
      <c r="I121" s="610">
        <v>8187.4250030517578</v>
      </c>
      <c r="J121" s="610">
        <v>6</v>
      </c>
      <c r="K121" s="611">
        <v>17750.25</v>
      </c>
    </row>
    <row r="122" spans="1:11" ht="14.45" customHeight="1" x14ac:dyDescent="0.2">
      <c r="A122" s="592" t="s">
        <v>534</v>
      </c>
      <c r="B122" s="593" t="s">
        <v>535</v>
      </c>
      <c r="C122" s="596" t="s">
        <v>541</v>
      </c>
      <c r="D122" s="624" t="s">
        <v>542</v>
      </c>
      <c r="E122" s="596" t="s">
        <v>902</v>
      </c>
      <c r="F122" s="624" t="s">
        <v>903</v>
      </c>
      <c r="G122" s="596" t="s">
        <v>1128</v>
      </c>
      <c r="H122" s="596" t="s">
        <v>1130</v>
      </c>
      <c r="I122" s="610">
        <v>16031</v>
      </c>
      <c r="J122" s="610">
        <v>2</v>
      </c>
      <c r="K122" s="611">
        <v>32062</v>
      </c>
    </row>
    <row r="123" spans="1:11" ht="14.45" customHeight="1" x14ac:dyDescent="0.2">
      <c r="A123" s="592" t="s">
        <v>534</v>
      </c>
      <c r="B123" s="593" t="s">
        <v>535</v>
      </c>
      <c r="C123" s="596" t="s">
        <v>541</v>
      </c>
      <c r="D123" s="624" t="s">
        <v>542</v>
      </c>
      <c r="E123" s="596" t="s">
        <v>902</v>
      </c>
      <c r="F123" s="624" t="s">
        <v>903</v>
      </c>
      <c r="G123" s="596" t="s">
        <v>1131</v>
      </c>
      <c r="H123" s="596" t="s">
        <v>1132</v>
      </c>
      <c r="I123" s="610">
        <v>20849.5</v>
      </c>
      <c r="J123" s="610">
        <v>2</v>
      </c>
      <c r="K123" s="611">
        <v>41699</v>
      </c>
    </row>
    <row r="124" spans="1:11" ht="14.45" customHeight="1" x14ac:dyDescent="0.2">
      <c r="A124" s="592" t="s">
        <v>534</v>
      </c>
      <c r="B124" s="593" t="s">
        <v>535</v>
      </c>
      <c r="C124" s="596" t="s">
        <v>541</v>
      </c>
      <c r="D124" s="624" t="s">
        <v>542</v>
      </c>
      <c r="E124" s="596" t="s">
        <v>902</v>
      </c>
      <c r="F124" s="624" t="s">
        <v>903</v>
      </c>
      <c r="G124" s="596" t="s">
        <v>1133</v>
      </c>
      <c r="H124" s="596" t="s">
        <v>1134</v>
      </c>
      <c r="I124" s="610">
        <v>102952.140625</v>
      </c>
      <c r="J124" s="610">
        <v>1</v>
      </c>
      <c r="K124" s="611">
        <v>102952.140625</v>
      </c>
    </row>
    <row r="125" spans="1:11" ht="14.45" customHeight="1" x14ac:dyDescent="0.2">
      <c r="A125" s="592" t="s">
        <v>534</v>
      </c>
      <c r="B125" s="593" t="s">
        <v>535</v>
      </c>
      <c r="C125" s="596" t="s">
        <v>541</v>
      </c>
      <c r="D125" s="624" t="s">
        <v>542</v>
      </c>
      <c r="E125" s="596" t="s">
        <v>902</v>
      </c>
      <c r="F125" s="624" t="s">
        <v>903</v>
      </c>
      <c r="G125" s="596" t="s">
        <v>1135</v>
      </c>
      <c r="H125" s="596" t="s">
        <v>1136</v>
      </c>
      <c r="I125" s="610">
        <v>2288.9599609375</v>
      </c>
      <c r="J125" s="610">
        <v>22</v>
      </c>
      <c r="K125" s="611">
        <v>50357.119140625</v>
      </c>
    </row>
    <row r="126" spans="1:11" ht="14.45" customHeight="1" x14ac:dyDescent="0.2">
      <c r="A126" s="592" t="s">
        <v>534</v>
      </c>
      <c r="B126" s="593" t="s">
        <v>535</v>
      </c>
      <c r="C126" s="596" t="s">
        <v>541</v>
      </c>
      <c r="D126" s="624" t="s">
        <v>542</v>
      </c>
      <c r="E126" s="596" t="s">
        <v>902</v>
      </c>
      <c r="F126" s="624" t="s">
        <v>903</v>
      </c>
      <c r="G126" s="596" t="s">
        <v>1137</v>
      </c>
      <c r="H126" s="596" t="s">
        <v>1138</v>
      </c>
      <c r="I126" s="610">
        <v>2288.9599609375</v>
      </c>
      <c r="J126" s="610">
        <v>18</v>
      </c>
      <c r="K126" s="611">
        <v>41201.279296875</v>
      </c>
    </row>
    <row r="127" spans="1:11" ht="14.45" customHeight="1" x14ac:dyDescent="0.2">
      <c r="A127" s="592" t="s">
        <v>534</v>
      </c>
      <c r="B127" s="593" t="s">
        <v>535</v>
      </c>
      <c r="C127" s="596" t="s">
        <v>541</v>
      </c>
      <c r="D127" s="624" t="s">
        <v>542</v>
      </c>
      <c r="E127" s="596" t="s">
        <v>902</v>
      </c>
      <c r="F127" s="624" t="s">
        <v>903</v>
      </c>
      <c r="G127" s="596" t="s">
        <v>1139</v>
      </c>
      <c r="H127" s="596" t="s">
        <v>1140</v>
      </c>
      <c r="I127" s="610">
        <v>840.19000244140625</v>
      </c>
      <c r="J127" s="610">
        <v>20</v>
      </c>
      <c r="K127" s="611">
        <v>16803.800415039063</v>
      </c>
    </row>
    <row r="128" spans="1:11" ht="14.45" customHeight="1" x14ac:dyDescent="0.2">
      <c r="A128" s="592" t="s">
        <v>534</v>
      </c>
      <c r="B128" s="593" t="s">
        <v>535</v>
      </c>
      <c r="C128" s="596" t="s">
        <v>541</v>
      </c>
      <c r="D128" s="624" t="s">
        <v>542</v>
      </c>
      <c r="E128" s="596" t="s">
        <v>902</v>
      </c>
      <c r="F128" s="624" t="s">
        <v>903</v>
      </c>
      <c r="G128" s="596" t="s">
        <v>1141</v>
      </c>
      <c r="H128" s="596" t="s">
        <v>1142</v>
      </c>
      <c r="I128" s="610">
        <v>884.40997314453125</v>
      </c>
      <c r="J128" s="610">
        <v>20</v>
      </c>
      <c r="K128" s="611">
        <v>17688.139770507813</v>
      </c>
    </row>
    <row r="129" spans="1:11" ht="14.45" customHeight="1" x14ac:dyDescent="0.2">
      <c r="A129" s="592" t="s">
        <v>534</v>
      </c>
      <c r="B129" s="593" t="s">
        <v>535</v>
      </c>
      <c r="C129" s="596" t="s">
        <v>541</v>
      </c>
      <c r="D129" s="624" t="s">
        <v>542</v>
      </c>
      <c r="E129" s="596" t="s">
        <v>902</v>
      </c>
      <c r="F129" s="624" t="s">
        <v>903</v>
      </c>
      <c r="G129" s="596" t="s">
        <v>1143</v>
      </c>
      <c r="H129" s="596" t="s">
        <v>1144</v>
      </c>
      <c r="I129" s="610">
        <v>1144.25</v>
      </c>
      <c r="J129" s="610">
        <v>5</v>
      </c>
      <c r="K129" s="611">
        <v>5721.25</v>
      </c>
    </row>
    <row r="130" spans="1:11" ht="14.45" customHeight="1" x14ac:dyDescent="0.2">
      <c r="A130" s="592" t="s">
        <v>534</v>
      </c>
      <c r="B130" s="593" t="s">
        <v>535</v>
      </c>
      <c r="C130" s="596" t="s">
        <v>541</v>
      </c>
      <c r="D130" s="624" t="s">
        <v>542</v>
      </c>
      <c r="E130" s="596" t="s">
        <v>902</v>
      </c>
      <c r="F130" s="624" t="s">
        <v>903</v>
      </c>
      <c r="G130" s="596" t="s">
        <v>1145</v>
      </c>
      <c r="H130" s="596" t="s">
        <v>1146</v>
      </c>
      <c r="I130" s="610">
        <v>1065.3287048339844</v>
      </c>
      <c r="J130" s="610">
        <v>20</v>
      </c>
      <c r="K130" s="611">
        <v>21306.52978515625</v>
      </c>
    </row>
    <row r="131" spans="1:11" ht="14.45" customHeight="1" x14ac:dyDescent="0.2">
      <c r="A131" s="592" t="s">
        <v>534</v>
      </c>
      <c r="B131" s="593" t="s">
        <v>535</v>
      </c>
      <c r="C131" s="596" t="s">
        <v>541</v>
      </c>
      <c r="D131" s="624" t="s">
        <v>542</v>
      </c>
      <c r="E131" s="596" t="s">
        <v>902</v>
      </c>
      <c r="F131" s="624" t="s">
        <v>903</v>
      </c>
      <c r="G131" s="596" t="s">
        <v>1147</v>
      </c>
      <c r="H131" s="596" t="s">
        <v>1148</v>
      </c>
      <c r="I131" s="610">
        <v>827.07000732421875</v>
      </c>
      <c r="J131" s="610">
        <v>20</v>
      </c>
      <c r="K131" s="611">
        <v>16541.399780273438</v>
      </c>
    </row>
    <row r="132" spans="1:11" ht="14.45" customHeight="1" x14ac:dyDescent="0.2">
      <c r="A132" s="592" t="s">
        <v>534</v>
      </c>
      <c r="B132" s="593" t="s">
        <v>535</v>
      </c>
      <c r="C132" s="596" t="s">
        <v>541</v>
      </c>
      <c r="D132" s="624" t="s">
        <v>542</v>
      </c>
      <c r="E132" s="596" t="s">
        <v>902</v>
      </c>
      <c r="F132" s="624" t="s">
        <v>903</v>
      </c>
      <c r="G132" s="596" t="s">
        <v>1149</v>
      </c>
      <c r="H132" s="596" t="s">
        <v>1150</v>
      </c>
      <c r="I132" s="610">
        <v>807.29998779296875</v>
      </c>
      <c r="J132" s="610">
        <v>2</v>
      </c>
      <c r="K132" s="611">
        <v>1614.5999755859375</v>
      </c>
    </row>
    <row r="133" spans="1:11" ht="14.45" customHeight="1" x14ac:dyDescent="0.2">
      <c r="A133" s="592" t="s">
        <v>534</v>
      </c>
      <c r="B133" s="593" t="s">
        <v>535</v>
      </c>
      <c r="C133" s="596" t="s">
        <v>541</v>
      </c>
      <c r="D133" s="624" t="s">
        <v>542</v>
      </c>
      <c r="E133" s="596" t="s">
        <v>902</v>
      </c>
      <c r="F133" s="624" t="s">
        <v>903</v>
      </c>
      <c r="G133" s="596" t="s">
        <v>1151</v>
      </c>
      <c r="H133" s="596" t="s">
        <v>1152</v>
      </c>
      <c r="I133" s="610">
        <v>6348</v>
      </c>
      <c r="J133" s="610">
        <v>2</v>
      </c>
      <c r="K133" s="611">
        <v>12696</v>
      </c>
    </row>
    <row r="134" spans="1:11" ht="14.45" customHeight="1" x14ac:dyDescent="0.2">
      <c r="A134" s="592" t="s">
        <v>534</v>
      </c>
      <c r="B134" s="593" t="s">
        <v>535</v>
      </c>
      <c r="C134" s="596" t="s">
        <v>541</v>
      </c>
      <c r="D134" s="624" t="s">
        <v>542</v>
      </c>
      <c r="E134" s="596" t="s">
        <v>902</v>
      </c>
      <c r="F134" s="624" t="s">
        <v>903</v>
      </c>
      <c r="G134" s="596" t="s">
        <v>1153</v>
      </c>
      <c r="H134" s="596" t="s">
        <v>1154</v>
      </c>
      <c r="I134" s="610">
        <v>12420</v>
      </c>
      <c r="J134" s="610">
        <v>2</v>
      </c>
      <c r="K134" s="611">
        <v>24840</v>
      </c>
    </row>
    <row r="135" spans="1:11" ht="14.45" customHeight="1" x14ac:dyDescent="0.2">
      <c r="A135" s="592" t="s">
        <v>534</v>
      </c>
      <c r="B135" s="593" t="s">
        <v>535</v>
      </c>
      <c r="C135" s="596" t="s">
        <v>541</v>
      </c>
      <c r="D135" s="624" t="s">
        <v>542</v>
      </c>
      <c r="E135" s="596" t="s">
        <v>902</v>
      </c>
      <c r="F135" s="624" t="s">
        <v>903</v>
      </c>
      <c r="G135" s="596" t="s">
        <v>1155</v>
      </c>
      <c r="H135" s="596" t="s">
        <v>1156</v>
      </c>
      <c r="I135" s="610">
        <v>2921</v>
      </c>
      <c r="J135" s="610">
        <v>1</v>
      </c>
      <c r="K135" s="611">
        <v>2921</v>
      </c>
    </row>
    <row r="136" spans="1:11" ht="14.45" customHeight="1" x14ac:dyDescent="0.2">
      <c r="A136" s="592" t="s">
        <v>534</v>
      </c>
      <c r="B136" s="593" t="s">
        <v>535</v>
      </c>
      <c r="C136" s="596" t="s">
        <v>541</v>
      </c>
      <c r="D136" s="624" t="s">
        <v>542</v>
      </c>
      <c r="E136" s="596" t="s">
        <v>902</v>
      </c>
      <c r="F136" s="624" t="s">
        <v>903</v>
      </c>
      <c r="G136" s="596" t="s">
        <v>1157</v>
      </c>
      <c r="H136" s="596" t="s">
        <v>1158</v>
      </c>
      <c r="I136" s="610">
        <v>2587.5</v>
      </c>
      <c r="J136" s="610">
        <v>1</v>
      </c>
      <c r="K136" s="611">
        <v>2587.5</v>
      </c>
    </row>
    <row r="137" spans="1:11" ht="14.45" customHeight="1" x14ac:dyDescent="0.2">
      <c r="A137" s="592" t="s">
        <v>534</v>
      </c>
      <c r="B137" s="593" t="s">
        <v>535</v>
      </c>
      <c r="C137" s="596" t="s">
        <v>541</v>
      </c>
      <c r="D137" s="624" t="s">
        <v>542</v>
      </c>
      <c r="E137" s="596" t="s">
        <v>902</v>
      </c>
      <c r="F137" s="624" t="s">
        <v>903</v>
      </c>
      <c r="G137" s="596" t="s">
        <v>1159</v>
      </c>
      <c r="H137" s="596" t="s">
        <v>1160</v>
      </c>
      <c r="I137" s="610">
        <v>322</v>
      </c>
      <c r="J137" s="610">
        <v>5</v>
      </c>
      <c r="K137" s="611">
        <v>1610</v>
      </c>
    </row>
    <row r="138" spans="1:11" ht="14.45" customHeight="1" x14ac:dyDescent="0.2">
      <c r="A138" s="592" t="s">
        <v>534</v>
      </c>
      <c r="B138" s="593" t="s">
        <v>535</v>
      </c>
      <c r="C138" s="596" t="s">
        <v>541</v>
      </c>
      <c r="D138" s="624" t="s">
        <v>542</v>
      </c>
      <c r="E138" s="596" t="s">
        <v>902</v>
      </c>
      <c r="F138" s="624" t="s">
        <v>903</v>
      </c>
      <c r="G138" s="596" t="s">
        <v>1161</v>
      </c>
      <c r="H138" s="596" t="s">
        <v>1162</v>
      </c>
      <c r="I138" s="610">
        <v>2359.5</v>
      </c>
      <c r="J138" s="610">
        <v>6</v>
      </c>
      <c r="K138" s="611">
        <v>14157</v>
      </c>
    </row>
    <row r="139" spans="1:11" ht="14.45" customHeight="1" x14ac:dyDescent="0.2">
      <c r="A139" s="592" t="s">
        <v>534</v>
      </c>
      <c r="B139" s="593" t="s">
        <v>535</v>
      </c>
      <c r="C139" s="596" t="s">
        <v>541</v>
      </c>
      <c r="D139" s="624" t="s">
        <v>542</v>
      </c>
      <c r="E139" s="596" t="s">
        <v>902</v>
      </c>
      <c r="F139" s="624" t="s">
        <v>903</v>
      </c>
      <c r="G139" s="596" t="s">
        <v>1163</v>
      </c>
      <c r="H139" s="596" t="s">
        <v>1164</v>
      </c>
      <c r="I139" s="610">
        <v>126.99023355554262</v>
      </c>
      <c r="J139" s="610">
        <v>12</v>
      </c>
      <c r="K139" s="611">
        <v>1523.8828026665115</v>
      </c>
    </row>
    <row r="140" spans="1:11" ht="14.45" customHeight="1" x14ac:dyDescent="0.2">
      <c r="A140" s="592" t="s">
        <v>534</v>
      </c>
      <c r="B140" s="593" t="s">
        <v>535</v>
      </c>
      <c r="C140" s="596" t="s">
        <v>541</v>
      </c>
      <c r="D140" s="624" t="s">
        <v>542</v>
      </c>
      <c r="E140" s="596" t="s">
        <v>902</v>
      </c>
      <c r="F140" s="624" t="s">
        <v>903</v>
      </c>
      <c r="G140" s="596" t="s">
        <v>1165</v>
      </c>
      <c r="H140" s="596" t="s">
        <v>1166</v>
      </c>
      <c r="I140" s="610">
        <v>563.8599853515625</v>
      </c>
      <c r="J140" s="610">
        <v>1</v>
      </c>
      <c r="K140" s="611">
        <v>563.8599853515625</v>
      </c>
    </row>
    <row r="141" spans="1:11" ht="14.45" customHeight="1" x14ac:dyDescent="0.2">
      <c r="A141" s="592" t="s">
        <v>534</v>
      </c>
      <c r="B141" s="593" t="s">
        <v>535</v>
      </c>
      <c r="C141" s="596" t="s">
        <v>541</v>
      </c>
      <c r="D141" s="624" t="s">
        <v>542</v>
      </c>
      <c r="E141" s="596" t="s">
        <v>902</v>
      </c>
      <c r="F141" s="624" t="s">
        <v>903</v>
      </c>
      <c r="G141" s="596" t="s">
        <v>1167</v>
      </c>
      <c r="H141" s="596" t="s">
        <v>1168</v>
      </c>
      <c r="I141" s="610">
        <v>675.23109944661462</v>
      </c>
      <c r="J141" s="610">
        <v>6</v>
      </c>
      <c r="K141" s="611">
        <v>4051.5399780273438</v>
      </c>
    </row>
    <row r="142" spans="1:11" ht="14.45" customHeight="1" x14ac:dyDescent="0.2">
      <c r="A142" s="592" t="s">
        <v>534</v>
      </c>
      <c r="B142" s="593" t="s">
        <v>535</v>
      </c>
      <c r="C142" s="596" t="s">
        <v>541</v>
      </c>
      <c r="D142" s="624" t="s">
        <v>542</v>
      </c>
      <c r="E142" s="596" t="s">
        <v>902</v>
      </c>
      <c r="F142" s="624" t="s">
        <v>903</v>
      </c>
      <c r="G142" s="596" t="s">
        <v>1169</v>
      </c>
      <c r="H142" s="596" t="s">
        <v>1170</v>
      </c>
      <c r="I142" s="610">
        <v>1437.5</v>
      </c>
      <c r="J142" s="610">
        <v>1</v>
      </c>
      <c r="K142" s="611">
        <v>1437.5</v>
      </c>
    </row>
    <row r="143" spans="1:11" ht="14.45" customHeight="1" x14ac:dyDescent="0.2">
      <c r="A143" s="592" t="s">
        <v>534</v>
      </c>
      <c r="B143" s="593" t="s">
        <v>535</v>
      </c>
      <c r="C143" s="596" t="s">
        <v>541</v>
      </c>
      <c r="D143" s="624" t="s">
        <v>542</v>
      </c>
      <c r="E143" s="596" t="s">
        <v>902</v>
      </c>
      <c r="F143" s="624" t="s">
        <v>903</v>
      </c>
      <c r="G143" s="596" t="s">
        <v>1171</v>
      </c>
      <c r="H143" s="596" t="s">
        <v>1172</v>
      </c>
      <c r="I143" s="610">
        <v>2553</v>
      </c>
      <c r="J143" s="610">
        <v>10</v>
      </c>
      <c r="K143" s="611">
        <v>25530</v>
      </c>
    </row>
    <row r="144" spans="1:11" ht="14.45" customHeight="1" x14ac:dyDescent="0.2">
      <c r="A144" s="592" t="s">
        <v>534</v>
      </c>
      <c r="B144" s="593" t="s">
        <v>535</v>
      </c>
      <c r="C144" s="596" t="s">
        <v>541</v>
      </c>
      <c r="D144" s="624" t="s">
        <v>542</v>
      </c>
      <c r="E144" s="596" t="s">
        <v>902</v>
      </c>
      <c r="F144" s="624" t="s">
        <v>903</v>
      </c>
      <c r="G144" s="596" t="s">
        <v>1173</v>
      </c>
      <c r="H144" s="596" t="s">
        <v>1174</v>
      </c>
      <c r="I144" s="610">
        <v>2123.4725341796875</v>
      </c>
      <c r="J144" s="610">
        <v>3</v>
      </c>
      <c r="K144" s="611">
        <v>6370.340087890625</v>
      </c>
    </row>
    <row r="145" spans="1:11" ht="14.45" customHeight="1" x14ac:dyDescent="0.2">
      <c r="A145" s="592" t="s">
        <v>534</v>
      </c>
      <c r="B145" s="593" t="s">
        <v>535</v>
      </c>
      <c r="C145" s="596" t="s">
        <v>541</v>
      </c>
      <c r="D145" s="624" t="s">
        <v>542</v>
      </c>
      <c r="E145" s="596" t="s">
        <v>902</v>
      </c>
      <c r="F145" s="624" t="s">
        <v>903</v>
      </c>
      <c r="G145" s="596" t="s">
        <v>1175</v>
      </c>
      <c r="H145" s="596" t="s">
        <v>1176</v>
      </c>
      <c r="I145" s="610">
        <v>1352.4000244140625</v>
      </c>
      <c r="J145" s="610">
        <v>39</v>
      </c>
      <c r="K145" s="611">
        <v>52743.60009765625</v>
      </c>
    </row>
    <row r="146" spans="1:11" ht="14.45" customHeight="1" x14ac:dyDescent="0.2">
      <c r="A146" s="592" t="s">
        <v>534</v>
      </c>
      <c r="B146" s="593" t="s">
        <v>535</v>
      </c>
      <c r="C146" s="596" t="s">
        <v>541</v>
      </c>
      <c r="D146" s="624" t="s">
        <v>542</v>
      </c>
      <c r="E146" s="596" t="s">
        <v>902</v>
      </c>
      <c r="F146" s="624" t="s">
        <v>903</v>
      </c>
      <c r="G146" s="596" t="s">
        <v>1177</v>
      </c>
      <c r="H146" s="596" t="s">
        <v>1178</v>
      </c>
      <c r="I146" s="610">
        <v>1454.52001953125</v>
      </c>
      <c r="J146" s="610">
        <v>75</v>
      </c>
      <c r="K146" s="611">
        <v>109089.00146484375</v>
      </c>
    </row>
    <row r="147" spans="1:11" ht="14.45" customHeight="1" x14ac:dyDescent="0.2">
      <c r="A147" s="592" t="s">
        <v>534</v>
      </c>
      <c r="B147" s="593" t="s">
        <v>535</v>
      </c>
      <c r="C147" s="596" t="s">
        <v>541</v>
      </c>
      <c r="D147" s="624" t="s">
        <v>542</v>
      </c>
      <c r="E147" s="596" t="s">
        <v>902</v>
      </c>
      <c r="F147" s="624" t="s">
        <v>903</v>
      </c>
      <c r="G147" s="596" t="s">
        <v>1179</v>
      </c>
      <c r="H147" s="596" t="s">
        <v>1180</v>
      </c>
      <c r="I147" s="610">
        <v>6877.919921875</v>
      </c>
      <c r="J147" s="610">
        <v>3</v>
      </c>
      <c r="K147" s="611">
        <v>20633.759765625</v>
      </c>
    </row>
    <row r="148" spans="1:11" ht="14.45" customHeight="1" x14ac:dyDescent="0.2">
      <c r="A148" s="592" t="s">
        <v>534</v>
      </c>
      <c r="B148" s="593" t="s">
        <v>535</v>
      </c>
      <c r="C148" s="596" t="s">
        <v>541</v>
      </c>
      <c r="D148" s="624" t="s">
        <v>542</v>
      </c>
      <c r="E148" s="596" t="s">
        <v>902</v>
      </c>
      <c r="F148" s="624" t="s">
        <v>903</v>
      </c>
      <c r="G148" s="596" t="s">
        <v>1181</v>
      </c>
      <c r="H148" s="596" t="s">
        <v>1182</v>
      </c>
      <c r="I148" s="610">
        <v>297.66250610351563</v>
      </c>
      <c r="J148" s="610">
        <v>7</v>
      </c>
      <c r="K148" s="611">
        <v>2083.6300659179688</v>
      </c>
    </row>
    <row r="149" spans="1:11" ht="14.45" customHeight="1" x14ac:dyDescent="0.2">
      <c r="A149" s="592" t="s">
        <v>534</v>
      </c>
      <c r="B149" s="593" t="s">
        <v>535</v>
      </c>
      <c r="C149" s="596" t="s">
        <v>541</v>
      </c>
      <c r="D149" s="624" t="s">
        <v>542</v>
      </c>
      <c r="E149" s="596" t="s">
        <v>902</v>
      </c>
      <c r="F149" s="624" t="s">
        <v>903</v>
      </c>
      <c r="G149" s="596" t="s">
        <v>1181</v>
      </c>
      <c r="H149" s="596" t="s">
        <v>1183</v>
      </c>
      <c r="I149" s="610">
        <v>297.61125183105469</v>
      </c>
      <c r="J149" s="610">
        <v>6</v>
      </c>
      <c r="K149" s="611">
        <v>1785.8900146484375</v>
      </c>
    </row>
    <row r="150" spans="1:11" ht="14.45" customHeight="1" x14ac:dyDescent="0.2">
      <c r="A150" s="592" t="s">
        <v>534</v>
      </c>
      <c r="B150" s="593" t="s">
        <v>535</v>
      </c>
      <c r="C150" s="596" t="s">
        <v>541</v>
      </c>
      <c r="D150" s="624" t="s">
        <v>542</v>
      </c>
      <c r="E150" s="596" t="s">
        <v>902</v>
      </c>
      <c r="F150" s="624" t="s">
        <v>903</v>
      </c>
      <c r="G150" s="596" t="s">
        <v>1184</v>
      </c>
      <c r="H150" s="596" t="s">
        <v>1185</v>
      </c>
      <c r="I150" s="610">
        <v>1909</v>
      </c>
      <c r="J150" s="610">
        <v>2</v>
      </c>
      <c r="K150" s="611">
        <v>3818</v>
      </c>
    </row>
    <row r="151" spans="1:11" ht="14.45" customHeight="1" x14ac:dyDescent="0.2">
      <c r="A151" s="592" t="s">
        <v>534</v>
      </c>
      <c r="B151" s="593" t="s">
        <v>535</v>
      </c>
      <c r="C151" s="596" t="s">
        <v>541</v>
      </c>
      <c r="D151" s="624" t="s">
        <v>542</v>
      </c>
      <c r="E151" s="596" t="s">
        <v>902</v>
      </c>
      <c r="F151" s="624" t="s">
        <v>903</v>
      </c>
      <c r="G151" s="596" t="s">
        <v>1186</v>
      </c>
      <c r="H151" s="596" t="s">
        <v>1187</v>
      </c>
      <c r="I151" s="610">
        <v>1437.5</v>
      </c>
      <c r="J151" s="610">
        <v>1</v>
      </c>
      <c r="K151" s="611">
        <v>1437.5</v>
      </c>
    </row>
    <row r="152" spans="1:11" ht="14.45" customHeight="1" x14ac:dyDescent="0.2">
      <c r="A152" s="592" t="s">
        <v>534</v>
      </c>
      <c r="B152" s="593" t="s">
        <v>535</v>
      </c>
      <c r="C152" s="596" t="s">
        <v>541</v>
      </c>
      <c r="D152" s="624" t="s">
        <v>542</v>
      </c>
      <c r="E152" s="596" t="s">
        <v>902</v>
      </c>
      <c r="F152" s="624" t="s">
        <v>903</v>
      </c>
      <c r="G152" s="596" t="s">
        <v>1188</v>
      </c>
      <c r="H152" s="596" t="s">
        <v>1189</v>
      </c>
      <c r="I152" s="610">
        <v>1437.5</v>
      </c>
      <c r="J152" s="610">
        <v>18</v>
      </c>
      <c r="K152" s="611">
        <v>25875</v>
      </c>
    </row>
    <row r="153" spans="1:11" ht="14.45" customHeight="1" x14ac:dyDescent="0.2">
      <c r="A153" s="592" t="s">
        <v>534</v>
      </c>
      <c r="B153" s="593" t="s">
        <v>535</v>
      </c>
      <c r="C153" s="596" t="s">
        <v>541</v>
      </c>
      <c r="D153" s="624" t="s">
        <v>542</v>
      </c>
      <c r="E153" s="596" t="s">
        <v>902</v>
      </c>
      <c r="F153" s="624" t="s">
        <v>903</v>
      </c>
      <c r="G153" s="596" t="s">
        <v>1190</v>
      </c>
      <c r="H153" s="596" t="s">
        <v>1191</v>
      </c>
      <c r="I153" s="610">
        <v>378.72000122070313</v>
      </c>
      <c r="J153" s="610">
        <v>1</v>
      </c>
      <c r="K153" s="611">
        <v>378.72000122070313</v>
      </c>
    </row>
    <row r="154" spans="1:11" ht="14.45" customHeight="1" x14ac:dyDescent="0.2">
      <c r="A154" s="592" t="s">
        <v>534</v>
      </c>
      <c r="B154" s="593" t="s">
        <v>535</v>
      </c>
      <c r="C154" s="596" t="s">
        <v>541</v>
      </c>
      <c r="D154" s="624" t="s">
        <v>542</v>
      </c>
      <c r="E154" s="596" t="s">
        <v>902</v>
      </c>
      <c r="F154" s="624" t="s">
        <v>903</v>
      </c>
      <c r="G154" s="596" t="s">
        <v>1192</v>
      </c>
      <c r="H154" s="596" t="s">
        <v>1193</v>
      </c>
      <c r="I154" s="610">
        <v>1254.530029296875</v>
      </c>
      <c r="J154" s="610">
        <v>60</v>
      </c>
      <c r="K154" s="611">
        <v>75271.6796875</v>
      </c>
    </row>
    <row r="155" spans="1:11" ht="14.45" customHeight="1" x14ac:dyDescent="0.2">
      <c r="A155" s="592" t="s">
        <v>534</v>
      </c>
      <c r="B155" s="593" t="s">
        <v>535</v>
      </c>
      <c r="C155" s="596" t="s">
        <v>541</v>
      </c>
      <c r="D155" s="624" t="s">
        <v>542</v>
      </c>
      <c r="E155" s="596" t="s">
        <v>902</v>
      </c>
      <c r="F155" s="624" t="s">
        <v>903</v>
      </c>
      <c r="G155" s="596" t="s">
        <v>1194</v>
      </c>
      <c r="H155" s="596" t="s">
        <v>1195</v>
      </c>
      <c r="I155" s="610">
        <v>1254.530029296875</v>
      </c>
      <c r="J155" s="610">
        <v>6</v>
      </c>
      <c r="K155" s="611">
        <v>7527.169921875</v>
      </c>
    </row>
    <row r="156" spans="1:11" ht="14.45" customHeight="1" x14ac:dyDescent="0.2">
      <c r="A156" s="592" t="s">
        <v>534</v>
      </c>
      <c r="B156" s="593" t="s">
        <v>535</v>
      </c>
      <c r="C156" s="596" t="s">
        <v>541</v>
      </c>
      <c r="D156" s="624" t="s">
        <v>542</v>
      </c>
      <c r="E156" s="596" t="s">
        <v>902</v>
      </c>
      <c r="F156" s="624" t="s">
        <v>903</v>
      </c>
      <c r="G156" s="596" t="s">
        <v>1192</v>
      </c>
      <c r="H156" s="596" t="s">
        <v>1196</v>
      </c>
      <c r="I156" s="610">
        <v>1254.530029296875</v>
      </c>
      <c r="J156" s="610">
        <v>115</v>
      </c>
      <c r="K156" s="611">
        <v>144270.7177734375</v>
      </c>
    </row>
    <row r="157" spans="1:11" ht="14.45" customHeight="1" x14ac:dyDescent="0.2">
      <c r="A157" s="592" t="s">
        <v>534</v>
      </c>
      <c r="B157" s="593" t="s">
        <v>535</v>
      </c>
      <c r="C157" s="596" t="s">
        <v>541</v>
      </c>
      <c r="D157" s="624" t="s">
        <v>542</v>
      </c>
      <c r="E157" s="596" t="s">
        <v>902</v>
      </c>
      <c r="F157" s="624" t="s">
        <v>903</v>
      </c>
      <c r="G157" s="596" t="s">
        <v>1194</v>
      </c>
      <c r="H157" s="596" t="s">
        <v>1197</v>
      </c>
      <c r="I157" s="610">
        <v>1254.530029296875</v>
      </c>
      <c r="J157" s="610">
        <v>2</v>
      </c>
      <c r="K157" s="611">
        <v>2509.06005859375</v>
      </c>
    </row>
    <row r="158" spans="1:11" ht="14.45" customHeight="1" x14ac:dyDescent="0.2">
      <c r="A158" s="592" t="s">
        <v>534</v>
      </c>
      <c r="B158" s="593" t="s">
        <v>535</v>
      </c>
      <c r="C158" s="596" t="s">
        <v>541</v>
      </c>
      <c r="D158" s="624" t="s">
        <v>542</v>
      </c>
      <c r="E158" s="596" t="s">
        <v>902</v>
      </c>
      <c r="F158" s="624" t="s">
        <v>903</v>
      </c>
      <c r="G158" s="596" t="s">
        <v>1198</v>
      </c>
      <c r="H158" s="596" t="s">
        <v>1199</v>
      </c>
      <c r="I158" s="610">
        <v>84.699996948242188</v>
      </c>
      <c r="J158" s="610">
        <v>10</v>
      </c>
      <c r="K158" s="611">
        <v>847</v>
      </c>
    </row>
    <row r="159" spans="1:11" ht="14.45" customHeight="1" x14ac:dyDescent="0.2">
      <c r="A159" s="592" t="s">
        <v>534</v>
      </c>
      <c r="B159" s="593" t="s">
        <v>535</v>
      </c>
      <c r="C159" s="596" t="s">
        <v>541</v>
      </c>
      <c r="D159" s="624" t="s">
        <v>542</v>
      </c>
      <c r="E159" s="596" t="s">
        <v>902</v>
      </c>
      <c r="F159" s="624" t="s">
        <v>903</v>
      </c>
      <c r="G159" s="596" t="s">
        <v>1200</v>
      </c>
      <c r="H159" s="596" t="s">
        <v>1201</v>
      </c>
      <c r="I159" s="610">
        <v>108.90000152587891</v>
      </c>
      <c r="J159" s="610">
        <v>10</v>
      </c>
      <c r="K159" s="611">
        <v>1089</v>
      </c>
    </row>
    <row r="160" spans="1:11" ht="14.45" customHeight="1" x14ac:dyDescent="0.2">
      <c r="A160" s="592" t="s">
        <v>534</v>
      </c>
      <c r="B160" s="593" t="s">
        <v>535</v>
      </c>
      <c r="C160" s="596" t="s">
        <v>541</v>
      </c>
      <c r="D160" s="624" t="s">
        <v>542</v>
      </c>
      <c r="E160" s="596" t="s">
        <v>902</v>
      </c>
      <c r="F160" s="624" t="s">
        <v>903</v>
      </c>
      <c r="G160" s="596" t="s">
        <v>1202</v>
      </c>
      <c r="H160" s="596" t="s">
        <v>1203</v>
      </c>
      <c r="I160" s="610">
        <v>1400.3800048828125</v>
      </c>
      <c r="J160" s="610">
        <v>10</v>
      </c>
      <c r="K160" s="611">
        <v>14003.800048828125</v>
      </c>
    </row>
    <row r="161" spans="1:11" ht="14.45" customHeight="1" x14ac:dyDescent="0.2">
      <c r="A161" s="592" t="s">
        <v>534</v>
      </c>
      <c r="B161" s="593" t="s">
        <v>535</v>
      </c>
      <c r="C161" s="596" t="s">
        <v>541</v>
      </c>
      <c r="D161" s="624" t="s">
        <v>542</v>
      </c>
      <c r="E161" s="596" t="s">
        <v>902</v>
      </c>
      <c r="F161" s="624" t="s">
        <v>903</v>
      </c>
      <c r="G161" s="596" t="s">
        <v>1204</v>
      </c>
      <c r="H161" s="596" t="s">
        <v>1205</v>
      </c>
      <c r="I161" s="610">
        <v>1582.3499755859375</v>
      </c>
      <c r="J161" s="610">
        <v>10</v>
      </c>
      <c r="K161" s="611">
        <v>15823.499755859375</v>
      </c>
    </row>
    <row r="162" spans="1:11" ht="14.45" customHeight="1" x14ac:dyDescent="0.2">
      <c r="A162" s="592" t="s">
        <v>534</v>
      </c>
      <c r="B162" s="593" t="s">
        <v>535</v>
      </c>
      <c r="C162" s="596" t="s">
        <v>541</v>
      </c>
      <c r="D162" s="624" t="s">
        <v>542</v>
      </c>
      <c r="E162" s="596" t="s">
        <v>902</v>
      </c>
      <c r="F162" s="624" t="s">
        <v>903</v>
      </c>
      <c r="G162" s="596" t="s">
        <v>1206</v>
      </c>
      <c r="H162" s="596" t="s">
        <v>1207</v>
      </c>
      <c r="I162" s="610">
        <v>1974.5574951171875</v>
      </c>
      <c r="J162" s="610">
        <v>4</v>
      </c>
      <c r="K162" s="611">
        <v>7898.22998046875</v>
      </c>
    </row>
    <row r="163" spans="1:11" ht="14.45" customHeight="1" x14ac:dyDescent="0.2">
      <c r="A163" s="592" t="s">
        <v>534</v>
      </c>
      <c r="B163" s="593" t="s">
        <v>535</v>
      </c>
      <c r="C163" s="596" t="s">
        <v>541</v>
      </c>
      <c r="D163" s="624" t="s">
        <v>542</v>
      </c>
      <c r="E163" s="596" t="s">
        <v>902</v>
      </c>
      <c r="F163" s="624" t="s">
        <v>903</v>
      </c>
      <c r="G163" s="596" t="s">
        <v>1208</v>
      </c>
      <c r="H163" s="596" t="s">
        <v>1209</v>
      </c>
      <c r="I163" s="610">
        <v>2076.9049479166665</v>
      </c>
      <c r="J163" s="610">
        <v>4</v>
      </c>
      <c r="K163" s="611">
        <v>8307.6298828125</v>
      </c>
    </row>
    <row r="164" spans="1:11" ht="14.45" customHeight="1" x14ac:dyDescent="0.2">
      <c r="A164" s="592" t="s">
        <v>534</v>
      </c>
      <c r="B164" s="593" t="s">
        <v>535</v>
      </c>
      <c r="C164" s="596" t="s">
        <v>541</v>
      </c>
      <c r="D164" s="624" t="s">
        <v>542</v>
      </c>
      <c r="E164" s="596" t="s">
        <v>902</v>
      </c>
      <c r="F164" s="624" t="s">
        <v>903</v>
      </c>
      <c r="G164" s="596" t="s">
        <v>1210</v>
      </c>
      <c r="H164" s="596" t="s">
        <v>1211</v>
      </c>
      <c r="I164" s="610">
        <v>1974.55302734375</v>
      </c>
      <c r="J164" s="610">
        <v>8</v>
      </c>
      <c r="K164" s="611">
        <v>15796.43017578125</v>
      </c>
    </row>
    <row r="165" spans="1:11" ht="14.45" customHeight="1" x14ac:dyDescent="0.2">
      <c r="A165" s="592" t="s">
        <v>534</v>
      </c>
      <c r="B165" s="593" t="s">
        <v>535</v>
      </c>
      <c r="C165" s="596" t="s">
        <v>541</v>
      </c>
      <c r="D165" s="624" t="s">
        <v>542</v>
      </c>
      <c r="E165" s="596" t="s">
        <v>902</v>
      </c>
      <c r="F165" s="624" t="s">
        <v>903</v>
      </c>
      <c r="G165" s="596" t="s">
        <v>1212</v>
      </c>
      <c r="H165" s="596" t="s">
        <v>1213</v>
      </c>
      <c r="I165" s="610">
        <v>2509.06005859375</v>
      </c>
      <c r="J165" s="610">
        <v>15</v>
      </c>
      <c r="K165" s="611">
        <v>37635.84033203125</v>
      </c>
    </row>
    <row r="166" spans="1:11" ht="14.45" customHeight="1" x14ac:dyDescent="0.2">
      <c r="A166" s="592" t="s">
        <v>534</v>
      </c>
      <c r="B166" s="593" t="s">
        <v>535</v>
      </c>
      <c r="C166" s="596" t="s">
        <v>541</v>
      </c>
      <c r="D166" s="624" t="s">
        <v>542</v>
      </c>
      <c r="E166" s="596" t="s">
        <v>902</v>
      </c>
      <c r="F166" s="624" t="s">
        <v>903</v>
      </c>
      <c r="G166" s="596" t="s">
        <v>1214</v>
      </c>
      <c r="H166" s="596" t="s">
        <v>1215</v>
      </c>
      <c r="I166" s="610">
        <v>414</v>
      </c>
      <c r="J166" s="610">
        <v>10</v>
      </c>
      <c r="K166" s="611">
        <v>4140</v>
      </c>
    </row>
    <row r="167" spans="1:11" ht="14.45" customHeight="1" x14ac:dyDescent="0.2">
      <c r="A167" s="592" t="s">
        <v>534</v>
      </c>
      <c r="B167" s="593" t="s">
        <v>535</v>
      </c>
      <c r="C167" s="596" t="s">
        <v>541</v>
      </c>
      <c r="D167" s="624" t="s">
        <v>542</v>
      </c>
      <c r="E167" s="596" t="s">
        <v>1216</v>
      </c>
      <c r="F167" s="624" t="s">
        <v>1217</v>
      </c>
      <c r="G167" s="596" t="s">
        <v>1218</v>
      </c>
      <c r="H167" s="596" t="s">
        <v>1219</v>
      </c>
      <c r="I167" s="610">
        <v>6.6399998664855957</v>
      </c>
      <c r="J167" s="610">
        <v>1200</v>
      </c>
      <c r="K167" s="611">
        <v>7971.479736328125</v>
      </c>
    </row>
    <row r="168" spans="1:11" ht="14.45" customHeight="1" x14ac:dyDescent="0.2">
      <c r="A168" s="592" t="s">
        <v>534</v>
      </c>
      <c r="B168" s="593" t="s">
        <v>535</v>
      </c>
      <c r="C168" s="596" t="s">
        <v>541</v>
      </c>
      <c r="D168" s="624" t="s">
        <v>542</v>
      </c>
      <c r="E168" s="596" t="s">
        <v>1216</v>
      </c>
      <c r="F168" s="624" t="s">
        <v>1217</v>
      </c>
      <c r="G168" s="596" t="s">
        <v>1220</v>
      </c>
      <c r="H168" s="596" t="s">
        <v>1221</v>
      </c>
      <c r="I168" s="610">
        <v>0.26666667064030963</v>
      </c>
      <c r="J168" s="610">
        <v>10000</v>
      </c>
      <c r="K168" s="611">
        <v>2654.4000244140625</v>
      </c>
    </row>
    <row r="169" spans="1:11" ht="14.45" customHeight="1" x14ac:dyDescent="0.2">
      <c r="A169" s="592" t="s">
        <v>534</v>
      </c>
      <c r="B169" s="593" t="s">
        <v>535</v>
      </c>
      <c r="C169" s="596" t="s">
        <v>541</v>
      </c>
      <c r="D169" s="624" t="s">
        <v>542</v>
      </c>
      <c r="E169" s="596" t="s">
        <v>1216</v>
      </c>
      <c r="F169" s="624" t="s">
        <v>1217</v>
      </c>
      <c r="G169" s="596" t="s">
        <v>1222</v>
      </c>
      <c r="H169" s="596" t="s">
        <v>1223</v>
      </c>
      <c r="I169" s="610">
        <v>0.33000001311302185</v>
      </c>
      <c r="J169" s="610">
        <v>2000</v>
      </c>
      <c r="K169" s="611">
        <v>653.4000244140625</v>
      </c>
    </row>
    <row r="170" spans="1:11" ht="14.45" customHeight="1" x14ac:dyDescent="0.2">
      <c r="A170" s="592" t="s">
        <v>534</v>
      </c>
      <c r="B170" s="593" t="s">
        <v>535</v>
      </c>
      <c r="C170" s="596" t="s">
        <v>541</v>
      </c>
      <c r="D170" s="624" t="s">
        <v>542</v>
      </c>
      <c r="E170" s="596" t="s">
        <v>1216</v>
      </c>
      <c r="F170" s="624" t="s">
        <v>1217</v>
      </c>
      <c r="G170" s="596" t="s">
        <v>1224</v>
      </c>
      <c r="H170" s="596" t="s">
        <v>1225</v>
      </c>
      <c r="I170" s="610">
        <v>0.25</v>
      </c>
      <c r="J170" s="610">
        <v>500</v>
      </c>
      <c r="K170" s="611">
        <v>127.05000305175781</v>
      </c>
    </row>
    <row r="171" spans="1:11" ht="14.45" customHeight="1" x14ac:dyDescent="0.2">
      <c r="A171" s="592" t="s">
        <v>534</v>
      </c>
      <c r="B171" s="593" t="s">
        <v>535</v>
      </c>
      <c r="C171" s="596" t="s">
        <v>541</v>
      </c>
      <c r="D171" s="624" t="s">
        <v>542</v>
      </c>
      <c r="E171" s="596" t="s">
        <v>1216</v>
      </c>
      <c r="F171" s="624" t="s">
        <v>1217</v>
      </c>
      <c r="G171" s="596" t="s">
        <v>1222</v>
      </c>
      <c r="H171" s="596" t="s">
        <v>1226</v>
      </c>
      <c r="I171" s="610">
        <v>0.33000001311302185</v>
      </c>
      <c r="J171" s="610">
        <v>4000</v>
      </c>
      <c r="K171" s="611">
        <v>1306.800048828125</v>
      </c>
    </row>
    <row r="172" spans="1:11" ht="14.45" customHeight="1" x14ac:dyDescent="0.2">
      <c r="A172" s="592" t="s">
        <v>534</v>
      </c>
      <c r="B172" s="593" t="s">
        <v>535</v>
      </c>
      <c r="C172" s="596" t="s">
        <v>541</v>
      </c>
      <c r="D172" s="624" t="s">
        <v>542</v>
      </c>
      <c r="E172" s="596" t="s">
        <v>1216</v>
      </c>
      <c r="F172" s="624" t="s">
        <v>1217</v>
      </c>
      <c r="G172" s="596" t="s">
        <v>1220</v>
      </c>
      <c r="H172" s="596" t="s">
        <v>1227</v>
      </c>
      <c r="I172" s="610">
        <v>0.26571429414408548</v>
      </c>
      <c r="J172" s="610">
        <v>20000</v>
      </c>
      <c r="K172" s="611">
        <v>5320.2000427246094</v>
      </c>
    </row>
    <row r="173" spans="1:11" ht="14.45" customHeight="1" x14ac:dyDescent="0.2">
      <c r="A173" s="592" t="s">
        <v>534</v>
      </c>
      <c r="B173" s="593" t="s">
        <v>535</v>
      </c>
      <c r="C173" s="596" t="s">
        <v>541</v>
      </c>
      <c r="D173" s="624" t="s">
        <v>542</v>
      </c>
      <c r="E173" s="596" t="s">
        <v>1216</v>
      </c>
      <c r="F173" s="624" t="s">
        <v>1217</v>
      </c>
      <c r="G173" s="596" t="s">
        <v>1228</v>
      </c>
      <c r="H173" s="596" t="s">
        <v>1229</v>
      </c>
      <c r="I173" s="610">
        <v>94.379997253417969</v>
      </c>
      <c r="J173" s="610">
        <v>3</v>
      </c>
      <c r="K173" s="611">
        <v>283.1400146484375</v>
      </c>
    </row>
    <row r="174" spans="1:11" ht="14.45" customHeight="1" x14ac:dyDescent="0.2">
      <c r="A174" s="592" t="s">
        <v>534</v>
      </c>
      <c r="B174" s="593" t="s">
        <v>535</v>
      </c>
      <c r="C174" s="596" t="s">
        <v>541</v>
      </c>
      <c r="D174" s="624" t="s">
        <v>542</v>
      </c>
      <c r="E174" s="596" t="s">
        <v>1230</v>
      </c>
      <c r="F174" s="624" t="s">
        <v>1231</v>
      </c>
      <c r="G174" s="596" t="s">
        <v>1232</v>
      </c>
      <c r="H174" s="596" t="s">
        <v>1233</v>
      </c>
      <c r="I174" s="610">
        <v>13.020000457763672</v>
      </c>
      <c r="J174" s="610">
        <v>2</v>
      </c>
      <c r="K174" s="611">
        <v>26.040000915527344</v>
      </c>
    </row>
    <row r="175" spans="1:11" ht="14.45" customHeight="1" x14ac:dyDescent="0.2">
      <c r="A175" s="592" t="s">
        <v>534</v>
      </c>
      <c r="B175" s="593" t="s">
        <v>535</v>
      </c>
      <c r="C175" s="596" t="s">
        <v>541</v>
      </c>
      <c r="D175" s="624" t="s">
        <v>542</v>
      </c>
      <c r="E175" s="596" t="s">
        <v>1230</v>
      </c>
      <c r="F175" s="624" t="s">
        <v>1231</v>
      </c>
      <c r="G175" s="596" t="s">
        <v>1234</v>
      </c>
      <c r="H175" s="596" t="s">
        <v>1235</v>
      </c>
      <c r="I175" s="610">
        <v>8.3400001525878906</v>
      </c>
      <c r="J175" s="610">
        <v>2</v>
      </c>
      <c r="K175" s="611">
        <v>16.670000076293945</v>
      </c>
    </row>
    <row r="176" spans="1:11" ht="14.45" customHeight="1" x14ac:dyDescent="0.2">
      <c r="A176" s="592" t="s">
        <v>534</v>
      </c>
      <c r="B176" s="593" t="s">
        <v>535</v>
      </c>
      <c r="C176" s="596" t="s">
        <v>541</v>
      </c>
      <c r="D176" s="624" t="s">
        <v>542</v>
      </c>
      <c r="E176" s="596" t="s">
        <v>1230</v>
      </c>
      <c r="F176" s="624" t="s">
        <v>1231</v>
      </c>
      <c r="G176" s="596" t="s">
        <v>1236</v>
      </c>
      <c r="H176" s="596" t="s">
        <v>1237</v>
      </c>
      <c r="I176" s="610">
        <v>17.620000839233398</v>
      </c>
      <c r="J176" s="610">
        <v>1</v>
      </c>
      <c r="K176" s="611">
        <v>17.620000839233398</v>
      </c>
    </row>
    <row r="177" spans="1:11" ht="14.45" customHeight="1" x14ac:dyDescent="0.2">
      <c r="A177" s="592" t="s">
        <v>534</v>
      </c>
      <c r="B177" s="593" t="s">
        <v>535</v>
      </c>
      <c r="C177" s="596" t="s">
        <v>541</v>
      </c>
      <c r="D177" s="624" t="s">
        <v>542</v>
      </c>
      <c r="E177" s="596" t="s">
        <v>1230</v>
      </c>
      <c r="F177" s="624" t="s">
        <v>1231</v>
      </c>
      <c r="G177" s="596" t="s">
        <v>1238</v>
      </c>
      <c r="H177" s="596" t="s">
        <v>1239</v>
      </c>
      <c r="I177" s="610">
        <v>22.309999465942383</v>
      </c>
      <c r="J177" s="610">
        <v>1</v>
      </c>
      <c r="K177" s="611">
        <v>22.309999465942383</v>
      </c>
    </row>
    <row r="178" spans="1:11" ht="14.45" customHeight="1" x14ac:dyDescent="0.2">
      <c r="A178" s="592" t="s">
        <v>534</v>
      </c>
      <c r="B178" s="593" t="s">
        <v>535</v>
      </c>
      <c r="C178" s="596" t="s">
        <v>541</v>
      </c>
      <c r="D178" s="624" t="s">
        <v>542</v>
      </c>
      <c r="E178" s="596" t="s">
        <v>1230</v>
      </c>
      <c r="F178" s="624" t="s">
        <v>1231</v>
      </c>
      <c r="G178" s="596" t="s">
        <v>1240</v>
      </c>
      <c r="H178" s="596" t="s">
        <v>1241</v>
      </c>
      <c r="I178" s="610">
        <v>29.883332570393879</v>
      </c>
      <c r="J178" s="610">
        <v>18</v>
      </c>
      <c r="K178" s="611">
        <v>537.90998840332031</v>
      </c>
    </row>
    <row r="179" spans="1:11" ht="14.45" customHeight="1" x14ac:dyDescent="0.2">
      <c r="A179" s="592" t="s">
        <v>534</v>
      </c>
      <c r="B179" s="593" t="s">
        <v>535</v>
      </c>
      <c r="C179" s="596" t="s">
        <v>541</v>
      </c>
      <c r="D179" s="624" t="s">
        <v>542</v>
      </c>
      <c r="E179" s="596" t="s">
        <v>1230</v>
      </c>
      <c r="F179" s="624" t="s">
        <v>1231</v>
      </c>
      <c r="G179" s="596" t="s">
        <v>1240</v>
      </c>
      <c r="H179" s="596" t="s">
        <v>1242</v>
      </c>
      <c r="I179" s="610">
        <v>29.296666463216145</v>
      </c>
      <c r="J179" s="610">
        <v>30</v>
      </c>
      <c r="K179" s="611">
        <v>878.8699951171875</v>
      </c>
    </row>
    <row r="180" spans="1:11" ht="14.45" customHeight="1" x14ac:dyDescent="0.2">
      <c r="A180" s="592" t="s">
        <v>534</v>
      </c>
      <c r="B180" s="593" t="s">
        <v>535</v>
      </c>
      <c r="C180" s="596" t="s">
        <v>541</v>
      </c>
      <c r="D180" s="624" t="s">
        <v>542</v>
      </c>
      <c r="E180" s="596" t="s">
        <v>1243</v>
      </c>
      <c r="F180" s="624" t="s">
        <v>1244</v>
      </c>
      <c r="G180" s="596" t="s">
        <v>1245</v>
      </c>
      <c r="H180" s="596" t="s">
        <v>1246</v>
      </c>
      <c r="I180" s="610">
        <v>2.4600000381469727</v>
      </c>
      <c r="J180" s="610">
        <v>200</v>
      </c>
      <c r="K180" s="611">
        <v>492</v>
      </c>
    </row>
    <row r="181" spans="1:11" ht="14.45" customHeight="1" x14ac:dyDescent="0.2">
      <c r="A181" s="592" t="s">
        <v>534</v>
      </c>
      <c r="B181" s="593" t="s">
        <v>535</v>
      </c>
      <c r="C181" s="596" t="s">
        <v>541</v>
      </c>
      <c r="D181" s="624" t="s">
        <v>542</v>
      </c>
      <c r="E181" s="596" t="s">
        <v>1243</v>
      </c>
      <c r="F181" s="624" t="s">
        <v>1244</v>
      </c>
      <c r="G181" s="596" t="s">
        <v>1247</v>
      </c>
      <c r="H181" s="596" t="s">
        <v>1248</v>
      </c>
      <c r="I181" s="610">
        <v>0.61888889471689856</v>
      </c>
      <c r="J181" s="610">
        <v>22000</v>
      </c>
      <c r="K181" s="611">
        <v>13608.199951171875</v>
      </c>
    </row>
    <row r="182" spans="1:11" ht="14.45" customHeight="1" x14ac:dyDescent="0.2">
      <c r="A182" s="592" t="s">
        <v>534</v>
      </c>
      <c r="B182" s="593" t="s">
        <v>535</v>
      </c>
      <c r="C182" s="596" t="s">
        <v>541</v>
      </c>
      <c r="D182" s="624" t="s">
        <v>542</v>
      </c>
      <c r="E182" s="596" t="s">
        <v>1243</v>
      </c>
      <c r="F182" s="624" t="s">
        <v>1244</v>
      </c>
      <c r="G182" s="596" t="s">
        <v>1249</v>
      </c>
      <c r="H182" s="596" t="s">
        <v>1250</v>
      </c>
      <c r="I182" s="610">
        <v>0.31999999284744263</v>
      </c>
      <c r="J182" s="610">
        <v>3000</v>
      </c>
      <c r="K182" s="611">
        <v>951.780029296875</v>
      </c>
    </row>
    <row r="183" spans="1:11" ht="14.45" customHeight="1" x14ac:dyDescent="0.2">
      <c r="A183" s="592" t="s">
        <v>534</v>
      </c>
      <c r="B183" s="593" t="s">
        <v>535</v>
      </c>
      <c r="C183" s="596" t="s">
        <v>541</v>
      </c>
      <c r="D183" s="624" t="s">
        <v>542</v>
      </c>
      <c r="E183" s="596" t="s">
        <v>1243</v>
      </c>
      <c r="F183" s="624" t="s">
        <v>1244</v>
      </c>
      <c r="G183" s="596" t="s">
        <v>1249</v>
      </c>
      <c r="H183" s="596" t="s">
        <v>1251</v>
      </c>
      <c r="I183" s="610">
        <v>0.31999999284744263</v>
      </c>
      <c r="J183" s="610">
        <v>7000</v>
      </c>
      <c r="K183" s="611">
        <v>2227.1100463867188</v>
      </c>
    </row>
    <row r="184" spans="1:11" ht="14.45" customHeight="1" x14ac:dyDescent="0.2">
      <c r="A184" s="592" t="s">
        <v>534</v>
      </c>
      <c r="B184" s="593" t="s">
        <v>535</v>
      </c>
      <c r="C184" s="596" t="s">
        <v>541</v>
      </c>
      <c r="D184" s="624" t="s">
        <v>542</v>
      </c>
      <c r="E184" s="596" t="s">
        <v>1243</v>
      </c>
      <c r="F184" s="624" t="s">
        <v>1244</v>
      </c>
      <c r="G184" s="596" t="s">
        <v>1252</v>
      </c>
      <c r="H184" s="596" t="s">
        <v>1253</v>
      </c>
      <c r="I184" s="610">
        <v>0.31999999284744263</v>
      </c>
      <c r="J184" s="610">
        <v>12000</v>
      </c>
      <c r="K184" s="611">
        <v>3876.3699645996094</v>
      </c>
    </row>
    <row r="185" spans="1:11" ht="14.45" customHeight="1" x14ac:dyDescent="0.2">
      <c r="A185" s="592" t="s">
        <v>534</v>
      </c>
      <c r="B185" s="593" t="s">
        <v>535</v>
      </c>
      <c r="C185" s="596" t="s">
        <v>541</v>
      </c>
      <c r="D185" s="624" t="s">
        <v>542</v>
      </c>
      <c r="E185" s="596" t="s">
        <v>1243</v>
      </c>
      <c r="F185" s="624" t="s">
        <v>1244</v>
      </c>
      <c r="G185" s="596" t="s">
        <v>1254</v>
      </c>
      <c r="H185" s="596" t="s">
        <v>1255</v>
      </c>
      <c r="I185" s="610">
        <v>0.51999998092651367</v>
      </c>
      <c r="J185" s="610">
        <v>12000</v>
      </c>
      <c r="K185" s="611">
        <v>6243.599853515625</v>
      </c>
    </row>
    <row r="186" spans="1:11" ht="14.45" customHeight="1" x14ac:dyDescent="0.2">
      <c r="A186" s="592" t="s">
        <v>534</v>
      </c>
      <c r="B186" s="593" t="s">
        <v>535</v>
      </c>
      <c r="C186" s="596" t="s">
        <v>541</v>
      </c>
      <c r="D186" s="624" t="s">
        <v>542</v>
      </c>
      <c r="E186" s="596" t="s">
        <v>1243</v>
      </c>
      <c r="F186" s="624" t="s">
        <v>1244</v>
      </c>
      <c r="G186" s="596" t="s">
        <v>1256</v>
      </c>
      <c r="H186" s="596" t="s">
        <v>1257</v>
      </c>
      <c r="I186" s="610">
        <v>2.5099999904632568</v>
      </c>
      <c r="J186" s="610">
        <v>50</v>
      </c>
      <c r="K186" s="611">
        <v>125.5</v>
      </c>
    </row>
    <row r="187" spans="1:11" ht="14.45" customHeight="1" x14ac:dyDescent="0.2">
      <c r="A187" s="592" t="s">
        <v>534</v>
      </c>
      <c r="B187" s="593" t="s">
        <v>535</v>
      </c>
      <c r="C187" s="596" t="s">
        <v>541</v>
      </c>
      <c r="D187" s="624" t="s">
        <v>542</v>
      </c>
      <c r="E187" s="596" t="s">
        <v>1258</v>
      </c>
      <c r="F187" s="624" t="s">
        <v>1259</v>
      </c>
      <c r="G187" s="596" t="s">
        <v>1260</v>
      </c>
      <c r="H187" s="596" t="s">
        <v>1261</v>
      </c>
      <c r="I187" s="610">
        <v>0.62999999523162842</v>
      </c>
      <c r="J187" s="610">
        <v>2600</v>
      </c>
      <c r="K187" s="611">
        <v>1638</v>
      </c>
    </row>
    <row r="188" spans="1:11" ht="14.45" customHeight="1" x14ac:dyDescent="0.2">
      <c r="A188" s="592" t="s">
        <v>534</v>
      </c>
      <c r="B188" s="593" t="s">
        <v>535</v>
      </c>
      <c r="C188" s="596" t="s">
        <v>541</v>
      </c>
      <c r="D188" s="624" t="s">
        <v>542</v>
      </c>
      <c r="E188" s="596" t="s">
        <v>1258</v>
      </c>
      <c r="F188" s="624" t="s">
        <v>1259</v>
      </c>
      <c r="G188" s="596" t="s">
        <v>1262</v>
      </c>
      <c r="H188" s="596" t="s">
        <v>1263</v>
      </c>
      <c r="I188" s="610">
        <v>0.62999999523162842</v>
      </c>
      <c r="J188" s="610">
        <v>1200</v>
      </c>
      <c r="K188" s="611">
        <v>756</v>
      </c>
    </row>
    <row r="189" spans="1:11" ht="14.45" customHeight="1" x14ac:dyDescent="0.2">
      <c r="A189" s="592" t="s">
        <v>534</v>
      </c>
      <c r="B189" s="593" t="s">
        <v>535</v>
      </c>
      <c r="C189" s="596" t="s">
        <v>541</v>
      </c>
      <c r="D189" s="624" t="s">
        <v>542</v>
      </c>
      <c r="E189" s="596" t="s">
        <v>1258</v>
      </c>
      <c r="F189" s="624" t="s">
        <v>1259</v>
      </c>
      <c r="G189" s="596" t="s">
        <v>1264</v>
      </c>
      <c r="H189" s="596" t="s">
        <v>1265</v>
      </c>
      <c r="I189" s="610">
        <v>0.62000000476837158</v>
      </c>
      <c r="J189" s="610">
        <v>600</v>
      </c>
      <c r="K189" s="611">
        <v>372</v>
      </c>
    </row>
    <row r="190" spans="1:11" ht="14.45" customHeight="1" x14ac:dyDescent="0.2">
      <c r="A190" s="592" t="s">
        <v>534</v>
      </c>
      <c r="B190" s="593" t="s">
        <v>535</v>
      </c>
      <c r="C190" s="596" t="s">
        <v>541</v>
      </c>
      <c r="D190" s="624" t="s">
        <v>542</v>
      </c>
      <c r="E190" s="596" t="s">
        <v>1258</v>
      </c>
      <c r="F190" s="624" t="s">
        <v>1259</v>
      </c>
      <c r="G190" s="596" t="s">
        <v>1260</v>
      </c>
      <c r="H190" s="596" t="s">
        <v>1266</v>
      </c>
      <c r="I190" s="610">
        <v>0.62666666507720947</v>
      </c>
      <c r="J190" s="610">
        <v>7600</v>
      </c>
      <c r="K190" s="611">
        <v>4754</v>
      </c>
    </row>
    <row r="191" spans="1:11" ht="14.45" customHeight="1" x14ac:dyDescent="0.2">
      <c r="A191" s="592" t="s">
        <v>534</v>
      </c>
      <c r="B191" s="593" t="s">
        <v>535</v>
      </c>
      <c r="C191" s="596" t="s">
        <v>541</v>
      </c>
      <c r="D191" s="624" t="s">
        <v>542</v>
      </c>
      <c r="E191" s="596" t="s">
        <v>1258</v>
      </c>
      <c r="F191" s="624" t="s">
        <v>1259</v>
      </c>
      <c r="G191" s="596" t="s">
        <v>1262</v>
      </c>
      <c r="H191" s="596" t="s">
        <v>1267</v>
      </c>
      <c r="I191" s="610">
        <v>0.62999999523162842</v>
      </c>
      <c r="J191" s="610">
        <v>1800</v>
      </c>
      <c r="K191" s="611">
        <v>1134</v>
      </c>
    </row>
    <row r="192" spans="1:11" ht="14.45" customHeight="1" x14ac:dyDescent="0.2">
      <c r="A192" s="592" t="s">
        <v>534</v>
      </c>
      <c r="B192" s="593" t="s">
        <v>535</v>
      </c>
      <c r="C192" s="596" t="s">
        <v>899</v>
      </c>
      <c r="D192" s="624" t="s">
        <v>900</v>
      </c>
      <c r="E192" s="596" t="s">
        <v>1258</v>
      </c>
      <c r="F192" s="624" t="s">
        <v>1259</v>
      </c>
      <c r="G192" s="596" t="s">
        <v>1264</v>
      </c>
      <c r="H192" s="596" t="s">
        <v>1268</v>
      </c>
      <c r="I192" s="610">
        <v>0.62999999523162842</v>
      </c>
      <c r="J192" s="610">
        <v>200</v>
      </c>
      <c r="K192" s="611">
        <v>126</v>
      </c>
    </row>
    <row r="193" spans="1:11" ht="14.45" customHeight="1" x14ac:dyDescent="0.2">
      <c r="A193" s="592" t="s">
        <v>534</v>
      </c>
      <c r="B193" s="593" t="s">
        <v>535</v>
      </c>
      <c r="C193" s="596" t="s">
        <v>899</v>
      </c>
      <c r="D193" s="624" t="s">
        <v>900</v>
      </c>
      <c r="E193" s="596" t="s">
        <v>1258</v>
      </c>
      <c r="F193" s="624" t="s">
        <v>1259</v>
      </c>
      <c r="G193" s="596" t="s">
        <v>1264</v>
      </c>
      <c r="H193" s="596" t="s">
        <v>1265</v>
      </c>
      <c r="I193" s="610">
        <v>0.62999999523162842</v>
      </c>
      <c r="J193" s="610">
        <v>400</v>
      </c>
      <c r="K193" s="611">
        <v>252</v>
      </c>
    </row>
    <row r="194" spans="1:11" ht="14.45" customHeight="1" x14ac:dyDescent="0.2">
      <c r="A194" s="592" t="s">
        <v>534</v>
      </c>
      <c r="B194" s="593" t="s">
        <v>535</v>
      </c>
      <c r="C194" s="596" t="s">
        <v>546</v>
      </c>
      <c r="D194" s="624" t="s">
        <v>547</v>
      </c>
      <c r="E194" s="596" t="s">
        <v>902</v>
      </c>
      <c r="F194" s="624" t="s">
        <v>903</v>
      </c>
      <c r="G194" s="596" t="s">
        <v>908</v>
      </c>
      <c r="H194" s="596" t="s">
        <v>909</v>
      </c>
      <c r="I194" s="610">
        <v>28637.05078125</v>
      </c>
      <c r="J194" s="610">
        <v>2</v>
      </c>
      <c r="K194" s="611">
        <v>57274.1015625</v>
      </c>
    </row>
    <row r="195" spans="1:11" ht="14.45" customHeight="1" x14ac:dyDescent="0.2">
      <c r="A195" s="592" t="s">
        <v>534</v>
      </c>
      <c r="B195" s="593" t="s">
        <v>535</v>
      </c>
      <c r="C195" s="596" t="s">
        <v>546</v>
      </c>
      <c r="D195" s="624" t="s">
        <v>547</v>
      </c>
      <c r="E195" s="596" t="s">
        <v>902</v>
      </c>
      <c r="F195" s="624" t="s">
        <v>903</v>
      </c>
      <c r="G195" s="596" t="s">
        <v>1269</v>
      </c>
      <c r="H195" s="596" t="s">
        <v>1270</v>
      </c>
      <c r="I195" s="610">
        <v>884.510009765625</v>
      </c>
      <c r="J195" s="610">
        <v>2</v>
      </c>
      <c r="K195" s="611">
        <v>1769.02001953125</v>
      </c>
    </row>
    <row r="196" spans="1:11" ht="14.45" customHeight="1" x14ac:dyDescent="0.2">
      <c r="A196" s="592" t="s">
        <v>534</v>
      </c>
      <c r="B196" s="593" t="s">
        <v>535</v>
      </c>
      <c r="C196" s="596" t="s">
        <v>546</v>
      </c>
      <c r="D196" s="624" t="s">
        <v>547</v>
      </c>
      <c r="E196" s="596" t="s">
        <v>902</v>
      </c>
      <c r="F196" s="624" t="s">
        <v>903</v>
      </c>
      <c r="G196" s="596" t="s">
        <v>968</v>
      </c>
      <c r="H196" s="596" t="s">
        <v>969</v>
      </c>
      <c r="I196" s="610">
        <v>157300</v>
      </c>
      <c r="J196" s="610">
        <v>12</v>
      </c>
      <c r="K196" s="611">
        <v>1887600</v>
      </c>
    </row>
    <row r="197" spans="1:11" ht="14.45" customHeight="1" x14ac:dyDescent="0.2">
      <c r="A197" s="592" t="s">
        <v>534</v>
      </c>
      <c r="B197" s="593" t="s">
        <v>535</v>
      </c>
      <c r="C197" s="596" t="s">
        <v>546</v>
      </c>
      <c r="D197" s="624" t="s">
        <v>547</v>
      </c>
      <c r="E197" s="596" t="s">
        <v>902</v>
      </c>
      <c r="F197" s="624" t="s">
        <v>903</v>
      </c>
      <c r="G197" s="596" t="s">
        <v>970</v>
      </c>
      <c r="H197" s="596" t="s">
        <v>971</v>
      </c>
      <c r="I197" s="610">
        <v>5521.22998046875</v>
      </c>
      <c r="J197" s="610">
        <v>26</v>
      </c>
      <c r="K197" s="611">
        <v>143551.978515625</v>
      </c>
    </row>
    <row r="198" spans="1:11" ht="14.45" customHeight="1" x14ac:dyDescent="0.2">
      <c r="A198" s="592" t="s">
        <v>534</v>
      </c>
      <c r="B198" s="593" t="s">
        <v>535</v>
      </c>
      <c r="C198" s="596" t="s">
        <v>546</v>
      </c>
      <c r="D198" s="624" t="s">
        <v>547</v>
      </c>
      <c r="E198" s="596" t="s">
        <v>902</v>
      </c>
      <c r="F198" s="624" t="s">
        <v>903</v>
      </c>
      <c r="G198" s="596" t="s">
        <v>982</v>
      </c>
      <c r="H198" s="596" t="s">
        <v>983</v>
      </c>
      <c r="I198" s="610">
        <v>37824.6015625</v>
      </c>
      <c r="J198" s="610">
        <v>13</v>
      </c>
      <c r="K198" s="611">
        <v>491719.8203125</v>
      </c>
    </row>
    <row r="199" spans="1:11" ht="14.45" customHeight="1" x14ac:dyDescent="0.2">
      <c r="A199" s="592" t="s">
        <v>534</v>
      </c>
      <c r="B199" s="593" t="s">
        <v>535</v>
      </c>
      <c r="C199" s="596" t="s">
        <v>546</v>
      </c>
      <c r="D199" s="624" t="s">
        <v>547</v>
      </c>
      <c r="E199" s="596" t="s">
        <v>902</v>
      </c>
      <c r="F199" s="624" t="s">
        <v>903</v>
      </c>
      <c r="G199" s="596" t="s">
        <v>988</v>
      </c>
      <c r="H199" s="596" t="s">
        <v>989</v>
      </c>
      <c r="I199" s="610">
        <v>51425</v>
      </c>
      <c r="J199" s="610">
        <v>14</v>
      </c>
      <c r="K199" s="611">
        <v>719950</v>
      </c>
    </row>
    <row r="200" spans="1:11" ht="14.45" customHeight="1" x14ac:dyDescent="0.2">
      <c r="A200" s="592" t="s">
        <v>534</v>
      </c>
      <c r="B200" s="593" t="s">
        <v>535</v>
      </c>
      <c r="C200" s="596" t="s">
        <v>546</v>
      </c>
      <c r="D200" s="624" t="s">
        <v>547</v>
      </c>
      <c r="E200" s="596" t="s">
        <v>902</v>
      </c>
      <c r="F200" s="624" t="s">
        <v>903</v>
      </c>
      <c r="G200" s="596" t="s">
        <v>998</v>
      </c>
      <c r="H200" s="596" t="s">
        <v>999</v>
      </c>
      <c r="I200" s="610">
        <v>9952.25</v>
      </c>
      <c r="J200" s="610">
        <v>30</v>
      </c>
      <c r="K200" s="611">
        <v>298567.5</v>
      </c>
    </row>
    <row r="201" spans="1:11" ht="14.45" customHeight="1" x14ac:dyDescent="0.2">
      <c r="A201" s="592" t="s">
        <v>534</v>
      </c>
      <c r="B201" s="593" t="s">
        <v>535</v>
      </c>
      <c r="C201" s="596" t="s">
        <v>546</v>
      </c>
      <c r="D201" s="624" t="s">
        <v>547</v>
      </c>
      <c r="E201" s="596" t="s">
        <v>902</v>
      </c>
      <c r="F201" s="624" t="s">
        <v>903</v>
      </c>
      <c r="G201" s="596" t="s">
        <v>1002</v>
      </c>
      <c r="H201" s="596" t="s">
        <v>1003</v>
      </c>
      <c r="I201" s="610">
        <v>4278.56005859375</v>
      </c>
      <c r="J201" s="610">
        <v>1</v>
      </c>
      <c r="K201" s="611">
        <v>4278.56005859375</v>
      </c>
    </row>
    <row r="202" spans="1:11" ht="14.45" customHeight="1" x14ac:dyDescent="0.2">
      <c r="A202" s="592" t="s">
        <v>534</v>
      </c>
      <c r="B202" s="593" t="s">
        <v>535</v>
      </c>
      <c r="C202" s="596" t="s">
        <v>546</v>
      </c>
      <c r="D202" s="624" t="s">
        <v>547</v>
      </c>
      <c r="E202" s="596" t="s">
        <v>902</v>
      </c>
      <c r="F202" s="624" t="s">
        <v>903</v>
      </c>
      <c r="G202" s="596" t="s">
        <v>1004</v>
      </c>
      <c r="H202" s="596" t="s">
        <v>1005</v>
      </c>
      <c r="I202" s="610">
        <v>2994.75</v>
      </c>
      <c r="J202" s="610">
        <v>2</v>
      </c>
      <c r="K202" s="611">
        <v>5989.5</v>
      </c>
    </row>
    <row r="203" spans="1:11" ht="14.45" customHeight="1" x14ac:dyDescent="0.2">
      <c r="A203" s="592" t="s">
        <v>534</v>
      </c>
      <c r="B203" s="593" t="s">
        <v>535</v>
      </c>
      <c r="C203" s="596" t="s">
        <v>546</v>
      </c>
      <c r="D203" s="624" t="s">
        <v>547</v>
      </c>
      <c r="E203" s="596" t="s">
        <v>902</v>
      </c>
      <c r="F203" s="624" t="s">
        <v>903</v>
      </c>
      <c r="G203" s="596" t="s">
        <v>1271</v>
      </c>
      <c r="H203" s="596" t="s">
        <v>1272</v>
      </c>
      <c r="I203" s="610">
        <v>23159.400390625</v>
      </c>
      <c r="J203" s="610">
        <v>26</v>
      </c>
      <c r="K203" s="611">
        <v>602144.421875</v>
      </c>
    </row>
    <row r="204" spans="1:11" ht="14.45" customHeight="1" x14ac:dyDescent="0.2">
      <c r="A204" s="592" t="s">
        <v>534</v>
      </c>
      <c r="B204" s="593" t="s">
        <v>535</v>
      </c>
      <c r="C204" s="596" t="s">
        <v>546</v>
      </c>
      <c r="D204" s="624" t="s">
        <v>547</v>
      </c>
      <c r="E204" s="596" t="s">
        <v>902</v>
      </c>
      <c r="F204" s="624" t="s">
        <v>903</v>
      </c>
      <c r="G204" s="596" t="s">
        <v>1273</v>
      </c>
      <c r="H204" s="596" t="s">
        <v>1274</v>
      </c>
      <c r="I204" s="610">
        <v>1815.1499938964844</v>
      </c>
      <c r="J204" s="610">
        <v>6</v>
      </c>
      <c r="K204" s="611">
        <v>10890.599975585938</v>
      </c>
    </row>
    <row r="205" spans="1:11" ht="14.45" customHeight="1" x14ac:dyDescent="0.2">
      <c r="A205" s="592" t="s">
        <v>534</v>
      </c>
      <c r="B205" s="593" t="s">
        <v>535</v>
      </c>
      <c r="C205" s="596" t="s">
        <v>546</v>
      </c>
      <c r="D205" s="624" t="s">
        <v>547</v>
      </c>
      <c r="E205" s="596" t="s">
        <v>902</v>
      </c>
      <c r="F205" s="624" t="s">
        <v>903</v>
      </c>
      <c r="G205" s="596" t="s">
        <v>1275</v>
      </c>
      <c r="H205" s="596" t="s">
        <v>1276</v>
      </c>
      <c r="I205" s="610">
        <v>1724.25</v>
      </c>
      <c r="J205" s="610">
        <v>57</v>
      </c>
      <c r="K205" s="611">
        <v>98282.25</v>
      </c>
    </row>
    <row r="206" spans="1:11" ht="14.45" customHeight="1" x14ac:dyDescent="0.2">
      <c r="A206" s="592" t="s">
        <v>534</v>
      </c>
      <c r="B206" s="593" t="s">
        <v>535</v>
      </c>
      <c r="C206" s="596" t="s">
        <v>546</v>
      </c>
      <c r="D206" s="624" t="s">
        <v>547</v>
      </c>
      <c r="E206" s="596" t="s">
        <v>902</v>
      </c>
      <c r="F206" s="624" t="s">
        <v>903</v>
      </c>
      <c r="G206" s="596" t="s">
        <v>1277</v>
      </c>
      <c r="H206" s="596" t="s">
        <v>1278</v>
      </c>
      <c r="I206" s="610">
        <v>12.305866771274143</v>
      </c>
      <c r="J206" s="610">
        <v>320</v>
      </c>
      <c r="K206" s="611">
        <v>3937.3500366210938</v>
      </c>
    </row>
    <row r="207" spans="1:11" ht="14.45" customHeight="1" x14ac:dyDescent="0.2">
      <c r="A207" s="592" t="s">
        <v>534</v>
      </c>
      <c r="B207" s="593" t="s">
        <v>535</v>
      </c>
      <c r="C207" s="596" t="s">
        <v>546</v>
      </c>
      <c r="D207" s="624" t="s">
        <v>547</v>
      </c>
      <c r="E207" s="596" t="s">
        <v>902</v>
      </c>
      <c r="F207" s="624" t="s">
        <v>903</v>
      </c>
      <c r="G207" s="596" t="s">
        <v>1279</v>
      </c>
      <c r="H207" s="596" t="s">
        <v>1280</v>
      </c>
      <c r="I207" s="610">
        <v>3849.010009765625</v>
      </c>
      <c r="J207" s="610">
        <v>3</v>
      </c>
      <c r="K207" s="611">
        <v>11547.0302734375</v>
      </c>
    </row>
    <row r="208" spans="1:11" ht="14.45" customHeight="1" x14ac:dyDescent="0.2">
      <c r="A208" s="592" t="s">
        <v>534</v>
      </c>
      <c r="B208" s="593" t="s">
        <v>535</v>
      </c>
      <c r="C208" s="596" t="s">
        <v>546</v>
      </c>
      <c r="D208" s="624" t="s">
        <v>547</v>
      </c>
      <c r="E208" s="596" t="s">
        <v>902</v>
      </c>
      <c r="F208" s="624" t="s">
        <v>903</v>
      </c>
      <c r="G208" s="596" t="s">
        <v>1022</v>
      </c>
      <c r="H208" s="596" t="s">
        <v>1023</v>
      </c>
      <c r="I208" s="610">
        <v>344.07998657226563</v>
      </c>
      <c r="J208" s="610">
        <v>108</v>
      </c>
      <c r="K208" s="611">
        <v>37160.6396484375</v>
      </c>
    </row>
    <row r="209" spans="1:11" ht="14.45" customHeight="1" x14ac:dyDescent="0.2">
      <c r="A209" s="592" t="s">
        <v>534</v>
      </c>
      <c r="B209" s="593" t="s">
        <v>535</v>
      </c>
      <c r="C209" s="596" t="s">
        <v>546</v>
      </c>
      <c r="D209" s="624" t="s">
        <v>547</v>
      </c>
      <c r="E209" s="596" t="s">
        <v>902</v>
      </c>
      <c r="F209" s="624" t="s">
        <v>903</v>
      </c>
      <c r="G209" s="596" t="s">
        <v>1060</v>
      </c>
      <c r="H209" s="596" t="s">
        <v>1061</v>
      </c>
      <c r="I209" s="610">
        <v>217.55427816836209</v>
      </c>
      <c r="J209" s="610">
        <v>3</v>
      </c>
      <c r="K209" s="611">
        <v>652.66283450508627</v>
      </c>
    </row>
    <row r="210" spans="1:11" ht="14.45" customHeight="1" x14ac:dyDescent="0.2">
      <c r="A210" s="592" t="s">
        <v>534</v>
      </c>
      <c r="B210" s="593" t="s">
        <v>535</v>
      </c>
      <c r="C210" s="596" t="s">
        <v>546</v>
      </c>
      <c r="D210" s="624" t="s">
        <v>547</v>
      </c>
      <c r="E210" s="596" t="s">
        <v>902</v>
      </c>
      <c r="F210" s="624" t="s">
        <v>903</v>
      </c>
      <c r="G210" s="596" t="s">
        <v>906</v>
      </c>
      <c r="H210" s="596" t="s">
        <v>907</v>
      </c>
      <c r="I210" s="610">
        <v>257.32666015625</v>
      </c>
      <c r="J210" s="610">
        <v>3</v>
      </c>
      <c r="K210" s="611">
        <v>771.97998046875</v>
      </c>
    </row>
    <row r="211" spans="1:11" ht="14.45" customHeight="1" x14ac:dyDescent="0.2">
      <c r="A211" s="592" t="s">
        <v>534</v>
      </c>
      <c r="B211" s="593" t="s">
        <v>535</v>
      </c>
      <c r="C211" s="596" t="s">
        <v>546</v>
      </c>
      <c r="D211" s="624" t="s">
        <v>547</v>
      </c>
      <c r="E211" s="596" t="s">
        <v>902</v>
      </c>
      <c r="F211" s="624" t="s">
        <v>903</v>
      </c>
      <c r="G211" s="596" t="s">
        <v>1281</v>
      </c>
      <c r="H211" s="596" t="s">
        <v>1282</v>
      </c>
      <c r="I211" s="610">
        <v>9501.2998046875</v>
      </c>
      <c r="J211" s="610">
        <v>3</v>
      </c>
      <c r="K211" s="611">
        <v>28503.8994140625</v>
      </c>
    </row>
    <row r="212" spans="1:11" ht="14.45" customHeight="1" x14ac:dyDescent="0.2">
      <c r="A212" s="592" t="s">
        <v>534</v>
      </c>
      <c r="B212" s="593" t="s">
        <v>535</v>
      </c>
      <c r="C212" s="596" t="s">
        <v>546</v>
      </c>
      <c r="D212" s="624" t="s">
        <v>547</v>
      </c>
      <c r="E212" s="596" t="s">
        <v>902</v>
      </c>
      <c r="F212" s="624" t="s">
        <v>903</v>
      </c>
      <c r="G212" s="596" t="s">
        <v>1283</v>
      </c>
      <c r="H212" s="596" t="s">
        <v>1284</v>
      </c>
      <c r="I212" s="610">
        <v>2035.5</v>
      </c>
      <c r="J212" s="610">
        <v>1</v>
      </c>
      <c r="K212" s="611">
        <v>2035.5</v>
      </c>
    </row>
    <row r="213" spans="1:11" ht="14.45" customHeight="1" x14ac:dyDescent="0.2">
      <c r="A213" s="592" t="s">
        <v>534</v>
      </c>
      <c r="B213" s="593" t="s">
        <v>535</v>
      </c>
      <c r="C213" s="596" t="s">
        <v>546</v>
      </c>
      <c r="D213" s="624" t="s">
        <v>547</v>
      </c>
      <c r="E213" s="596" t="s">
        <v>902</v>
      </c>
      <c r="F213" s="624" t="s">
        <v>903</v>
      </c>
      <c r="G213" s="596" t="s">
        <v>1285</v>
      </c>
      <c r="H213" s="596" t="s">
        <v>1286</v>
      </c>
      <c r="I213" s="610">
        <v>2587.5</v>
      </c>
      <c r="J213" s="610">
        <v>1</v>
      </c>
      <c r="K213" s="611">
        <v>2587.5</v>
      </c>
    </row>
    <row r="214" spans="1:11" ht="14.45" customHeight="1" x14ac:dyDescent="0.2">
      <c r="A214" s="592" t="s">
        <v>534</v>
      </c>
      <c r="B214" s="593" t="s">
        <v>535</v>
      </c>
      <c r="C214" s="596" t="s">
        <v>546</v>
      </c>
      <c r="D214" s="624" t="s">
        <v>547</v>
      </c>
      <c r="E214" s="596" t="s">
        <v>902</v>
      </c>
      <c r="F214" s="624" t="s">
        <v>903</v>
      </c>
      <c r="G214" s="596" t="s">
        <v>1287</v>
      </c>
      <c r="H214" s="596" t="s">
        <v>1288</v>
      </c>
      <c r="I214" s="610">
        <v>1524.5999755859375</v>
      </c>
      <c r="J214" s="610">
        <v>1</v>
      </c>
      <c r="K214" s="611">
        <v>1524.5999755859375</v>
      </c>
    </row>
    <row r="215" spans="1:11" ht="14.45" customHeight="1" x14ac:dyDescent="0.2">
      <c r="A215" s="592" t="s">
        <v>534</v>
      </c>
      <c r="B215" s="593" t="s">
        <v>535</v>
      </c>
      <c r="C215" s="596" t="s">
        <v>546</v>
      </c>
      <c r="D215" s="624" t="s">
        <v>547</v>
      </c>
      <c r="E215" s="596" t="s">
        <v>902</v>
      </c>
      <c r="F215" s="624" t="s">
        <v>903</v>
      </c>
      <c r="G215" s="596" t="s">
        <v>1289</v>
      </c>
      <c r="H215" s="596" t="s">
        <v>1290</v>
      </c>
      <c r="I215" s="610">
        <v>1524.5999755859375</v>
      </c>
      <c r="J215" s="610">
        <v>1</v>
      </c>
      <c r="K215" s="611">
        <v>1524.5999755859375</v>
      </c>
    </row>
    <row r="216" spans="1:11" ht="14.45" customHeight="1" x14ac:dyDescent="0.2">
      <c r="A216" s="592" t="s">
        <v>534</v>
      </c>
      <c r="B216" s="593" t="s">
        <v>535</v>
      </c>
      <c r="C216" s="596" t="s">
        <v>546</v>
      </c>
      <c r="D216" s="624" t="s">
        <v>547</v>
      </c>
      <c r="E216" s="596" t="s">
        <v>902</v>
      </c>
      <c r="F216" s="624" t="s">
        <v>903</v>
      </c>
      <c r="G216" s="596" t="s">
        <v>1291</v>
      </c>
      <c r="H216" s="596" t="s">
        <v>1292</v>
      </c>
      <c r="I216" s="610">
        <v>1524.5999755859375</v>
      </c>
      <c r="J216" s="610">
        <v>1</v>
      </c>
      <c r="K216" s="611">
        <v>1524.5999755859375</v>
      </c>
    </row>
    <row r="217" spans="1:11" ht="14.45" customHeight="1" x14ac:dyDescent="0.2">
      <c r="A217" s="592" t="s">
        <v>534</v>
      </c>
      <c r="B217" s="593" t="s">
        <v>535</v>
      </c>
      <c r="C217" s="596" t="s">
        <v>546</v>
      </c>
      <c r="D217" s="624" t="s">
        <v>547</v>
      </c>
      <c r="E217" s="596" t="s">
        <v>902</v>
      </c>
      <c r="F217" s="624" t="s">
        <v>903</v>
      </c>
      <c r="G217" s="596" t="s">
        <v>1293</v>
      </c>
      <c r="H217" s="596" t="s">
        <v>1294</v>
      </c>
      <c r="I217" s="610">
        <v>1524.5999755859375</v>
      </c>
      <c r="J217" s="610">
        <v>1</v>
      </c>
      <c r="K217" s="611">
        <v>1524.5999755859375</v>
      </c>
    </row>
    <row r="218" spans="1:11" ht="14.45" customHeight="1" x14ac:dyDescent="0.2">
      <c r="A218" s="592" t="s">
        <v>534</v>
      </c>
      <c r="B218" s="593" t="s">
        <v>535</v>
      </c>
      <c r="C218" s="596" t="s">
        <v>546</v>
      </c>
      <c r="D218" s="624" t="s">
        <v>547</v>
      </c>
      <c r="E218" s="596" t="s">
        <v>902</v>
      </c>
      <c r="F218" s="624" t="s">
        <v>903</v>
      </c>
      <c r="G218" s="596" t="s">
        <v>1295</v>
      </c>
      <c r="H218" s="596" t="s">
        <v>1296</v>
      </c>
      <c r="I218" s="610">
        <v>1524.5999755859375</v>
      </c>
      <c r="J218" s="610">
        <v>1</v>
      </c>
      <c r="K218" s="611">
        <v>1524.5999755859375</v>
      </c>
    </row>
    <row r="219" spans="1:11" ht="14.45" customHeight="1" x14ac:dyDescent="0.2">
      <c r="A219" s="592" t="s">
        <v>534</v>
      </c>
      <c r="B219" s="593" t="s">
        <v>535</v>
      </c>
      <c r="C219" s="596" t="s">
        <v>546</v>
      </c>
      <c r="D219" s="624" t="s">
        <v>547</v>
      </c>
      <c r="E219" s="596" t="s">
        <v>902</v>
      </c>
      <c r="F219" s="624" t="s">
        <v>903</v>
      </c>
      <c r="G219" s="596" t="s">
        <v>1297</v>
      </c>
      <c r="H219" s="596" t="s">
        <v>1298</v>
      </c>
      <c r="I219" s="610">
        <v>208.1199951171875</v>
      </c>
      <c r="J219" s="610">
        <v>1</v>
      </c>
      <c r="K219" s="611">
        <v>208.1199951171875</v>
      </c>
    </row>
    <row r="220" spans="1:11" ht="14.45" customHeight="1" x14ac:dyDescent="0.2">
      <c r="A220" s="592" t="s">
        <v>534</v>
      </c>
      <c r="B220" s="593" t="s">
        <v>535</v>
      </c>
      <c r="C220" s="596" t="s">
        <v>546</v>
      </c>
      <c r="D220" s="624" t="s">
        <v>547</v>
      </c>
      <c r="E220" s="596" t="s">
        <v>902</v>
      </c>
      <c r="F220" s="624" t="s">
        <v>903</v>
      </c>
      <c r="G220" s="596" t="s">
        <v>1077</v>
      </c>
      <c r="H220" s="596" t="s">
        <v>1078</v>
      </c>
      <c r="I220" s="610">
        <v>3070.0400390625</v>
      </c>
      <c r="J220" s="610">
        <v>2</v>
      </c>
      <c r="K220" s="611">
        <v>6140.080078125</v>
      </c>
    </row>
    <row r="221" spans="1:11" ht="14.45" customHeight="1" x14ac:dyDescent="0.2">
      <c r="A221" s="592" t="s">
        <v>534</v>
      </c>
      <c r="B221" s="593" t="s">
        <v>535</v>
      </c>
      <c r="C221" s="596" t="s">
        <v>546</v>
      </c>
      <c r="D221" s="624" t="s">
        <v>547</v>
      </c>
      <c r="E221" s="596" t="s">
        <v>902</v>
      </c>
      <c r="F221" s="624" t="s">
        <v>903</v>
      </c>
      <c r="G221" s="596" t="s">
        <v>1085</v>
      </c>
      <c r="H221" s="596" t="s">
        <v>1086</v>
      </c>
      <c r="I221" s="610">
        <v>2571.75</v>
      </c>
      <c r="J221" s="610">
        <v>4</v>
      </c>
      <c r="K221" s="611">
        <v>10286.98046875</v>
      </c>
    </row>
    <row r="222" spans="1:11" ht="14.45" customHeight="1" x14ac:dyDescent="0.2">
      <c r="A222" s="592" t="s">
        <v>534</v>
      </c>
      <c r="B222" s="593" t="s">
        <v>535</v>
      </c>
      <c r="C222" s="596" t="s">
        <v>546</v>
      </c>
      <c r="D222" s="624" t="s">
        <v>547</v>
      </c>
      <c r="E222" s="596" t="s">
        <v>902</v>
      </c>
      <c r="F222" s="624" t="s">
        <v>903</v>
      </c>
      <c r="G222" s="596" t="s">
        <v>1087</v>
      </c>
      <c r="H222" s="596" t="s">
        <v>1088</v>
      </c>
      <c r="I222" s="610">
        <v>2990</v>
      </c>
      <c r="J222" s="610">
        <v>4</v>
      </c>
      <c r="K222" s="611">
        <v>11960</v>
      </c>
    </row>
    <row r="223" spans="1:11" ht="14.45" customHeight="1" x14ac:dyDescent="0.2">
      <c r="A223" s="592" t="s">
        <v>534</v>
      </c>
      <c r="B223" s="593" t="s">
        <v>535</v>
      </c>
      <c r="C223" s="596" t="s">
        <v>546</v>
      </c>
      <c r="D223" s="624" t="s">
        <v>547</v>
      </c>
      <c r="E223" s="596" t="s">
        <v>902</v>
      </c>
      <c r="F223" s="624" t="s">
        <v>903</v>
      </c>
      <c r="G223" s="596" t="s">
        <v>1103</v>
      </c>
      <c r="H223" s="596" t="s">
        <v>1104</v>
      </c>
      <c r="I223" s="610">
        <v>126428.84151785714</v>
      </c>
      <c r="J223" s="610">
        <v>7</v>
      </c>
      <c r="K223" s="611">
        <v>885001.890625</v>
      </c>
    </row>
    <row r="224" spans="1:11" ht="14.45" customHeight="1" x14ac:dyDescent="0.2">
      <c r="A224" s="592" t="s">
        <v>534</v>
      </c>
      <c r="B224" s="593" t="s">
        <v>535</v>
      </c>
      <c r="C224" s="596" t="s">
        <v>546</v>
      </c>
      <c r="D224" s="624" t="s">
        <v>547</v>
      </c>
      <c r="E224" s="596" t="s">
        <v>902</v>
      </c>
      <c r="F224" s="624" t="s">
        <v>903</v>
      </c>
      <c r="G224" s="596" t="s">
        <v>1107</v>
      </c>
      <c r="H224" s="596" t="s">
        <v>1108</v>
      </c>
      <c r="I224" s="610">
        <v>1495.9200439453125</v>
      </c>
      <c r="J224" s="610">
        <v>1</v>
      </c>
      <c r="K224" s="611">
        <v>1495.9200439453125</v>
      </c>
    </row>
    <row r="225" spans="1:11" ht="14.45" customHeight="1" x14ac:dyDescent="0.2">
      <c r="A225" s="592" t="s">
        <v>534</v>
      </c>
      <c r="B225" s="593" t="s">
        <v>535</v>
      </c>
      <c r="C225" s="596" t="s">
        <v>546</v>
      </c>
      <c r="D225" s="624" t="s">
        <v>547</v>
      </c>
      <c r="E225" s="596" t="s">
        <v>902</v>
      </c>
      <c r="F225" s="624" t="s">
        <v>903</v>
      </c>
      <c r="G225" s="596" t="s">
        <v>1115</v>
      </c>
      <c r="H225" s="596" t="s">
        <v>1116</v>
      </c>
      <c r="I225" s="610">
        <v>1121.5908142089843</v>
      </c>
      <c r="J225" s="610">
        <v>56</v>
      </c>
      <c r="K225" s="611">
        <v>63633.079223632813</v>
      </c>
    </row>
    <row r="226" spans="1:11" ht="14.45" customHeight="1" x14ac:dyDescent="0.2">
      <c r="A226" s="592" t="s">
        <v>534</v>
      </c>
      <c r="B226" s="593" t="s">
        <v>535</v>
      </c>
      <c r="C226" s="596" t="s">
        <v>546</v>
      </c>
      <c r="D226" s="624" t="s">
        <v>547</v>
      </c>
      <c r="E226" s="596" t="s">
        <v>902</v>
      </c>
      <c r="F226" s="624" t="s">
        <v>903</v>
      </c>
      <c r="G226" s="596" t="s">
        <v>1125</v>
      </c>
      <c r="H226" s="596" t="s">
        <v>1126</v>
      </c>
      <c r="I226" s="610">
        <v>3579.610107421875</v>
      </c>
      <c r="J226" s="610">
        <v>3</v>
      </c>
      <c r="K226" s="611">
        <v>10738.830322265625</v>
      </c>
    </row>
    <row r="227" spans="1:11" ht="14.45" customHeight="1" x14ac:dyDescent="0.2">
      <c r="A227" s="592" t="s">
        <v>534</v>
      </c>
      <c r="B227" s="593" t="s">
        <v>535</v>
      </c>
      <c r="C227" s="596" t="s">
        <v>546</v>
      </c>
      <c r="D227" s="624" t="s">
        <v>547</v>
      </c>
      <c r="E227" s="596" t="s">
        <v>902</v>
      </c>
      <c r="F227" s="624" t="s">
        <v>903</v>
      </c>
      <c r="G227" s="596" t="s">
        <v>1125</v>
      </c>
      <c r="H227" s="596" t="s">
        <v>1127</v>
      </c>
      <c r="I227" s="610">
        <v>3579.610107421875</v>
      </c>
      <c r="J227" s="610">
        <v>1</v>
      </c>
      <c r="K227" s="611">
        <v>3579.610107421875</v>
      </c>
    </row>
    <row r="228" spans="1:11" ht="14.45" customHeight="1" x14ac:dyDescent="0.2">
      <c r="A228" s="592" t="s">
        <v>534</v>
      </c>
      <c r="B228" s="593" t="s">
        <v>535</v>
      </c>
      <c r="C228" s="596" t="s">
        <v>546</v>
      </c>
      <c r="D228" s="624" t="s">
        <v>547</v>
      </c>
      <c r="E228" s="596" t="s">
        <v>902</v>
      </c>
      <c r="F228" s="624" t="s">
        <v>903</v>
      </c>
      <c r="G228" s="596" t="s">
        <v>1139</v>
      </c>
      <c r="H228" s="596" t="s">
        <v>1140</v>
      </c>
      <c r="I228" s="610">
        <v>840.19000244140625</v>
      </c>
      <c r="J228" s="610">
        <v>15</v>
      </c>
      <c r="K228" s="611">
        <v>12602.850341796875</v>
      </c>
    </row>
    <row r="229" spans="1:11" ht="14.45" customHeight="1" x14ac:dyDescent="0.2">
      <c r="A229" s="592" t="s">
        <v>534</v>
      </c>
      <c r="B229" s="593" t="s">
        <v>535</v>
      </c>
      <c r="C229" s="596" t="s">
        <v>546</v>
      </c>
      <c r="D229" s="624" t="s">
        <v>547</v>
      </c>
      <c r="E229" s="596" t="s">
        <v>902</v>
      </c>
      <c r="F229" s="624" t="s">
        <v>903</v>
      </c>
      <c r="G229" s="596" t="s">
        <v>1141</v>
      </c>
      <c r="H229" s="596" t="s">
        <v>1142</v>
      </c>
      <c r="I229" s="610">
        <v>884.40997314453125</v>
      </c>
      <c r="J229" s="610">
        <v>15</v>
      </c>
      <c r="K229" s="611">
        <v>13266.099853515625</v>
      </c>
    </row>
    <row r="230" spans="1:11" ht="14.45" customHeight="1" x14ac:dyDescent="0.2">
      <c r="A230" s="592" t="s">
        <v>534</v>
      </c>
      <c r="B230" s="593" t="s">
        <v>535</v>
      </c>
      <c r="C230" s="596" t="s">
        <v>546</v>
      </c>
      <c r="D230" s="624" t="s">
        <v>547</v>
      </c>
      <c r="E230" s="596" t="s">
        <v>902</v>
      </c>
      <c r="F230" s="624" t="s">
        <v>903</v>
      </c>
      <c r="G230" s="596" t="s">
        <v>1145</v>
      </c>
      <c r="H230" s="596" t="s">
        <v>1146</v>
      </c>
      <c r="I230" s="610">
        <v>1065.3299560546875</v>
      </c>
      <c r="J230" s="610">
        <v>5</v>
      </c>
      <c r="K230" s="611">
        <v>5326.6497802734375</v>
      </c>
    </row>
    <row r="231" spans="1:11" ht="14.45" customHeight="1" x14ac:dyDescent="0.2">
      <c r="A231" s="592" t="s">
        <v>534</v>
      </c>
      <c r="B231" s="593" t="s">
        <v>535</v>
      </c>
      <c r="C231" s="596" t="s">
        <v>546</v>
      </c>
      <c r="D231" s="624" t="s">
        <v>547</v>
      </c>
      <c r="E231" s="596" t="s">
        <v>902</v>
      </c>
      <c r="F231" s="624" t="s">
        <v>903</v>
      </c>
      <c r="G231" s="596" t="s">
        <v>1147</v>
      </c>
      <c r="H231" s="596" t="s">
        <v>1148</v>
      </c>
      <c r="I231" s="610">
        <v>827.07000732421875</v>
      </c>
      <c r="J231" s="610">
        <v>5</v>
      </c>
      <c r="K231" s="611">
        <v>4135.3500366210938</v>
      </c>
    </row>
    <row r="232" spans="1:11" ht="14.45" customHeight="1" x14ac:dyDescent="0.2">
      <c r="A232" s="592" t="s">
        <v>534</v>
      </c>
      <c r="B232" s="593" t="s">
        <v>535</v>
      </c>
      <c r="C232" s="596" t="s">
        <v>546</v>
      </c>
      <c r="D232" s="624" t="s">
        <v>547</v>
      </c>
      <c r="E232" s="596" t="s">
        <v>902</v>
      </c>
      <c r="F232" s="624" t="s">
        <v>903</v>
      </c>
      <c r="G232" s="596" t="s">
        <v>1149</v>
      </c>
      <c r="H232" s="596" t="s">
        <v>1150</v>
      </c>
      <c r="I232" s="610">
        <v>807.29998779296875</v>
      </c>
      <c r="J232" s="610">
        <v>14</v>
      </c>
      <c r="K232" s="611">
        <v>11302.199829101563</v>
      </c>
    </row>
    <row r="233" spans="1:11" ht="14.45" customHeight="1" x14ac:dyDescent="0.2">
      <c r="A233" s="592" t="s">
        <v>534</v>
      </c>
      <c r="B233" s="593" t="s">
        <v>535</v>
      </c>
      <c r="C233" s="596" t="s">
        <v>546</v>
      </c>
      <c r="D233" s="624" t="s">
        <v>547</v>
      </c>
      <c r="E233" s="596" t="s">
        <v>902</v>
      </c>
      <c r="F233" s="624" t="s">
        <v>903</v>
      </c>
      <c r="G233" s="596" t="s">
        <v>1159</v>
      </c>
      <c r="H233" s="596" t="s">
        <v>1160</v>
      </c>
      <c r="I233" s="610">
        <v>3105</v>
      </c>
      <c r="J233" s="610">
        <v>1</v>
      </c>
      <c r="K233" s="611">
        <v>3105</v>
      </c>
    </row>
    <row r="234" spans="1:11" ht="14.45" customHeight="1" x14ac:dyDescent="0.2">
      <c r="A234" s="592" t="s">
        <v>534</v>
      </c>
      <c r="B234" s="593" t="s">
        <v>535</v>
      </c>
      <c r="C234" s="596" t="s">
        <v>546</v>
      </c>
      <c r="D234" s="624" t="s">
        <v>547</v>
      </c>
      <c r="E234" s="596" t="s">
        <v>902</v>
      </c>
      <c r="F234" s="624" t="s">
        <v>903</v>
      </c>
      <c r="G234" s="596" t="s">
        <v>1173</v>
      </c>
      <c r="H234" s="596" t="s">
        <v>1174</v>
      </c>
      <c r="I234" s="610">
        <v>2123.4649658203125</v>
      </c>
      <c r="J234" s="610">
        <v>2</v>
      </c>
      <c r="K234" s="611">
        <v>4246.929931640625</v>
      </c>
    </row>
    <row r="235" spans="1:11" ht="14.45" customHeight="1" x14ac:dyDescent="0.2">
      <c r="A235" s="592" t="s">
        <v>534</v>
      </c>
      <c r="B235" s="593" t="s">
        <v>535</v>
      </c>
      <c r="C235" s="596" t="s">
        <v>546</v>
      </c>
      <c r="D235" s="624" t="s">
        <v>547</v>
      </c>
      <c r="E235" s="596" t="s">
        <v>902</v>
      </c>
      <c r="F235" s="624" t="s">
        <v>903</v>
      </c>
      <c r="G235" s="596" t="s">
        <v>1179</v>
      </c>
      <c r="H235" s="596" t="s">
        <v>1180</v>
      </c>
      <c r="I235" s="610">
        <v>6877.921142578125</v>
      </c>
      <c r="J235" s="610">
        <v>9</v>
      </c>
      <c r="K235" s="611">
        <v>61901.2890625</v>
      </c>
    </row>
    <row r="236" spans="1:11" ht="14.45" customHeight="1" x14ac:dyDescent="0.2">
      <c r="A236" s="592" t="s">
        <v>534</v>
      </c>
      <c r="B236" s="593" t="s">
        <v>535</v>
      </c>
      <c r="C236" s="596" t="s">
        <v>546</v>
      </c>
      <c r="D236" s="624" t="s">
        <v>547</v>
      </c>
      <c r="E236" s="596" t="s">
        <v>902</v>
      </c>
      <c r="F236" s="624" t="s">
        <v>903</v>
      </c>
      <c r="G236" s="596" t="s">
        <v>1192</v>
      </c>
      <c r="H236" s="596" t="s">
        <v>1193</v>
      </c>
      <c r="I236" s="610">
        <v>1254.530029296875</v>
      </c>
      <c r="J236" s="610">
        <v>25</v>
      </c>
      <c r="K236" s="611">
        <v>31363.19921875</v>
      </c>
    </row>
    <row r="237" spans="1:11" ht="14.45" customHeight="1" x14ac:dyDescent="0.2">
      <c r="A237" s="592" t="s">
        <v>534</v>
      </c>
      <c r="B237" s="593" t="s">
        <v>535</v>
      </c>
      <c r="C237" s="596" t="s">
        <v>546</v>
      </c>
      <c r="D237" s="624" t="s">
        <v>547</v>
      </c>
      <c r="E237" s="596" t="s">
        <v>902</v>
      </c>
      <c r="F237" s="624" t="s">
        <v>903</v>
      </c>
      <c r="G237" s="596" t="s">
        <v>1194</v>
      </c>
      <c r="H237" s="596" t="s">
        <v>1195</v>
      </c>
      <c r="I237" s="610">
        <v>1254.530029296875</v>
      </c>
      <c r="J237" s="610">
        <v>6</v>
      </c>
      <c r="K237" s="611">
        <v>7527.18017578125</v>
      </c>
    </row>
    <row r="238" spans="1:11" ht="14.45" customHeight="1" x14ac:dyDescent="0.2">
      <c r="A238" s="592" t="s">
        <v>534</v>
      </c>
      <c r="B238" s="593" t="s">
        <v>535</v>
      </c>
      <c r="C238" s="596" t="s">
        <v>546</v>
      </c>
      <c r="D238" s="624" t="s">
        <v>547</v>
      </c>
      <c r="E238" s="596" t="s">
        <v>902</v>
      </c>
      <c r="F238" s="624" t="s">
        <v>903</v>
      </c>
      <c r="G238" s="596" t="s">
        <v>1192</v>
      </c>
      <c r="H238" s="596" t="s">
        <v>1196</v>
      </c>
      <c r="I238" s="610">
        <v>1254.530029296875</v>
      </c>
      <c r="J238" s="610">
        <v>25</v>
      </c>
      <c r="K238" s="611">
        <v>31363.19921875</v>
      </c>
    </row>
    <row r="239" spans="1:11" ht="14.45" customHeight="1" x14ac:dyDescent="0.2">
      <c r="A239" s="592" t="s">
        <v>534</v>
      </c>
      <c r="B239" s="593" t="s">
        <v>535</v>
      </c>
      <c r="C239" s="596" t="s">
        <v>546</v>
      </c>
      <c r="D239" s="624" t="s">
        <v>547</v>
      </c>
      <c r="E239" s="596" t="s">
        <v>902</v>
      </c>
      <c r="F239" s="624" t="s">
        <v>903</v>
      </c>
      <c r="G239" s="596" t="s">
        <v>1194</v>
      </c>
      <c r="H239" s="596" t="s">
        <v>1197</v>
      </c>
      <c r="I239" s="610">
        <v>1254.530029296875</v>
      </c>
      <c r="J239" s="610">
        <v>17</v>
      </c>
      <c r="K239" s="611">
        <v>21326.980224609375</v>
      </c>
    </row>
    <row r="240" spans="1:11" ht="14.45" customHeight="1" x14ac:dyDescent="0.2">
      <c r="A240" s="592" t="s">
        <v>534</v>
      </c>
      <c r="B240" s="593" t="s">
        <v>535</v>
      </c>
      <c r="C240" s="596" t="s">
        <v>546</v>
      </c>
      <c r="D240" s="624" t="s">
        <v>547</v>
      </c>
      <c r="E240" s="596" t="s">
        <v>902</v>
      </c>
      <c r="F240" s="624" t="s">
        <v>903</v>
      </c>
      <c r="G240" s="596" t="s">
        <v>1299</v>
      </c>
      <c r="H240" s="596" t="s">
        <v>1300</v>
      </c>
      <c r="I240" s="610">
        <v>524.35626220703125</v>
      </c>
      <c r="J240" s="610">
        <v>6</v>
      </c>
      <c r="K240" s="611">
        <v>3145.85009765625</v>
      </c>
    </row>
    <row r="241" spans="1:11" ht="14.45" customHeight="1" x14ac:dyDescent="0.2">
      <c r="A241" s="592" t="s">
        <v>534</v>
      </c>
      <c r="B241" s="593" t="s">
        <v>535</v>
      </c>
      <c r="C241" s="596" t="s">
        <v>546</v>
      </c>
      <c r="D241" s="624" t="s">
        <v>547</v>
      </c>
      <c r="E241" s="596" t="s">
        <v>902</v>
      </c>
      <c r="F241" s="624" t="s">
        <v>903</v>
      </c>
      <c r="G241" s="596" t="s">
        <v>1301</v>
      </c>
      <c r="H241" s="596" t="s">
        <v>1302</v>
      </c>
      <c r="I241" s="610">
        <v>426.07499694824219</v>
      </c>
      <c r="J241" s="610">
        <v>2</v>
      </c>
      <c r="K241" s="611">
        <v>852.14999389648438</v>
      </c>
    </row>
    <row r="242" spans="1:11" ht="14.45" customHeight="1" x14ac:dyDescent="0.2">
      <c r="A242" s="592" t="s">
        <v>534</v>
      </c>
      <c r="B242" s="593" t="s">
        <v>535</v>
      </c>
      <c r="C242" s="596" t="s">
        <v>546</v>
      </c>
      <c r="D242" s="624" t="s">
        <v>547</v>
      </c>
      <c r="E242" s="596" t="s">
        <v>902</v>
      </c>
      <c r="F242" s="624" t="s">
        <v>903</v>
      </c>
      <c r="G242" s="596" t="s">
        <v>1303</v>
      </c>
      <c r="H242" s="596" t="s">
        <v>1304</v>
      </c>
      <c r="I242" s="610">
        <v>17.545175552368164</v>
      </c>
      <c r="J242" s="610">
        <v>300</v>
      </c>
      <c r="K242" s="611">
        <v>5263.5201416015625</v>
      </c>
    </row>
    <row r="243" spans="1:11" ht="14.45" customHeight="1" x14ac:dyDescent="0.2">
      <c r="A243" s="592" t="s">
        <v>534</v>
      </c>
      <c r="B243" s="593" t="s">
        <v>535</v>
      </c>
      <c r="C243" s="596" t="s">
        <v>546</v>
      </c>
      <c r="D243" s="624" t="s">
        <v>547</v>
      </c>
      <c r="E243" s="596" t="s">
        <v>902</v>
      </c>
      <c r="F243" s="624" t="s">
        <v>903</v>
      </c>
      <c r="G243" s="596" t="s">
        <v>1305</v>
      </c>
      <c r="H243" s="596" t="s">
        <v>1306</v>
      </c>
      <c r="I243" s="610">
        <v>6823.18994140625</v>
      </c>
      <c r="J243" s="610">
        <v>18</v>
      </c>
      <c r="K243" s="611">
        <v>122817.419921875</v>
      </c>
    </row>
    <row r="244" spans="1:11" ht="14.45" customHeight="1" x14ac:dyDescent="0.2">
      <c r="A244" s="592" t="s">
        <v>534</v>
      </c>
      <c r="B244" s="593" t="s">
        <v>535</v>
      </c>
      <c r="C244" s="596" t="s">
        <v>546</v>
      </c>
      <c r="D244" s="624" t="s">
        <v>547</v>
      </c>
      <c r="E244" s="596" t="s">
        <v>902</v>
      </c>
      <c r="F244" s="624" t="s">
        <v>903</v>
      </c>
      <c r="G244" s="596" t="s">
        <v>1307</v>
      </c>
      <c r="H244" s="596" t="s">
        <v>1308</v>
      </c>
      <c r="I244" s="610">
        <v>9.0761998494466152</v>
      </c>
      <c r="J244" s="610">
        <v>700</v>
      </c>
      <c r="K244" s="611">
        <v>6352.150146484375</v>
      </c>
    </row>
    <row r="245" spans="1:11" ht="14.45" customHeight="1" x14ac:dyDescent="0.2">
      <c r="A245" s="592" t="s">
        <v>534</v>
      </c>
      <c r="B245" s="593" t="s">
        <v>535</v>
      </c>
      <c r="C245" s="596" t="s">
        <v>546</v>
      </c>
      <c r="D245" s="624" t="s">
        <v>547</v>
      </c>
      <c r="E245" s="596" t="s">
        <v>902</v>
      </c>
      <c r="F245" s="624" t="s">
        <v>903</v>
      </c>
      <c r="G245" s="596" t="s">
        <v>1307</v>
      </c>
      <c r="H245" s="596" t="s">
        <v>1309</v>
      </c>
      <c r="I245" s="610">
        <v>8.7740999062856044</v>
      </c>
      <c r="J245" s="610">
        <v>2020</v>
      </c>
      <c r="K245" s="611">
        <v>17519.360229492188</v>
      </c>
    </row>
    <row r="246" spans="1:11" ht="14.45" customHeight="1" x14ac:dyDescent="0.2">
      <c r="A246" s="592" t="s">
        <v>534</v>
      </c>
      <c r="B246" s="593" t="s">
        <v>535</v>
      </c>
      <c r="C246" s="596" t="s">
        <v>546</v>
      </c>
      <c r="D246" s="624" t="s">
        <v>547</v>
      </c>
      <c r="E246" s="596" t="s">
        <v>902</v>
      </c>
      <c r="F246" s="624" t="s">
        <v>903</v>
      </c>
      <c r="G246" s="596" t="s">
        <v>1310</v>
      </c>
      <c r="H246" s="596" t="s">
        <v>1311</v>
      </c>
      <c r="I246" s="610">
        <v>12.584500312805176</v>
      </c>
      <c r="J246" s="610">
        <v>160</v>
      </c>
      <c r="K246" s="611">
        <v>2013.52001953125</v>
      </c>
    </row>
    <row r="247" spans="1:11" ht="14.45" customHeight="1" x14ac:dyDescent="0.2">
      <c r="A247" s="592" t="s">
        <v>534</v>
      </c>
      <c r="B247" s="593" t="s">
        <v>535</v>
      </c>
      <c r="C247" s="596" t="s">
        <v>546</v>
      </c>
      <c r="D247" s="624" t="s">
        <v>547</v>
      </c>
      <c r="E247" s="596" t="s">
        <v>902</v>
      </c>
      <c r="F247" s="624" t="s">
        <v>903</v>
      </c>
      <c r="G247" s="596" t="s">
        <v>1310</v>
      </c>
      <c r="H247" s="596" t="s">
        <v>1312</v>
      </c>
      <c r="I247" s="610">
        <v>12.583950042724609</v>
      </c>
      <c r="J247" s="610">
        <v>120</v>
      </c>
      <c r="K247" s="611">
        <v>1510.1099395751953</v>
      </c>
    </row>
    <row r="248" spans="1:11" ht="14.45" customHeight="1" x14ac:dyDescent="0.2">
      <c r="A248" s="592" t="s">
        <v>534</v>
      </c>
      <c r="B248" s="593" t="s">
        <v>535</v>
      </c>
      <c r="C248" s="596" t="s">
        <v>546</v>
      </c>
      <c r="D248" s="624" t="s">
        <v>547</v>
      </c>
      <c r="E248" s="596" t="s">
        <v>902</v>
      </c>
      <c r="F248" s="624" t="s">
        <v>903</v>
      </c>
      <c r="G248" s="596" t="s">
        <v>1313</v>
      </c>
      <c r="H248" s="596" t="s">
        <v>1314</v>
      </c>
      <c r="I248" s="610">
        <v>10.889466921488443</v>
      </c>
      <c r="J248" s="610">
        <v>400</v>
      </c>
      <c r="K248" s="611">
        <v>4355.760009765625</v>
      </c>
    </row>
    <row r="249" spans="1:11" ht="14.45" customHeight="1" x14ac:dyDescent="0.2">
      <c r="A249" s="592" t="s">
        <v>534</v>
      </c>
      <c r="B249" s="593" t="s">
        <v>535</v>
      </c>
      <c r="C249" s="596" t="s">
        <v>546</v>
      </c>
      <c r="D249" s="624" t="s">
        <v>547</v>
      </c>
      <c r="E249" s="596" t="s">
        <v>902</v>
      </c>
      <c r="F249" s="624" t="s">
        <v>903</v>
      </c>
      <c r="G249" s="596" t="s">
        <v>1313</v>
      </c>
      <c r="H249" s="596" t="s">
        <v>1315</v>
      </c>
      <c r="I249" s="610">
        <v>10.419166723887125</v>
      </c>
      <c r="J249" s="610">
        <v>1250</v>
      </c>
      <c r="K249" s="611">
        <v>12765.230102539063</v>
      </c>
    </row>
    <row r="250" spans="1:11" ht="14.45" customHeight="1" x14ac:dyDescent="0.2">
      <c r="A250" s="592" t="s">
        <v>534</v>
      </c>
      <c r="B250" s="593" t="s">
        <v>535</v>
      </c>
      <c r="C250" s="596" t="s">
        <v>546</v>
      </c>
      <c r="D250" s="624" t="s">
        <v>547</v>
      </c>
      <c r="E250" s="596" t="s">
        <v>1216</v>
      </c>
      <c r="F250" s="624" t="s">
        <v>1217</v>
      </c>
      <c r="G250" s="596" t="s">
        <v>1316</v>
      </c>
      <c r="H250" s="596" t="s">
        <v>1317</v>
      </c>
      <c r="I250" s="610">
        <v>10.760000228881836</v>
      </c>
      <c r="J250" s="610">
        <v>7200</v>
      </c>
      <c r="K250" s="611">
        <v>77449.681640625</v>
      </c>
    </row>
    <row r="251" spans="1:11" ht="14.45" customHeight="1" x14ac:dyDescent="0.2">
      <c r="A251" s="592" t="s">
        <v>534</v>
      </c>
      <c r="B251" s="593" t="s">
        <v>535</v>
      </c>
      <c r="C251" s="596" t="s">
        <v>546</v>
      </c>
      <c r="D251" s="624" t="s">
        <v>547</v>
      </c>
      <c r="E251" s="596" t="s">
        <v>1216</v>
      </c>
      <c r="F251" s="624" t="s">
        <v>1217</v>
      </c>
      <c r="G251" s="596" t="s">
        <v>1316</v>
      </c>
      <c r="H251" s="596" t="s">
        <v>1318</v>
      </c>
      <c r="I251" s="610">
        <v>10.760000228881836</v>
      </c>
      <c r="J251" s="610">
        <v>1200</v>
      </c>
      <c r="K251" s="611">
        <v>12908.2802734375</v>
      </c>
    </row>
    <row r="252" spans="1:11" ht="14.45" customHeight="1" x14ac:dyDescent="0.2">
      <c r="A252" s="592" t="s">
        <v>534</v>
      </c>
      <c r="B252" s="593" t="s">
        <v>535</v>
      </c>
      <c r="C252" s="596" t="s">
        <v>546</v>
      </c>
      <c r="D252" s="624" t="s">
        <v>547</v>
      </c>
      <c r="E252" s="596" t="s">
        <v>1216</v>
      </c>
      <c r="F252" s="624" t="s">
        <v>1217</v>
      </c>
      <c r="G252" s="596" t="s">
        <v>1319</v>
      </c>
      <c r="H252" s="596" t="s">
        <v>1320</v>
      </c>
      <c r="I252" s="610">
        <v>1.2699999809265137</v>
      </c>
      <c r="J252" s="610">
        <v>88000</v>
      </c>
      <c r="K252" s="611">
        <v>111537.80078125</v>
      </c>
    </row>
    <row r="253" spans="1:11" ht="14.45" customHeight="1" x14ac:dyDescent="0.2">
      <c r="A253" s="592" t="s">
        <v>534</v>
      </c>
      <c r="B253" s="593" t="s">
        <v>535</v>
      </c>
      <c r="C253" s="596" t="s">
        <v>546</v>
      </c>
      <c r="D253" s="624" t="s">
        <v>547</v>
      </c>
      <c r="E253" s="596" t="s">
        <v>1216</v>
      </c>
      <c r="F253" s="624" t="s">
        <v>1217</v>
      </c>
      <c r="G253" s="596" t="s">
        <v>1319</v>
      </c>
      <c r="H253" s="596" t="s">
        <v>1321</v>
      </c>
      <c r="I253" s="610">
        <v>1.2699999809265137</v>
      </c>
      <c r="J253" s="610">
        <v>44000</v>
      </c>
      <c r="K253" s="611">
        <v>55768.900390625</v>
      </c>
    </row>
    <row r="254" spans="1:11" ht="14.45" customHeight="1" x14ac:dyDescent="0.2">
      <c r="A254" s="592" t="s">
        <v>534</v>
      </c>
      <c r="B254" s="593" t="s">
        <v>535</v>
      </c>
      <c r="C254" s="596" t="s">
        <v>546</v>
      </c>
      <c r="D254" s="624" t="s">
        <v>547</v>
      </c>
      <c r="E254" s="596" t="s">
        <v>1216</v>
      </c>
      <c r="F254" s="624" t="s">
        <v>1217</v>
      </c>
      <c r="G254" s="596" t="s">
        <v>1322</v>
      </c>
      <c r="H254" s="596" t="s">
        <v>1323</v>
      </c>
      <c r="I254" s="610">
        <v>2.5299999713897705</v>
      </c>
      <c r="J254" s="610">
        <v>2000</v>
      </c>
      <c r="K254" s="611">
        <v>5069.89990234375</v>
      </c>
    </row>
    <row r="255" spans="1:11" ht="14.45" customHeight="1" x14ac:dyDescent="0.2">
      <c r="A255" s="592" t="s">
        <v>534</v>
      </c>
      <c r="B255" s="593" t="s">
        <v>535</v>
      </c>
      <c r="C255" s="596" t="s">
        <v>546</v>
      </c>
      <c r="D255" s="624" t="s">
        <v>547</v>
      </c>
      <c r="E255" s="596" t="s">
        <v>1216</v>
      </c>
      <c r="F255" s="624" t="s">
        <v>1217</v>
      </c>
      <c r="G255" s="596" t="s">
        <v>1324</v>
      </c>
      <c r="H255" s="596" t="s">
        <v>1325</v>
      </c>
      <c r="I255" s="610">
        <v>1.1100000143051147</v>
      </c>
      <c r="J255" s="610">
        <v>2000</v>
      </c>
      <c r="K255" s="611">
        <v>2223.97998046875</v>
      </c>
    </row>
    <row r="256" spans="1:11" ht="14.45" customHeight="1" x14ac:dyDescent="0.2">
      <c r="A256" s="592" t="s">
        <v>534</v>
      </c>
      <c r="B256" s="593" t="s">
        <v>535</v>
      </c>
      <c r="C256" s="596" t="s">
        <v>546</v>
      </c>
      <c r="D256" s="624" t="s">
        <v>547</v>
      </c>
      <c r="E256" s="596" t="s">
        <v>1216</v>
      </c>
      <c r="F256" s="624" t="s">
        <v>1217</v>
      </c>
      <c r="G256" s="596" t="s">
        <v>1326</v>
      </c>
      <c r="H256" s="596" t="s">
        <v>1327</v>
      </c>
      <c r="I256" s="610">
        <v>3.380000114440918</v>
      </c>
      <c r="J256" s="610">
        <v>5000</v>
      </c>
      <c r="K256" s="611">
        <v>16898.259765625</v>
      </c>
    </row>
    <row r="257" spans="1:11" ht="14.45" customHeight="1" x14ac:dyDescent="0.2">
      <c r="A257" s="592" t="s">
        <v>534</v>
      </c>
      <c r="B257" s="593" t="s">
        <v>535</v>
      </c>
      <c r="C257" s="596" t="s">
        <v>546</v>
      </c>
      <c r="D257" s="624" t="s">
        <v>547</v>
      </c>
      <c r="E257" s="596" t="s">
        <v>1216</v>
      </c>
      <c r="F257" s="624" t="s">
        <v>1217</v>
      </c>
      <c r="G257" s="596" t="s">
        <v>1326</v>
      </c>
      <c r="H257" s="596" t="s">
        <v>1328</v>
      </c>
      <c r="I257" s="610">
        <v>3.380000114440918</v>
      </c>
      <c r="J257" s="610">
        <v>10000</v>
      </c>
      <c r="K257" s="611">
        <v>33796</v>
      </c>
    </row>
    <row r="258" spans="1:11" ht="14.45" customHeight="1" x14ac:dyDescent="0.2">
      <c r="A258" s="592" t="s">
        <v>534</v>
      </c>
      <c r="B258" s="593" t="s">
        <v>535</v>
      </c>
      <c r="C258" s="596" t="s">
        <v>546</v>
      </c>
      <c r="D258" s="624" t="s">
        <v>547</v>
      </c>
      <c r="E258" s="596" t="s">
        <v>1230</v>
      </c>
      <c r="F258" s="624" t="s">
        <v>1231</v>
      </c>
      <c r="G258" s="596" t="s">
        <v>1329</v>
      </c>
      <c r="H258" s="596" t="s">
        <v>1330</v>
      </c>
      <c r="I258" s="610">
        <v>0.30000001192092896</v>
      </c>
      <c r="J258" s="610">
        <v>300</v>
      </c>
      <c r="K258" s="611">
        <v>90</v>
      </c>
    </row>
    <row r="259" spans="1:11" ht="14.45" customHeight="1" x14ac:dyDescent="0.2">
      <c r="A259" s="592" t="s">
        <v>534</v>
      </c>
      <c r="B259" s="593" t="s">
        <v>535</v>
      </c>
      <c r="C259" s="596" t="s">
        <v>546</v>
      </c>
      <c r="D259" s="624" t="s">
        <v>547</v>
      </c>
      <c r="E259" s="596" t="s">
        <v>1230</v>
      </c>
      <c r="F259" s="624" t="s">
        <v>1231</v>
      </c>
      <c r="G259" s="596" t="s">
        <v>1331</v>
      </c>
      <c r="H259" s="596" t="s">
        <v>1332</v>
      </c>
      <c r="I259" s="610">
        <v>1.1699999570846558</v>
      </c>
      <c r="J259" s="610">
        <v>10</v>
      </c>
      <c r="K259" s="611">
        <v>11.699999809265137</v>
      </c>
    </row>
    <row r="260" spans="1:11" ht="14.45" customHeight="1" x14ac:dyDescent="0.2">
      <c r="A260" s="592" t="s">
        <v>534</v>
      </c>
      <c r="B260" s="593" t="s">
        <v>535</v>
      </c>
      <c r="C260" s="596" t="s">
        <v>546</v>
      </c>
      <c r="D260" s="624" t="s">
        <v>547</v>
      </c>
      <c r="E260" s="596" t="s">
        <v>1230</v>
      </c>
      <c r="F260" s="624" t="s">
        <v>1231</v>
      </c>
      <c r="G260" s="596" t="s">
        <v>1333</v>
      </c>
      <c r="H260" s="596" t="s">
        <v>1334</v>
      </c>
      <c r="I260" s="610">
        <v>109.62000274658203</v>
      </c>
      <c r="J260" s="610">
        <v>5</v>
      </c>
      <c r="K260" s="611">
        <v>548.1199951171875</v>
      </c>
    </row>
    <row r="261" spans="1:11" ht="14.45" customHeight="1" x14ac:dyDescent="0.2">
      <c r="A261" s="592" t="s">
        <v>534</v>
      </c>
      <c r="B261" s="593" t="s">
        <v>535</v>
      </c>
      <c r="C261" s="596" t="s">
        <v>546</v>
      </c>
      <c r="D261" s="624" t="s">
        <v>547</v>
      </c>
      <c r="E261" s="596" t="s">
        <v>1230</v>
      </c>
      <c r="F261" s="624" t="s">
        <v>1231</v>
      </c>
      <c r="G261" s="596" t="s">
        <v>1335</v>
      </c>
      <c r="H261" s="596" t="s">
        <v>1336</v>
      </c>
      <c r="I261" s="610">
        <v>139.17999267578125</v>
      </c>
      <c r="J261" s="610">
        <v>2</v>
      </c>
      <c r="K261" s="611">
        <v>278.3599853515625</v>
      </c>
    </row>
    <row r="262" spans="1:11" ht="14.45" customHeight="1" x14ac:dyDescent="0.2">
      <c r="A262" s="592" t="s">
        <v>534</v>
      </c>
      <c r="B262" s="593" t="s">
        <v>535</v>
      </c>
      <c r="C262" s="596" t="s">
        <v>546</v>
      </c>
      <c r="D262" s="624" t="s">
        <v>547</v>
      </c>
      <c r="E262" s="596" t="s">
        <v>1230</v>
      </c>
      <c r="F262" s="624" t="s">
        <v>1231</v>
      </c>
      <c r="G262" s="596" t="s">
        <v>1337</v>
      </c>
      <c r="H262" s="596" t="s">
        <v>1338</v>
      </c>
      <c r="I262" s="610">
        <v>10.119999885559082</v>
      </c>
      <c r="J262" s="610">
        <v>1</v>
      </c>
      <c r="K262" s="611">
        <v>10.119999885559082</v>
      </c>
    </row>
    <row r="263" spans="1:11" ht="14.45" customHeight="1" x14ac:dyDescent="0.2">
      <c r="A263" s="592" t="s">
        <v>534</v>
      </c>
      <c r="B263" s="593" t="s">
        <v>535</v>
      </c>
      <c r="C263" s="596" t="s">
        <v>546</v>
      </c>
      <c r="D263" s="624" t="s">
        <v>547</v>
      </c>
      <c r="E263" s="596" t="s">
        <v>1230</v>
      </c>
      <c r="F263" s="624" t="s">
        <v>1231</v>
      </c>
      <c r="G263" s="596" t="s">
        <v>1232</v>
      </c>
      <c r="H263" s="596" t="s">
        <v>1339</v>
      </c>
      <c r="I263" s="610">
        <v>13.020000457763672</v>
      </c>
      <c r="J263" s="610">
        <v>4</v>
      </c>
      <c r="K263" s="611">
        <v>52.080001831054688</v>
      </c>
    </row>
    <row r="264" spans="1:11" ht="14.45" customHeight="1" x14ac:dyDescent="0.2">
      <c r="A264" s="592" t="s">
        <v>534</v>
      </c>
      <c r="B264" s="593" t="s">
        <v>535</v>
      </c>
      <c r="C264" s="596" t="s">
        <v>546</v>
      </c>
      <c r="D264" s="624" t="s">
        <v>547</v>
      </c>
      <c r="E264" s="596" t="s">
        <v>1230</v>
      </c>
      <c r="F264" s="624" t="s">
        <v>1231</v>
      </c>
      <c r="G264" s="596" t="s">
        <v>1340</v>
      </c>
      <c r="H264" s="596" t="s">
        <v>1341</v>
      </c>
      <c r="I264" s="610">
        <v>15.029999732971191</v>
      </c>
      <c r="J264" s="610">
        <v>48</v>
      </c>
      <c r="K264" s="611">
        <v>721.44000244140625</v>
      </c>
    </row>
    <row r="265" spans="1:11" ht="14.45" customHeight="1" x14ac:dyDescent="0.2">
      <c r="A265" s="592" t="s">
        <v>534</v>
      </c>
      <c r="B265" s="593" t="s">
        <v>535</v>
      </c>
      <c r="C265" s="596" t="s">
        <v>546</v>
      </c>
      <c r="D265" s="624" t="s">
        <v>547</v>
      </c>
      <c r="E265" s="596" t="s">
        <v>1230</v>
      </c>
      <c r="F265" s="624" t="s">
        <v>1231</v>
      </c>
      <c r="G265" s="596" t="s">
        <v>1342</v>
      </c>
      <c r="H265" s="596" t="s">
        <v>1343</v>
      </c>
      <c r="I265" s="610">
        <v>98.376665751139328</v>
      </c>
      <c r="J265" s="610">
        <v>30</v>
      </c>
      <c r="K265" s="611">
        <v>2951.2999877929688</v>
      </c>
    </row>
    <row r="266" spans="1:11" ht="14.45" customHeight="1" x14ac:dyDescent="0.2">
      <c r="A266" s="592" t="s">
        <v>534</v>
      </c>
      <c r="B266" s="593" t="s">
        <v>535</v>
      </c>
      <c r="C266" s="596" t="s">
        <v>546</v>
      </c>
      <c r="D266" s="624" t="s">
        <v>547</v>
      </c>
      <c r="E266" s="596" t="s">
        <v>1230</v>
      </c>
      <c r="F266" s="624" t="s">
        <v>1231</v>
      </c>
      <c r="G266" s="596" t="s">
        <v>1232</v>
      </c>
      <c r="H266" s="596" t="s">
        <v>1233</v>
      </c>
      <c r="I266" s="610">
        <v>13.020000457763672</v>
      </c>
      <c r="J266" s="610">
        <v>6</v>
      </c>
      <c r="K266" s="611">
        <v>78.120002746582031</v>
      </c>
    </row>
    <row r="267" spans="1:11" ht="14.45" customHeight="1" x14ac:dyDescent="0.2">
      <c r="A267" s="592" t="s">
        <v>534</v>
      </c>
      <c r="B267" s="593" t="s">
        <v>535</v>
      </c>
      <c r="C267" s="596" t="s">
        <v>546</v>
      </c>
      <c r="D267" s="624" t="s">
        <v>547</v>
      </c>
      <c r="E267" s="596" t="s">
        <v>1230</v>
      </c>
      <c r="F267" s="624" t="s">
        <v>1231</v>
      </c>
      <c r="G267" s="596" t="s">
        <v>1344</v>
      </c>
      <c r="H267" s="596" t="s">
        <v>1345</v>
      </c>
      <c r="I267" s="610">
        <v>0.85500001907348633</v>
      </c>
      <c r="J267" s="610">
        <v>8</v>
      </c>
      <c r="K267" s="611">
        <v>6.8299999237060547</v>
      </c>
    </row>
    <row r="268" spans="1:11" ht="14.45" customHeight="1" x14ac:dyDescent="0.2">
      <c r="A268" s="592" t="s">
        <v>534</v>
      </c>
      <c r="B268" s="593" t="s">
        <v>535</v>
      </c>
      <c r="C268" s="596" t="s">
        <v>546</v>
      </c>
      <c r="D268" s="624" t="s">
        <v>547</v>
      </c>
      <c r="E268" s="596" t="s">
        <v>1230</v>
      </c>
      <c r="F268" s="624" t="s">
        <v>1231</v>
      </c>
      <c r="G268" s="596" t="s">
        <v>1340</v>
      </c>
      <c r="H268" s="596" t="s">
        <v>1346</v>
      </c>
      <c r="I268" s="610">
        <v>15.029999732971191</v>
      </c>
      <c r="J268" s="610">
        <v>48</v>
      </c>
      <c r="K268" s="611">
        <v>721.44000244140625</v>
      </c>
    </row>
    <row r="269" spans="1:11" ht="14.45" customHeight="1" x14ac:dyDescent="0.2">
      <c r="A269" s="592" t="s">
        <v>534</v>
      </c>
      <c r="B269" s="593" t="s">
        <v>535</v>
      </c>
      <c r="C269" s="596" t="s">
        <v>546</v>
      </c>
      <c r="D269" s="624" t="s">
        <v>547</v>
      </c>
      <c r="E269" s="596" t="s">
        <v>1230</v>
      </c>
      <c r="F269" s="624" t="s">
        <v>1231</v>
      </c>
      <c r="G269" s="596" t="s">
        <v>1342</v>
      </c>
      <c r="H269" s="596" t="s">
        <v>1347</v>
      </c>
      <c r="I269" s="610">
        <v>98.376665751139328</v>
      </c>
      <c r="J269" s="610">
        <v>60</v>
      </c>
      <c r="K269" s="611">
        <v>5902.5999755859375</v>
      </c>
    </row>
    <row r="270" spans="1:11" ht="14.45" customHeight="1" x14ac:dyDescent="0.2">
      <c r="A270" s="592" t="s">
        <v>534</v>
      </c>
      <c r="B270" s="593" t="s">
        <v>535</v>
      </c>
      <c r="C270" s="596" t="s">
        <v>546</v>
      </c>
      <c r="D270" s="624" t="s">
        <v>547</v>
      </c>
      <c r="E270" s="596" t="s">
        <v>1230</v>
      </c>
      <c r="F270" s="624" t="s">
        <v>1231</v>
      </c>
      <c r="G270" s="596" t="s">
        <v>1348</v>
      </c>
      <c r="H270" s="596" t="s">
        <v>1349</v>
      </c>
      <c r="I270" s="610">
        <v>9.4899997711181641</v>
      </c>
      <c r="J270" s="610">
        <v>432</v>
      </c>
      <c r="K270" s="611">
        <v>4098.4200439453125</v>
      </c>
    </row>
    <row r="271" spans="1:11" ht="14.45" customHeight="1" x14ac:dyDescent="0.2">
      <c r="A271" s="592" t="s">
        <v>534</v>
      </c>
      <c r="B271" s="593" t="s">
        <v>535</v>
      </c>
      <c r="C271" s="596" t="s">
        <v>546</v>
      </c>
      <c r="D271" s="624" t="s">
        <v>547</v>
      </c>
      <c r="E271" s="596" t="s">
        <v>1230</v>
      </c>
      <c r="F271" s="624" t="s">
        <v>1231</v>
      </c>
      <c r="G271" s="596" t="s">
        <v>1350</v>
      </c>
      <c r="H271" s="596" t="s">
        <v>1351</v>
      </c>
      <c r="I271" s="610">
        <v>18.959999084472656</v>
      </c>
      <c r="J271" s="610">
        <v>60</v>
      </c>
      <c r="K271" s="611">
        <v>1137.5999755859375</v>
      </c>
    </row>
    <row r="272" spans="1:11" ht="14.45" customHeight="1" x14ac:dyDescent="0.2">
      <c r="A272" s="592" t="s">
        <v>534</v>
      </c>
      <c r="B272" s="593" t="s">
        <v>535</v>
      </c>
      <c r="C272" s="596" t="s">
        <v>546</v>
      </c>
      <c r="D272" s="624" t="s">
        <v>547</v>
      </c>
      <c r="E272" s="596" t="s">
        <v>1230</v>
      </c>
      <c r="F272" s="624" t="s">
        <v>1231</v>
      </c>
      <c r="G272" s="596" t="s">
        <v>1352</v>
      </c>
      <c r="H272" s="596" t="s">
        <v>1353</v>
      </c>
      <c r="I272" s="610">
        <v>7.5900001525878906</v>
      </c>
      <c r="J272" s="610">
        <v>1</v>
      </c>
      <c r="K272" s="611">
        <v>7.5900001525878906</v>
      </c>
    </row>
    <row r="273" spans="1:11" ht="14.45" customHeight="1" x14ac:dyDescent="0.2">
      <c r="A273" s="592" t="s">
        <v>534</v>
      </c>
      <c r="B273" s="593" t="s">
        <v>535</v>
      </c>
      <c r="C273" s="596" t="s">
        <v>546</v>
      </c>
      <c r="D273" s="624" t="s">
        <v>547</v>
      </c>
      <c r="E273" s="596" t="s">
        <v>1230</v>
      </c>
      <c r="F273" s="624" t="s">
        <v>1231</v>
      </c>
      <c r="G273" s="596" t="s">
        <v>1352</v>
      </c>
      <c r="H273" s="596" t="s">
        <v>1354</v>
      </c>
      <c r="I273" s="610">
        <v>7.5900001525878906</v>
      </c>
      <c r="J273" s="610">
        <v>1</v>
      </c>
      <c r="K273" s="611">
        <v>7.5900001525878906</v>
      </c>
    </row>
    <row r="274" spans="1:11" ht="14.45" customHeight="1" x14ac:dyDescent="0.2">
      <c r="A274" s="592" t="s">
        <v>534</v>
      </c>
      <c r="B274" s="593" t="s">
        <v>535</v>
      </c>
      <c r="C274" s="596" t="s">
        <v>546</v>
      </c>
      <c r="D274" s="624" t="s">
        <v>547</v>
      </c>
      <c r="E274" s="596" t="s">
        <v>1230</v>
      </c>
      <c r="F274" s="624" t="s">
        <v>1231</v>
      </c>
      <c r="G274" s="596" t="s">
        <v>1355</v>
      </c>
      <c r="H274" s="596" t="s">
        <v>1356</v>
      </c>
      <c r="I274" s="610">
        <v>2.869999885559082</v>
      </c>
      <c r="J274" s="610">
        <v>80</v>
      </c>
      <c r="K274" s="611">
        <v>229.60000610351563</v>
      </c>
    </row>
    <row r="275" spans="1:11" ht="14.45" customHeight="1" x14ac:dyDescent="0.2">
      <c r="A275" s="592" t="s">
        <v>534</v>
      </c>
      <c r="B275" s="593" t="s">
        <v>535</v>
      </c>
      <c r="C275" s="596" t="s">
        <v>546</v>
      </c>
      <c r="D275" s="624" t="s">
        <v>547</v>
      </c>
      <c r="E275" s="596" t="s">
        <v>1230</v>
      </c>
      <c r="F275" s="624" t="s">
        <v>1231</v>
      </c>
      <c r="G275" s="596" t="s">
        <v>1234</v>
      </c>
      <c r="H275" s="596" t="s">
        <v>1235</v>
      </c>
      <c r="I275" s="610">
        <v>8.3400001525878906</v>
      </c>
      <c r="J275" s="610">
        <v>1</v>
      </c>
      <c r="K275" s="611">
        <v>8.3400001525878906</v>
      </c>
    </row>
    <row r="276" spans="1:11" ht="14.45" customHeight="1" x14ac:dyDescent="0.2">
      <c r="A276" s="592" t="s">
        <v>534</v>
      </c>
      <c r="B276" s="593" t="s">
        <v>535</v>
      </c>
      <c r="C276" s="596" t="s">
        <v>546</v>
      </c>
      <c r="D276" s="624" t="s">
        <v>547</v>
      </c>
      <c r="E276" s="596" t="s">
        <v>1230</v>
      </c>
      <c r="F276" s="624" t="s">
        <v>1231</v>
      </c>
      <c r="G276" s="596" t="s">
        <v>1234</v>
      </c>
      <c r="H276" s="596" t="s">
        <v>1357</v>
      </c>
      <c r="I276" s="610">
        <v>8.1700000762939453</v>
      </c>
      <c r="J276" s="610">
        <v>5</v>
      </c>
      <c r="K276" s="611">
        <v>40.830001831054688</v>
      </c>
    </row>
    <row r="277" spans="1:11" ht="14.45" customHeight="1" x14ac:dyDescent="0.2">
      <c r="A277" s="592" t="s">
        <v>534</v>
      </c>
      <c r="B277" s="593" t="s">
        <v>535</v>
      </c>
      <c r="C277" s="596" t="s">
        <v>546</v>
      </c>
      <c r="D277" s="624" t="s">
        <v>547</v>
      </c>
      <c r="E277" s="596" t="s">
        <v>1230</v>
      </c>
      <c r="F277" s="624" t="s">
        <v>1231</v>
      </c>
      <c r="G277" s="596" t="s">
        <v>1358</v>
      </c>
      <c r="H277" s="596" t="s">
        <v>1359</v>
      </c>
      <c r="I277" s="610">
        <v>42.443332672119141</v>
      </c>
      <c r="J277" s="610">
        <v>3600</v>
      </c>
      <c r="K277" s="611">
        <v>152796</v>
      </c>
    </row>
    <row r="278" spans="1:11" ht="14.45" customHeight="1" x14ac:dyDescent="0.2">
      <c r="A278" s="592" t="s">
        <v>534</v>
      </c>
      <c r="B278" s="593" t="s">
        <v>535</v>
      </c>
      <c r="C278" s="596" t="s">
        <v>546</v>
      </c>
      <c r="D278" s="624" t="s">
        <v>547</v>
      </c>
      <c r="E278" s="596" t="s">
        <v>1230</v>
      </c>
      <c r="F278" s="624" t="s">
        <v>1231</v>
      </c>
      <c r="G278" s="596" t="s">
        <v>1236</v>
      </c>
      <c r="H278" s="596" t="s">
        <v>1237</v>
      </c>
      <c r="I278" s="610">
        <v>17.620000839233398</v>
      </c>
      <c r="J278" s="610">
        <v>3</v>
      </c>
      <c r="K278" s="611">
        <v>52.849998474121094</v>
      </c>
    </row>
    <row r="279" spans="1:11" ht="14.45" customHeight="1" x14ac:dyDescent="0.2">
      <c r="A279" s="592" t="s">
        <v>534</v>
      </c>
      <c r="B279" s="593" t="s">
        <v>535</v>
      </c>
      <c r="C279" s="596" t="s">
        <v>546</v>
      </c>
      <c r="D279" s="624" t="s">
        <v>547</v>
      </c>
      <c r="E279" s="596" t="s">
        <v>1230</v>
      </c>
      <c r="F279" s="624" t="s">
        <v>1231</v>
      </c>
      <c r="G279" s="596" t="s">
        <v>1360</v>
      </c>
      <c r="H279" s="596" t="s">
        <v>1361</v>
      </c>
      <c r="I279" s="610">
        <v>2.7400000095367432</v>
      </c>
      <c r="J279" s="610">
        <v>9</v>
      </c>
      <c r="K279" s="611">
        <v>24.660000801086426</v>
      </c>
    </row>
    <row r="280" spans="1:11" ht="14.45" customHeight="1" x14ac:dyDescent="0.2">
      <c r="A280" s="592" t="s">
        <v>534</v>
      </c>
      <c r="B280" s="593" t="s">
        <v>535</v>
      </c>
      <c r="C280" s="596" t="s">
        <v>546</v>
      </c>
      <c r="D280" s="624" t="s">
        <v>547</v>
      </c>
      <c r="E280" s="596" t="s">
        <v>1230</v>
      </c>
      <c r="F280" s="624" t="s">
        <v>1231</v>
      </c>
      <c r="G280" s="596" t="s">
        <v>1362</v>
      </c>
      <c r="H280" s="596" t="s">
        <v>1363</v>
      </c>
      <c r="I280" s="610">
        <v>0.5</v>
      </c>
      <c r="J280" s="610">
        <v>6000</v>
      </c>
      <c r="K280" s="611">
        <v>3000</v>
      </c>
    </row>
    <row r="281" spans="1:11" ht="14.45" customHeight="1" x14ac:dyDescent="0.2">
      <c r="A281" s="592" t="s">
        <v>534</v>
      </c>
      <c r="B281" s="593" t="s">
        <v>535</v>
      </c>
      <c r="C281" s="596" t="s">
        <v>546</v>
      </c>
      <c r="D281" s="624" t="s">
        <v>547</v>
      </c>
      <c r="E281" s="596" t="s">
        <v>1230</v>
      </c>
      <c r="F281" s="624" t="s">
        <v>1231</v>
      </c>
      <c r="G281" s="596" t="s">
        <v>1362</v>
      </c>
      <c r="H281" s="596" t="s">
        <v>1364</v>
      </c>
      <c r="I281" s="610">
        <v>0.5</v>
      </c>
      <c r="J281" s="610">
        <v>11000</v>
      </c>
      <c r="K281" s="611">
        <v>5500</v>
      </c>
    </row>
    <row r="282" spans="1:11" ht="14.45" customHeight="1" x14ac:dyDescent="0.2">
      <c r="A282" s="592" t="s">
        <v>534</v>
      </c>
      <c r="B282" s="593" t="s">
        <v>535</v>
      </c>
      <c r="C282" s="596" t="s">
        <v>546</v>
      </c>
      <c r="D282" s="624" t="s">
        <v>547</v>
      </c>
      <c r="E282" s="596" t="s">
        <v>1230</v>
      </c>
      <c r="F282" s="624" t="s">
        <v>1231</v>
      </c>
      <c r="G282" s="596" t="s">
        <v>1365</v>
      </c>
      <c r="H282" s="596" t="s">
        <v>1366</v>
      </c>
      <c r="I282" s="610">
        <v>1.1699999570846558</v>
      </c>
      <c r="J282" s="610">
        <v>9000</v>
      </c>
      <c r="K282" s="611">
        <v>10557</v>
      </c>
    </row>
    <row r="283" spans="1:11" ht="14.45" customHeight="1" x14ac:dyDescent="0.2">
      <c r="A283" s="592" t="s">
        <v>534</v>
      </c>
      <c r="B283" s="593" t="s">
        <v>535</v>
      </c>
      <c r="C283" s="596" t="s">
        <v>546</v>
      </c>
      <c r="D283" s="624" t="s">
        <v>547</v>
      </c>
      <c r="E283" s="596" t="s">
        <v>1230</v>
      </c>
      <c r="F283" s="624" t="s">
        <v>1231</v>
      </c>
      <c r="G283" s="596" t="s">
        <v>1365</v>
      </c>
      <c r="H283" s="596" t="s">
        <v>1367</v>
      </c>
      <c r="I283" s="610">
        <v>1.1699999570846558</v>
      </c>
      <c r="J283" s="610">
        <v>15000</v>
      </c>
      <c r="K283" s="611">
        <v>17595</v>
      </c>
    </row>
    <row r="284" spans="1:11" ht="14.45" customHeight="1" x14ac:dyDescent="0.2">
      <c r="A284" s="592" t="s">
        <v>534</v>
      </c>
      <c r="B284" s="593" t="s">
        <v>535</v>
      </c>
      <c r="C284" s="596" t="s">
        <v>546</v>
      </c>
      <c r="D284" s="624" t="s">
        <v>547</v>
      </c>
      <c r="E284" s="596" t="s">
        <v>1230</v>
      </c>
      <c r="F284" s="624" t="s">
        <v>1231</v>
      </c>
      <c r="G284" s="596" t="s">
        <v>1240</v>
      </c>
      <c r="H284" s="596" t="s">
        <v>1241</v>
      </c>
      <c r="I284" s="610">
        <v>29.889999389648438</v>
      </c>
      <c r="J284" s="610">
        <v>5</v>
      </c>
      <c r="K284" s="611">
        <v>149.44999694824219</v>
      </c>
    </row>
    <row r="285" spans="1:11" ht="14.45" customHeight="1" x14ac:dyDescent="0.2">
      <c r="A285" s="592" t="s">
        <v>534</v>
      </c>
      <c r="B285" s="593" t="s">
        <v>535</v>
      </c>
      <c r="C285" s="596" t="s">
        <v>546</v>
      </c>
      <c r="D285" s="624" t="s">
        <v>547</v>
      </c>
      <c r="E285" s="596" t="s">
        <v>1230</v>
      </c>
      <c r="F285" s="624" t="s">
        <v>1231</v>
      </c>
      <c r="G285" s="596" t="s">
        <v>1240</v>
      </c>
      <c r="H285" s="596" t="s">
        <v>1242</v>
      </c>
      <c r="I285" s="610">
        <v>29.304999351501465</v>
      </c>
      <c r="J285" s="610">
        <v>8</v>
      </c>
      <c r="K285" s="611">
        <v>236.73999786376953</v>
      </c>
    </row>
    <row r="286" spans="1:11" ht="14.45" customHeight="1" x14ac:dyDescent="0.2">
      <c r="A286" s="592" t="s">
        <v>534</v>
      </c>
      <c r="B286" s="593" t="s">
        <v>535</v>
      </c>
      <c r="C286" s="596" t="s">
        <v>546</v>
      </c>
      <c r="D286" s="624" t="s">
        <v>547</v>
      </c>
      <c r="E286" s="596" t="s">
        <v>1243</v>
      </c>
      <c r="F286" s="624" t="s">
        <v>1244</v>
      </c>
      <c r="G286" s="596" t="s">
        <v>1368</v>
      </c>
      <c r="H286" s="596" t="s">
        <v>1369</v>
      </c>
      <c r="I286" s="610">
        <v>157.30000305175781</v>
      </c>
      <c r="J286" s="610">
        <v>36</v>
      </c>
      <c r="K286" s="611">
        <v>5662.7998046875</v>
      </c>
    </row>
    <row r="287" spans="1:11" ht="14.45" customHeight="1" x14ac:dyDescent="0.2">
      <c r="A287" s="592" t="s">
        <v>534</v>
      </c>
      <c r="B287" s="593" t="s">
        <v>535</v>
      </c>
      <c r="C287" s="596" t="s">
        <v>546</v>
      </c>
      <c r="D287" s="624" t="s">
        <v>547</v>
      </c>
      <c r="E287" s="596" t="s">
        <v>1243</v>
      </c>
      <c r="F287" s="624" t="s">
        <v>1244</v>
      </c>
      <c r="G287" s="596" t="s">
        <v>1370</v>
      </c>
      <c r="H287" s="596" t="s">
        <v>1371</v>
      </c>
      <c r="I287" s="610">
        <v>9.9999997764825821E-3</v>
      </c>
      <c r="J287" s="610">
        <v>7200</v>
      </c>
      <c r="K287" s="611">
        <v>72</v>
      </c>
    </row>
    <row r="288" spans="1:11" ht="14.45" customHeight="1" x14ac:dyDescent="0.2">
      <c r="A288" s="592" t="s">
        <v>534</v>
      </c>
      <c r="B288" s="593" t="s">
        <v>535</v>
      </c>
      <c r="C288" s="596" t="s">
        <v>546</v>
      </c>
      <c r="D288" s="624" t="s">
        <v>547</v>
      </c>
      <c r="E288" s="596" t="s">
        <v>1243</v>
      </c>
      <c r="F288" s="624" t="s">
        <v>1244</v>
      </c>
      <c r="G288" s="596" t="s">
        <v>1370</v>
      </c>
      <c r="H288" s="596" t="s">
        <v>1372</v>
      </c>
      <c r="I288" s="610">
        <v>1.3999999687075614E-2</v>
      </c>
      <c r="J288" s="610">
        <v>12000</v>
      </c>
      <c r="K288" s="611">
        <v>168</v>
      </c>
    </row>
    <row r="289" spans="1:11" ht="14.45" customHeight="1" x14ac:dyDescent="0.2">
      <c r="A289" s="592" t="s">
        <v>534</v>
      </c>
      <c r="B289" s="593" t="s">
        <v>535</v>
      </c>
      <c r="C289" s="596" t="s">
        <v>546</v>
      </c>
      <c r="D289" s="624" t="s">
        <v>547</v>
      </c>
      <c r="E289" s="596" t="s">
        <v>1243</v>
      </c>
      <c r="F289" s="624" t="s">
        <v>1244</v>
      </c>
      <c r="G289" s="596" t="s">
        <v>1373</v>
      </c>
      <c r="H289" s="596" t="s">
        <v>1374</v>
      </c>
      <c r="I289" s="610">
        <v>0.79000002145767212</v>
      </c>
      <c r="J289" s="610">
        <v>1500</v>
      </c>
      <c r="K289" s="611">
        <v>1179.75</v>
      </c>
    </row>
    <row r="290" spans="1:11" ht="14.45" customHeight="1" x14ac:dyDescent="0.2">
      <c r="A290" s="592" t="s">
        <v>534</v>
      </c>
      <c r="B290" s="593" t="s">
        <v>535</v>
      </c>
      <c r="C290" s="596" t="s">
        <v>546</v>
      </c>
      <c r="D290" s="624" t="s">
        <v>547</v>
      </c>
      <c r="E290" s="596" t="s">
        <v>1243</v>
      </c>
      <c r="F290" s="624" t="s">
        <v>1244</v>
      </c>
      <c r="G290" s="596" t="s">
        <v>1375</v>
      </c>
      <c r="H290" s="596" t="s">
        <v>1376</v>
      </c>
      <c r="I290" s="610">
        <v>0.25</v>
      </c>
      <c r="J290" s="610">
        <v>2000</v>
      </c>
      <c r="K290" s="611">
        <v>500</v>
      </c>
    </row>
    <row r="291" spans="1:11" ht="14.45" customHeight="1" x14ac:dyDescent="0.2">
      <c r="A291" s="592" t="s">
        <v>534</v>
      </c>
      <c r="B291" s="593" t="s">
        <v>535</v>
      </c>
      <c r="C291" s="596" t="s">
        <v>546</v>
      </c>
      <c r="D291" s="624" t="s">
        <v>547</v>
      </c>
      <c r="E291" s="596" t="s">
        <v>1243</v>
      </c>
      <c r="F291" s="624" t="s">
        <v>1244</v>
      </c>
      <c r="G291" s="596" t="s">
        <v>1375</v>
      </c>
      <c r="H291" s="596" t="s">
        <v>1377</v>
      </c>
      <c r="I291" s="610">
        <v>0.25</v>
      </c>
      <c r="J291" s="610">
        <v>2000</v>
      </c>
      <c r="K291" s="611">
        <v>500</v>
      </c>
    </row>
    <row r="292" spans="1:11" ht="14.45" customHeight="1" x14ac:dyDescent="0.2">
      <c r="A292" s="592" t="s">
        <v>534</v>
      </c>
      <c r="B292" s="593" t="s">
        <v>535</v>
      </c>
      <c r="C292" s="596" t="s">
        <v>546</v>
      </c>
      <c r="D292" s="624" t="s">
        <v>547</v>
      </c>
      <c r="E292" s="596" t="s">
        <v>1243</v>
      </c>
      <c r="F292" s="624" t="s">
        <v>1244</v>
      </c>
      <c r="G292" s="596" t="s">
        <v>1378</v>
      </c>
      <c r="H292" s="596" t="s">
        <v>1379</v>
      </c>
      <c r="I292" s="610">
        <v>568.719970703125</v>
      </c>
      <c r="J292" s="610">
        <v>2</v>
      </c>
      <c r="K292" s="611">
        <v>1137.43994140625</v>
      </c>
    </row>
    <row r="293" spans="1:11" ht="14.45" customHeight="1" x14ac:dyDescent="0.2">
      <c r="A293" s="592" t="s">
        <v>534</v>
      </c>
      <c r="B293" s="593" t="s">
        <v>535</v>
      </c>
      <c r="C293" s="596" t="s">
        <v>546</v>
      </c>
      <c r="D293" s="624" t="s">
        <v>547</v>
      </c>
      <c r="E293" s="596" t="s">
        <v>1243</v>
      </c>
      <c r="F293" s="624" t="s">
        <v>1244</v>
      </c>
      <c r="G293" s="596" t="s">
        <v>1380</v>
      </c>
      <c r="H293" s="596" t="s">
        <v>1381</v>
      </c>
      <c r="I293" s="610">
        <v>25.533334096272785</v>
      </c>
      <c r="J293" s="610">
        <v>240</v>
      </c>
      <c r="K293" s="611">
        <v>6128</v>
      </c>
    </row>
    <row r="294" spans="1:11" ht="14.45" customHeight="1" x14ac:dyDescent="0.2">
      <c r="A294" s="592" t="s">
        <v>534</v>
      </c>
      <c r="B294" s="593" t="s">
        <v>535</v>
      </c>
      <c r="C294" s="596" t="s">
        <v>546</v>
      </c>
      <c r="D294" s="624" t="s">
        <v>547</v>
      </c>
      <c r="E294" s="596" t="s">
        <v>1243</v>
      </c>
      <c r="F294" s="624" t="s">
        <v>1244</v>
      </c>
      <c r="G294" s="596" t="s">
        <v>1380</v>
      </c>
      <c r="H294" s="596" t="s">
        <v>1382</v>
      </c>
      <c r="I294" s="610">
        <v>25.530000686645508</v>
      </c>
      <c r="J294" s="610">
        <v>440</v>
      </c>
      <c r="K294" s="611">
        <v>11233.200073242188</v>
      </c>
    </row>
    <row r="295" spans="1:11" ht="14.45" customHeight="1" x14ac:dyDescent="0.2">
      <c r="A295" s="592" t="s">
        <v>534</v>
      </c>
      <c r="B295" s="593" t="s">
        <v>535</v>
      </c>
      <c r="C295" s="596" t="s">
        <v>546</v>
      </c>
      <c r="D295" s="624" t="s">
        <v>547</v>
      </c>
      <c r="E295" s="596" t="s">
        <v>1243</v>
      </c>
      <c r="F295" s="624" t="s">
        <v>1244</v>
      </c>
      <c r="G295" s="596" t="s">
        <v>1247</v>
      </c>
      <c r="H295" s="596" t="s">
        <v>1248</v>
      </c>
      <c r="I295" s="610">
        <v>0.61500000953674316</v>
      </c>
      <c r="J295" s="610">
        <v>12000</v>
      </c>
      <c r="K295" s="611">
        <v>7382.4801025390625</v>
      </c>
    </row>
    <row r="296" spans="1:11" ht="14.45" customHeight="1" x14ac:dyDescent="0.2">
      <c r="A296" s="592" t="s">
        <v>534</v>
      </c>
      <c r="B296" s="593" t="s">
        <v>535</v>
      </c>
      <c r="C296" s="596" t="s">
        <v>546</v>
      </c>
      <c r="D296" s="624" t="s">
        <v>547</v>
      </c>
      <c r="E296" s="596" t="s">
        <v>1243</v>
      </c>
      <c r="F296" s="624" t="s">
        <v>1244</v>
      </c>
      <c r="G296" s="596" t="s">
        <v>1383</v>
      </c>
      <c r="H296" s="596" t="s">
        <v>1384</v>
      </c>
      <c r="I296" s="610">
        <v>3.5099999904632568</v>
      </c>
      <c r="J296" s="610">
        <v>1000</v>
      </c>
      <c r="K296" s="611">
        <v>3509</v>
      </c>
    </row>
    <row r="297" spans="1:11" ht="14.45" customHeight="1" x14ac:dyDescent="0.2">
      <c r="A297" s="592" t="s">
        <v>534</v>
      </c>
      <c r="B297" s="593" t="s">
        <v>535</v>
      </c>
      <c r="C297" s="596" t="s">
        <v>546</v>
      </c>
      <c r="D297" s="624" t="s">
        <v>547</v>
      </c>
      <c r="E297" s="596" t="s">
        <v>1243</v>
      </c>
      <c r="F297" s="624" t="s">
        <v>1244</v>
      </c>
      <c r="G297" s="596" t="s">
        <v>1385</v>
      </c>
      <c r="H297" s="596" t="s">
        <v>1386</v>
      </c>
      <c r="I297" s="610">
        <v>3.7899999618530273</v>
      </c>
      <c r="J297" s="610">
        <v>300</v>
      </c>
      <c r="K297" s="611">
        <v>1136.1900329589844</v>
      </c>
    </row>
    <row r="298" spans="1:11" ht="14.45" customHeight="1" x14ac:dyDescent="0.2">
      <c r="A298" s="592" t="s">
        <v>534</v>
      </c>
      <c r="B298" s="593" t="s">
        <v>535</v>
      </c>
      <c r="C298" s="596" t="s">
        <v>546</v>
      </c>
      <c r="D298" s="624" t="s">
        <v>547</v>
      </c>
      <c r="E298" s="596" t="s">
        <v>1243</v>
      </c>
      <c r="F298" s="624" t="s">
        <v>1244</v>
      </c>
      <c r="G298" s="596" t="s">
        <v>1387</v>
      </c>
      <c r="H298" s="596" t="s">
        <v>1388</v>
      </c>
      <c r="I298" s="610">
        <v>46.029998779296875</v>
      </c>
      <c r="J298" s="610">
        <v>800</v>
      </c>
      <c r="K298" s="611">
        <v>36822.71875</v>
      </c>
    </row>
    <row r="299" spans="1:11" ht="14.45" customHeight="1" x14ac:dyDescent="0.2">
      <c r="A299" s="592" t="s">
        <v>534</v>
      </c>
      <c r="B299" s="593" t="s">
        <v>535</v>
      </c>
      <c r="C299" s="596" t="s">
        <v>546</v>
      </c>
      <c r="D299" s="624" t="s">
        <v>547</v>
      </c>
      <c r="E299" s="596" t="s">
        <v>1243</v>
      </c>
      <c r="F299" s="624" t="s">
        <v>1244</v>
      </c>
      <c r="G299" s="596" t="s">
        <v>1389</v>
      </c>
      <c r="H299" s="596" t="s">
        <v>1390</v>
      </c>
      <c r="I299" s="610">
        <v>0.57999998331069946</v>
      </c>
      <c r="J299" s="610">
        <v>400</v>
      </c>
      <c r="K299" s="611">
        <v>232</v>
      </c>
    </row>
    <row r="300" spans="1:11" ht="14.45" customHeight="1" x14ac:dyDescent="0.2">
      <c r="A300" s="592" t="s">
        <v>534</v>
      </c>
      <c r="B300" s="593" t="s">
        <v>535</v>
      </c>
      <c r="C300" s="596" t="s">
        <v>546</v>
      </c>
      <c r="D300" s="624" t="s">
        <v>547</v>
      </c>
      <c r="E300" s="596" t="s">
        <v>1243</v>
      </c>
      <c r="F300" s="624" t="s">
        <v>1244</v>
      </c>
      <c r="G300" s="596" t="s">
        <v>1391</v>
      </c>
      <c r="H300" s="596" t="s">
        <v>1392</v>
      </c>
      <c r="I300" s="610">
        <v>312.22000122070313</v>
      </c>
      <c r="J300" s="610">
        <v>3</v>
      </c>
      <c r="K300" s="611">
        <v>949.57000732421875</v>
      </c>
    </row>
    <row r="301" spans="1:11" ht="14.45" customHeight="1" x14ac:dyDescent="0.2">
      <c r="A301" s="592" t="s">
        <v>534</v>
      </c>
      <c r="B301" s="593" t="s">
        <v>535</v>
      </c>
      <c r="C301" s="596" t="s">
        <v>546</v>
      </c>
      <c r="D301" s="624" t="s">
        <v>547</v>
      </c>
      <c r="E301" s="596" t="s">
        <v>1243</v>
      </c>
      <c r="F301" s="624" t="s">
        <v>1244</v>
      </c>
      <c r="G301" s="596" t="s">
        <v>1393</v>
      </c>
      <c r="H301" s="596" t="s">
        <v>1394</v>
      </c>
      <c r="I301" s="610">
        <v>0.67000001668930054</v>
      </c>
      <c r="J301" s="610">
        <v>1000</v>
      </c>
      <c r="K301" s="611">
        <v>670</v>
      </c>
    </row>
    <row r="302" spans="1:11" ht="14.45" customHeight="1" x14ac:dyDescent="0.2">
      <c r="A302" s="592" t="s">
        <v>534</v>
      </c>
      <c r="B302" s="593" t="s">
        <v>535</v>
      </c>
      <c r="C302" s="596" t="s">
        <v>546</v>
      </c>
      <c r="D302" s="624" t="s">
        <v>547</v>
      </c>
      <c r="E302" s="596" t="s">
        <v>1243</v>
      </c>
      <c r="F302" s="624" t="s">
        <v>1244</v>
      </c>
      <c r="G302" s="596" t="s">
        <v>1395</v>
      </c>
      <c r="H302" s="596" t="s">
        <v>1396</v>
      </c>
      <c r="I302" s="610">
        <v>2.2699999809265137</v>
      </c>
      <c r="J302" s="610">
        <v>200</v>
      </c>
      <c r="K302" s="611">
        <v>454.95999145507813</v>
      </c>
    </row>
    <row r="303" spans="1:11" ht="14.45" customHeight="1" x14ac:dyDescent="0.2">
      <c r="A303" s="592" t="s">
        <v>534</v>
      </c>
      <c r="B303" s="593" t="s">
        <v>535</v>
      </c>
      <c r="C303" s="596" t="s">
        <v>546</v>
      </c>
      <c r="D303" s="624" t="s">
        <v>547</v>
      </c>
      <c r="E303" s="596" t="s">
        <v>1243</v>
      </c>
      <c r="F303" s="624" t="s">
        <v>1244</v>
      </c>
      <c r="G303" s="596" t="s">
        <v>1397</v>
      </c>
      <c r="H303" s="596" t="s">
        <v>1398</v>
      </c>
      <c r="I303" s="610">
        <v>1.9833333492279053</v>
      </c>
      <c r="J303" s="610">
        <v>7200</v>
      </c>
      <c r="K303" s="611">
        <v>14280</v>
      </c>
    </row>
    <row r="304" spans="1:11" ht="14.45" customHeight="1" x14ac:dyDescent="0.2">
      <c r="A304" s="592" t="s">
        <v>534</v>
      </c>
      <c r="B304" s="593" t="s">
        <v>535</v>
      </c>
      <c r="C304" s="596" t="s">
        <v>546</v>
      </c>
      <c r="D304" s="624" t="s">
        <v>547</v>
      </c>
      <c r="E304" s="596" t="s">
        <v>1243</v>
      </c>
      <c r="F304" s="624" t="s">
        <v>1244</v>
      </c>
      <c r="G304" s="596" t="s">
        <v>1397</v>
      </c>
      <c r="H304" s="596" t="s">
        <v>1399</v>
      </c>
      <c r="I304" s="610">
        <v>1.9900000095367432</v>
      </c>
      <c r="J304" s="610">
        <v>1200</v>
      </c>
      <c r="K304" s="611">
        <v>2388</v>
      </c>
    </row>
    <row r="305" spans="1:11" ht="14.45" customHeight="1" x14ac:dyDescent="0.2">
      <c r="A305" s="592" t="s">
        <v>534</v>
      </c>
      <c r="B305" s="593" t="s">
        <v>535</v>
      </c>
      <c r="C305" s="596" t="s">
        <v>546</v>
      </c>
      <c r="D305" s="624" t="s">
        <v>547</v>
      </c>
      <c r="E305" s="596" t="s">
        <v>1243</v>
      </c>
      <c r="F305" s="624" t="s">
        <v>1244</v>
      </c>
      <c r="G305" s="596" t="s">
        <v>1400</v>
      </c>
      <c r="H305" s="596" t="s">
        <v>1401</v>
      </c>
      <c r="I305" s="610">
        <v>0.62999999523162842</v>
      </c>
      <c r="J305" s="610">
        <v>4000</v>
      </c>
      <c r="K305" s="611">
        <v>2516.800048828125</v>
      </c>
    </row>
    <row r="306" spans="1:11" ht="14.45" customHeight="1" x14ac:dyDescent="0.2">
      <c r="A306" s="592" t="s">
        <v>534</v>
      </c>
      <c r="B306" s="593" t="s">
        <v>535</v>
      </c>
      <c r="C306" s="596" t="s">
        <v>546</v>
      </c>
      <c r="D306" s="624" t="s">
        <v>547</v>
      </c>
      <c r="E306" s="596" t="s">
        <v>1243</v>
      </c>
      <c r="F306" s="624" t="s">
        <v>1244</v>
      </c>
      <c r="G306" s="596" t="s">
        <v>1402</v>
      </c>
      <c r="H306" s="596" t="s">
        <v>1403</v>
      </c>
      <c r="I306" s="610">
        <v>2.0439999580383299</v>
      </c>
      <c r="J306" s="610">
        <v>33600</v>
      </c>
      <c r="K306" s="611">
        <v>68699.1796875</v>
      </c>
    </row>
    <row r="307" spans="1:11" ht="14.45" customHeight="1" x14ac:dyDescent="0.2">
      <c r="A307" s="592" t="s">
        <v>534</v>
      </c>
      <c r="B307" s="593" t="s">
        <v>535</v>
      </c>
      <c r="C307" s="596" t="s">
        <v>546</v>
      </c>
      <c r="D307" s="624" t="s">
        <v>547</v>
      </c>
      <c r="E307" s="596" t="s">
        <v>1243</v>
      </c>
      <c r="F307" s="624" t="s">
        <v>1244</v>
      </c>
      <c r="G307" s="596" t="s">
        <v>1402</v>
      </c>
      <c r="H307" s="596" t="s">
        <v>1404</v>
      </c>
      <c r="I307" s="610">
        <v>2.0466666221618652</v>
      </c>
      <c r="J307" s="610">
        <v>21600</v>
      </c>
      <c r="K307" s="611">
        <v>44208</v>
      </c>
    </row>
    <row r="308" spans="1:11" ht="14.45" customHeight="1" x14ac:dyDescent="0.2">
      <c r="A308" s="592" t="s">
        <v>534</v>
      </c>
      <c r="B308" s="593" t="s">
        <v>535</v>
      </c>
      <c r="C308" s="596" t="s">
        <v>546</v>
      </c>
      <c r="D308" s="624" t="s">
        <v>547</v>
      </c>
      <c r="E308" s="596" t="s">
        <v>1243</v>
      </c>
      <c r="F308" s="624" t="s">
        <v>1244</v>
      </c>
      <c r="G308" s="596" t="s">
        <v>1405</v>
      </c>
      <c r="H308" s="596" t="s">
        <v>1406</v>
      </c>
      <c r="I308" s="610">
        <v>2.0299999713897705</v>
      </c>
      <c r="J308" s="610">
        <v>400</v>
      </c>
      <c r="K308" s="611">
        <v>812</v>
      </c>
    </row>
    <row r="309" spans="1:11" ht="14.45" customHeight="1" x14ac:dyDescent="0.2">
      <c r="A309" s="592" t="s">
        <v>534</v>
      </c>
      <c r="B309" s="593" t="s">
        <v>535</v>
      </c>
      <c r="C309" s="596" t="s">
        <v>546</v>
      </c>
      <c r="D309" s="624" t="s">
        <v>547</v>
      </c>
      <c r="E309" s="596" t="s">
        <v>1243</v>
      </c>
      <c r="F309" s="624" t="s">
        <v>1244</v>
      </c>
      <c r="G309" s="596" t="s">
        <v>1407</v>
      </c>
      <c r="H309" s="596" t="s">
        <v>1408</v>
      </c>
      <c r="I309" s="610">
        <v>2.690000057220459</v>
      </c>
      <c r="J309" s="610">
        <v>1200</v>
      </c>
      <c r="K309" s="611">
        <v>3228</v>
      </c>
    </row>
    <row r="310" spans="1:11" ht="14.45" customHeight="1" x14ac:dyDescent="0.2">
      <c r="A310" s="592" t="s">
        <v>534</v>
      </c>
      <c r="B310" s="593" t="s">
        <v>535</v>
      </c>
      <c r="C310" s="596" t="s">
        <v>546</v>
      </c>
      <c r="D310" s="624" t="s">
        <v>547</v>
      </c>
      <c r="E310" s="596" t="s">
        <v>1243</v>
      </c>
      <c r="F310" s="624" t="s">
        <v>1244</v>
      </c>
      <c r="G310" s="596" t="s">
        <v>1409</v>
      </c>
      <c r="H310" s="596" t="s">
        <v>1410</v>
      </c>
      <c r="I310" s="610">
        <v>1.9299999475479126</v>
      </c>
      <c r="J310" s="610">
        <v>50</v>
      </c>
      <c r="K310" s="611">
        <v>96.5</v>
      </c>
    </row>
    <row r="311" spans="1:11" ht="14.45" customHeight="1" x14ac:dyDescent="0.2">
      <c r="A311" s="592" t="s">
        <v>534</v>
      </c>
      <c r="B311" s="593" t="s">
        <v>535</v>
      </c>
      <c r="C311" s="596" t="s">
        <v>546</v>
      </c>
      <c r="D311" s="624" t="s">
        <v>547</v>
      </c>
      <c r="E311" s="596" t="s">
        <v>1243</v>
      </c>
      <c r="F311" s="624" t="s">
        <v>1244</v>
      </c>
      <c r="G311" s="596" t="s">
        <v>1411</v>
      </c>
      <c r="H311" s="596" t="s">
        <v>1412</v>
      </c>
      <c r="I311" s="610">
        <v>1.9266666173934937</v>
      </c>
      <c r="J311" s="610">
        <v>250</v>
      </c>
      <c r="K311" s="611">
        <v>480.5</v>
      </c>
    </row>
    <row r="312" spans="1:11" ht="14.45" customHeight="1" x14ac:dyDescent="0.2">
      <c r="A312" s="592" t="s">
        <v>534</v>
      </c>
      <c r="B312" s="593" t="s">
        <v>535</v>
      </c>
      <c r="C312" s="596" t="s">
        <v>546</v>
      </c>
      <c r="D312" s="624" t="s">
        <v>547</v>
      </c>
      <c r="E312" s="596" t="s">
        <v>1243</v>
      </c>
      <c r="F312" s="624" t="s">
        <v>1244</v>
      </c>
      <c r="G312" s="596" t="s">
        <v>1413</v>
      </c>
      <c r="H312" s="596" t="s">
        <v>1414</v>
      </c>
      <c r="I312" s="610">
        <v>1.9299999475479126</v>
      </c>
      <c r="J312" s="610">
        <v>50</v>
      </c>
      <c r="K312" s="611">
        <v>96.5</v>
      </c>
    </row>
    <row r="313" spans="1:11" ht="14.45" customHeight="1" x14ac:dyDescent="0.2">
      <c r="A313" s="592" t="s">
        <v>534</v>
      </c>
      <c r="B313" s="593" t="s">
        <v>535</v>
      </c>
      <c r="C313" s="596" t="s">
        <v>546</v>
      </c>
      <c r="D313" s="624" t="s">
        <v>547</v>
      </c>
      <c r="E313" s="596" t="s">
        <v>1243</v>
      </c>
      <c r="F313" s="624" t="s">
        <v>1244</v>
      </c>
      <c r="G313" s="596" t="s">
        <v>1415</v>
      </c>
      <c r="H313" s="596" t="s">
        <v>1416</v>
      </c>
      <c r="I313" s="610">
        <v>2.1700000762939453</v>
      </c>
      <c r="J313" s="610">
        <v>50</v>
      </c>
      <c r="K313" s="611">
        <v>108.5</v>
      </c>
    </row>
    <row r="314" spans="1:11" ht="14.45" customHeight="1" x14ac:dyDescent="0.2">
      <c r="A314" s="592" t="s">
        <v>534</v>
      </c>
      <c r="B314" s="593" t="s">
        <v>535</v>
      </c>
      <c r="C314" s="596" t="s">
        <v>546</v>
      </c>
      <c r="D314" s="624" t="s">
        <v>547</v>
      </c>
      <c r="E314" s="596" t="s">
        <v>1243</v>
      </c>
      <c r="F314" s="624" t="s">
        <v>1244</v>
      </c>
      <c r="G314" s="596" t="s">
        <v>1415</v>
      </c>
      <c r="H314" s="596" t="s">
        <v>1417</v>
      </c>
      <c r="I314" s="610">
        <v>2.1700000762939453</v>
      </c>
      <c r="J314" s="610">
        <v>50</v>
      </c>
      <c r="K314" s="611">
        <v>108.5</v>
      </c>
    </row>
    <row r="315" spans="1:11" ht="14.45" customHeight="1" x14ac:dyDescent="0.2">
      <c r="A315" s="592" t="s">
        <v>534</v>
      </c>
      <c r="B315" s="593" t="s">
        <v>535</v>
      </c>
      <c r="C315" s="596" t="s">
        <v>546</v>
      </c>
      <c r="D315" s="624" t="s">
        <v>547</v>
      </c>
      <c r="E315" s="596" t="s">
        <v>1243</v>
      </c>
      <c r="F315" s="624" t="s">
        <v>1244</v>
      </c>
      <c r="G315" s="596" t="s">
        <v>1418</v>
      </c>
      <c r="H315" s="596" t="s">
        <v>1419</v>
      </c>
      <c r="I315" s="610">
        <v>3.6099998950958252</v>
      </c>
      <c r="J315" s="610">
        <v>50</v>
      </c>
      <c r="K315" s="611">
        <v>180.28999328613281</v>
      </c>
    </row>
    <row r="316" spans="1:11" ht="14.45" customHeight="1" x14ac:dyDescent="0.2">
      <c r="A316" s="592" t="s">
        <v>534</v>
      </c>
      <c r="B316" s="593" t="s">
        <v>535</v>
      </c>
      <c r="C316" s="596" t="s">
        <v>546</v>
      </c>
      <c r="D316" s="624" t="s">
        <v>547</v>
      </c>
      <c r="E316" s="596" t="s">
        <v>1243</v>
      </c>
      <c r="F316" s="624" t="s">
        <v>1244</v>
      </c>
      <c r="G316" s="596" t="s">
        <v>1420</v>
      </c>
      <c r="H316" s="596" t="s">
        <v>1421</v>
      </c>
      <c r="I316" s="610">
        <v>1.2799999713897705</v>
      </c>
      <c r="J316" s="610">
        <v>1000</v>
      </c>
      <c r="K316" s="611">
        <v>1282.6500244140625</v>
      </c>
    </row>
    <row r="317" spans="1:11" ht="14.45" customHeight="1" x14ac:dyDescent="0.2">
      <c r="A317" s="592" t="s">
        <v>534</v>
      </c>
      <c r="B317" s="593" t="s">
        <v>535</v>
      </c>
      <c r="C317" s="596" t="s">
        <v>546</v>
      </c>
      <c r="D317" s="624" t="s">
        <v>547</v>
      </c>
      <c r="E317" s="596" t="s">
        <v>1243</v>
      </c>
      <c r="F317" s="624" t="s">
        <v>1244</v>
      </c>
      <c r="G317" s="596" t="s">
        <v>1420</v>
      </c>
      <c r="H317" s="596" t="s">
        <v>1422</v>
      </c>
      <c r="I317" s="610">
        <v>1.2799999713897705</v>
      </c>
      <c r="J317" s="610">
        <v>1000</v>
      </c>
      <c r="K317" s="611">
        <v>1282.5999755859375</v>
      </c>
    </row>
    <row r="318" spans="1:11" ht="14.45" customHeight="1" x14ac:dyDescent="0.2">
      <c r="A318" s="592" t="s">
        <v>534</v>
      </c>
      <c r="B318" s="593" t="s">
        <v>535</v>
      </c>
      <c r="C318" s="596" t="s">
        <v>546</v>
      </c>
      <c r="D318" s="624" t="s">
        <v>547</v>
      </c>
      <c r="E318" s="596" t="s">
        <v>1243</v>
      </c>
      <c r="F318" s="624" t="s">
        <v>1244</v>
      </c>
      <c r="G318" s="596" t="s">
        <v>1423</v>
      </c>
      <c r="H318" s="596" t="s">
        <v>1424</v>
      </c>
      <c r="I318" s="610">
        <v>21.239999771118164</v>
      </c>
      <c r="J318" s="610">
        <v>200</v>
      </c>
      <c r="K318" s="611">
        <v>4248</v>
      </c>
    </row>
    <row r="319" spans="1:11" ht="14.45" customHeight="1" x14ac:dyDescent="0.2">
      <c r="A319" s="592" t="s">
        <v>534</v>
      </c>
      <c r="B319" s="593" t="s">
        <v>535</v>
      </c>
      <c r="C319" s="596" t="s">
        <v>546</v>
      </c>
      <c r="D319" s="624" t="s">
        <v>547</v>
      </c>
      <c r="E319" s="596" t="s">
        <v>1243</v>
      </c>
      <c r="F319" s="624" t="s">
        <v>1244</v>
      </c>
      <c r="G319" s="596" t="s">
        <v>1423</v>
      </c>
      <c r="H319" s="596" t="s">
        <v>1425</v>
      </c>
      <c r="I319" s="610">
        <v>21.234999656677246</v>
      </c>
      <c r="J319" s="610">
        <v>500</v>
      </c>
      <c r="K319" s="611">
        <v>10617</v>
      </c>
    </row>
    <row r="320" spans="1:11" ht="14.45" customHeight="1" x14ac:dyDescent="0.2">
      <c r="A320" s="592" t="s">
        <v>534</v>
      </c>
      <c r="B320" s="593" t="s">
        <v>535</v>
      </c>
      <c r="C320" s="596" t="s">
        <v>546</v>
      </c>
      <c r="D320" s="624" t="s">
        <v>547</v>
      </c>
      <c r="E320" s="596" t="s">
        <v>1243</v>
      </c>
      <c r="F320" s="624" t="s">
        <v>1244</v>
      </c>
      <c r="G320" s="596" t="s">
        <v>1426</v>
      </c>
      <c r="H320" s="596" t="s">
        <v>1427</v>
      </c>
      <c r="I320" s="610">
        <v>3.619999885559082</v>
      </c>
      <c r="J320" s="610">
        <v>400</v>
      </c>
      <c r="K320" s="611">
        <v>1447.1500244140625</v>
      </c>
    </row>
    <row r="321" spans="1:11" ht="14.45" customHeight="1" x14ac:dyDescent="0.2">
      <c r="A321" s="592" t="s">
        <v>534</v>
      </c>
      <c r="B321" s="593" t="s">
        <v>535</v>
      </c>
      <c r="C321" s="596" t="s">
        <v>546</v>
      </c>
      <c r="D321" s="624" t="s">
        <v>547</v>
      </c>
      <c r="E321" s="596" t="s">
        <v>1243</v>
      </c>
      <c r="F321" s="624" t="s">
        <v>1244</v>
      </c>
      <c r="G321" s="596" t="s">
        <v>1428</v>
      </c>
      <c r="H321" s="596" t="s">
        <v>1429</v>
      </c>
      <c r="I321" s="610">
        <v>3.5899999141693115</v>
      </c>
      <c r="J321" s="610">
        <v>500</v>
      </c>
      <c r="K321" s="611">
        <v>1793.800048828125</v>
      </c>
    </row>
    <row r="322" spans="1:11" ht="14.45" customHeight="1" x14ac:dyDescent="0.2">
      <c r="A322" s="592" t="s">
        <v>534</v>
      </c>
      <c r="B322" s="593" t="s">
        <v>535</v>
      </c>
      <c r="C322" s="596" t="s">
        <v>546</v>
      </c>
      <c r="D322" s="624" t="s">
        <v>547</v>
      </c>
      <c r="E322" s="596" t="s">
        <v>1243</v>
      </c>
      <c r="F322" s="624" t="s">
        <v>1244</v>
      </c>
      <c r="G322" s="596" t="s">
        <v>1426</v>
      </c>
      <c r="H322" s="596" t="s">
        <v>1430</v>
      </c>
      <c r="I322" s="610">
        <v>3.619999885559082</v>
      </c>
      <c r="J322" s="610">
        <v>500</v>
      </c>
      <c r="K322" s="611">
        <v>1808.949951171875</v>
      </c>
    </row>
    <row r="323" spans="1:11" ht="14.45" customHeight="1" x14ac:dyDescent="0.2">
      <c r="A323" s="592" t="s">
        <v>534</v>
      </c>
      <c r="B323" s="593" t="s">
        <v>535</v>
      </c>
      <c r="C323" s="596" t="s">
        <v>546</v>
      </c>
      <c r="D323" s="624" t="s">
        <v>547</v>
      </c>
      <c r="E323" s="596" t="s">
        <v>1243</v>
      </c>
      <c r="F323" s="624" t="s">
        <v>1244</v>
      </c>
      <c r="G323" s="596" t="s">
        <v>1431</v>
      </c>
      <c r="H323" s="596" t="s">
        <v>1432</v>
      </c>
      <c r="I323" s="610">
        <v>2.5299999713897705</v>
      </c>
      <c r="J323" s="610">
        <v>50</v>
      </c>
      <c r="K323" s="611">
        <v>126.5</v>
      </c>
    </row>
    <row r="324" spans="1:11" ht="14.45" customHeight="1" x14ac:dyDescent="0.2">
      <c r="A324" s="592" t="s">
        <v>534</v>
      </c>
      <c r="B324" s="593" t="s">
        <v>535</v>
      </c>
      <c r="C324" s="596" t="s">
        <v>546</v>
      </c>
      <c r="D324" s="624" t="s">
        <v>547</v>
      </c>
      <c r="E324" s="596" t="s">
        <v>1433</v>
      </c>
      <c r="F324" s="624" t="s">
        <v>1434</v>
      </c>
      <c r="G324" s="596" t="s">
        <v>1435</v>
      </c>
      <c r="H324" s="596" t="s">
        <v>1436</v>
      </c>
      <c r="I324" s="610">
        <v>726</v>
      </c>
      <c r="J324" s="610">
        <v>240</v>
      </c>
      <c r="K324" s="611">
        <v>174240</v>
      </c>
    </row>
    <row r="325" spans="1:11" ht="14.45" customHeight="1" x14ac:dyDescent="0.2">
      <c r="A325" s="592" t="s">
        <v>534</v>
      </c>
      <c r="B325" s="593" t="s">
        <v>535</v>
      </c>
      <c r="C325" s="596" t="s">
        <v>546</v>
      </c>
      <c r="D325" s="624" t="s">
        <v>547</v>
      </c>
      <c r="E325" s="596" t="s">
        <v>1433</v>
      </c>
      <c r="F325" s="624" t="s">
        <v>1434</v>
      </c>
      <c r="G325" s="596" t="s">
        <v>1435</v>
      </c>
      <c r="H325" s="596" t="s">
        <v>1437</v>
      </c>
      <c r="I325" s="610">
        <v>726</v>
      </c>
      <c r="J325" s="610">
        <v>400</v>
      </c>
      <c r="K325" s="611">
        <v>290400</v>
      </c>
    </row>
    <row r="326" spans="1:11" ht="14.45" customHeight="1" x14ac:dyDescent="0.2">
      <c r="A326" s="592" t="s">
        <v>534</v>
      </c>
      <c r="B326" s="593" t="s">
        <v>535</v>
      </c>
      <c r="C326" s="596" t="s">
        <v>546</v>
      </c>
      <c r="D326" s="624" t="s">
        <v>547</v>
      </c>
      <c r="E326" s="596" t="s">
        <v>1433</v>
      </c>
      <c r="F326" s="624" t="s">
        <v>1434</v>
      </c>
      <c r="G326" s="596" t="s">
        <v>1438</v>
      </c>
      <c r="H326" s="596" t="s">
        <v>1439</v>
      </c>
      <c r="I326" s="610">
        <v>722.03997802734375</v>
      </c>
      <c r="J326" s="610">
        <v>60</v>
      </c>
      <c r="K326" s="611">
        <v>43322.6103515625</v>
      </c>
    </row>
    <row r="327" spans="1:11" ht="14.45" customHeight="1" x14ac:dyDescent="0.2">
      <c r="A327" s="592" t="s">
        <v>534</v>
      </c>
      <c r="B327" s="593" t="s">
        <v>535</v>
      </c>
      <c r="C327" s="596" t="s">
        <v>546</v>
      </c>
      <c r="D327" s="624" t="s">
        <v>547</v>
      </c>
      <c r="E327" s="596" t="s">
        <v>1433</v>
      </c>
      <c r="F327" s="624" t="s">
        <v>1434</v>
      </c>
      <c r="G327" s="596" t="s">
        <v>1440</v>
      </c>
      <c r="H327" s="596" t="s">
        <v>1441</v>
      </c>
      <c r="I327" s="610">
        <v>26.920000076293945</v>
      </c>
      <c r="J327" s="610">
        <v>3500</v>
      </c>
      <c r="K327" s="611">
        <v>94228.75</v>
      </c>
    </row>
    <row r="328" spans="1:11" ht="14.45" customHeight="1" x14ac:dyDescent="0.2">
      <c r="A328" s="592" t="s">
        <v>534</v>
      </c>
      <c r="B328" s="593" t="s">
        <v>535</v>
      </c>
      <c r="C328" s="596" t="s">
        <v>546</v>
      </c>
      <c r="D328" s="624" t="s">
        <v>547</v>
      </c>
      <c r="E328" s="596" t="s">
        <v>1433</v>
      </c>
      <c r="F328" s="624" t="s">
        <v>1434</v>
      </c>
      <c r="G328" s="596" t="s">
        <v>1440</v>
      </c>
      <c r="H328" s="596" t="s">
        <v>1442</v>
      </c>
      <c r="I328" s="610">
        <v>26.920000076293945</v>
      </c>
      <c r="J328" s="610">
        <v>6500</v>
      </c>
      <c r="K328" s="611">
        <v>174996.259765625</v>
      </c>
    </row>
    <row r="329" spans="1:11" ht="14.45" customHeight="1" x14ac:dyDescent="0.2">
      <c r="A329" s="592" t="s">
        <v>534</v>
      </c>
      <c r="B329" s="593" t="s">
        <v>535</v>
      </c>
      <c r="C329" s="596" t="s">
        <v>546</v>
      </c>
      <c r="D329" s="624" t="s">
        <v>547</v>
      </c>
      <c r="E329" s="596" t="s">
        <v>1433</v>
      </c>
      <c r="F329" s="624" t="s">
        <v>1434</v>
      </c>
      <c r="G329" s="596" t="s">
        <v>1443</v>
      </c>
      <c r="H329" s="596" t="s">
        <v>1444</v>
      </c>
      <c r="I329" s="610">
        <v>272.25</v>
      </c>
      <c r="J329" s="610">
        <v>4950</v>
      </c>
      <c r="K329" s="611">
        <v>1347637.5</v>
      </c>
    </row>
    <row r="330" spans="1:11" ht="14.45" customHeight="1" x14ac:dyDescent="0.2">
      <c r="A330" s="592" t="s">
        <v>534</v>
      </c>
      <c r="B330" s="593" t="s">
        <v>535</v>
      </c>
      <c r="C330" s="596" t="s">
        <v>546</v>
      </c>
      <c r="D330" s="624" t="s">
        <v>547</v>
      </c>
      <c r="E330" s="596" t="s">
        <v>1433</v>
      </c>
      <c r="F330" s="624" t="s">
        <v>1434</v>
      </c>
      <c r="G330" s="596" t="s">
        <v>1445</v>
      </c>
      <c r="H330" s="596" t="s">
        <v>1446</v>
      </c>
      <c r="I330" s="610">
        <v>121</v>
      </c>
      <c r="J330" s="610">
        <v>720</v>
      </c>
      <c r="K330" s="611">
        <v>87120</v>
      </c>
    </row>
    <row r="331" spans="1:11" ht="14.45" customHeight="1" x14ac:dyDescent="0.2">
      <c r="A331" s="592" t="s">
        <v>534</v>
      </c>
      <c r="B331" s="593" t="s">
        <v>535</v>
      </c>
      <c r="C331" s="596" t="s">
        <v>546</v>
      </c>
      <c r="D331" s="624" t="s">
        <v>547</v>
      </c>
      <c r="E331" s="596" t="s">
        <v>1433</v>
      </c>
      <c r="F331" s="624" t="s">
        <v>1434</v>
      </c>
      <c r="G331" s="596" t="s">
        <v>1445</v>
      </c>
      <c r="H331" s="596" t="s">
        <v>1447</v>
      </c>
      <c r="I331" s="610">
        <v>121</v>
      </c>
      <c r="J331" s="610">
        <v>288</v>
      </c>
      <c r="K331" s="611">
        <v>34848</v>
      </c>
    </row>
    <row r="332" spans="1:11" ht="14.45" customHeight="1" x14ac:dyDescent="0.2">
      <c r="A332" s="592" t="s">
        <v>534</v>
      </c>
      <c r="B332" s="593" t="s">
        <v>535</v>
      </c>
      <c r="C332" s="596" t="s">
        <v>546</v>
      </c>
      <c r="D332" s="624" t="s">
        <v>547</v>
      </c>
      <c r="E332" s="596" t="s">
        <v>1433</v>
      </c>
      <c r="F332" s="624" t="s">
        <v>1434</v>
      </c>
      <c r="G332" s="596" t="s">
        <v>1448</v>
      </c>
      <c r="H332" s="596" t="s">
        <v>1449</v>
      </c>
      <c r="I332" s="610">
        <v>226.27000427246094</v>
      </c>
      <c r="J332" s="610">
        <v>180</v>
      </c>
      <c r="K332" s="611">
        <v>40728.6005859375</v>
      </c>
    </row>
    <row r="333" spans="1:11" ht="14.45" customHeight="1" x14ac:dyDescent="0.2">
      <c r="A333" s="592" t="s">
        <v>534</v>
      </c>
      <c r="B333" s="593" t="s">
        <v>535</v>
      </c>
      <c r="C333" s="596" t="s">
        <v>546</v>
      </c>
      <c r="D333" s="624" t="s">
        <v>547</v>
      </c>
      <c r="E333" s="596" t="s">
        <v>1433</v>
      </c>
      <c r="F333" s="624" t="s">
        <v>1434</v>
      </c>
      <c r="G333" s="596" t="s">
        <v>1450</v>
      </c>
      <c r="H333" s="596" t="s">
        <v>1451</v>
      </c>
      <c r="I333" s="610">
        <v>226.27000427246094</v>
      </c>
      <c r="J333" s="610">
        <v>210</v>
      </c>
      <c r="K333" s="611">
        <v>47516.701171875</v>
      </c>
    </row>
    <row r="334" spans="1:11" ht="14.45" customHeight="1" x14ac:dyDescent="0.2">
      <c r="A334" s="592" t="s">
        <v>534</v>
      </c>
      <c r="B334" s="593" t="s">
        <v>535</v>
      </c>
      <c r="C334" s="596" t="s">
        <v>546</v>
      </c>
      <c r="D334" s="624" t="s">
        <v>547</v>
      </c>
      <c r="E334" s="596" t="s">
        <v>1433</v>
      </c>
      <c r="F334" s="624" t="s">
        <v>1434</v>
      </c>
      <c r="G334" s="596" t="s">
        <v>1448</v>
      </c>
      <c r="H334" s="596" t="s">
        <v>1452</v>
      </c>
      <c r="I334" s="610">
        <v>226.27000427246094</v>
      </c>
      <c r="J334" s="610">
        <v>420</v>
      </c>
      <c r="K334" s="611">
        <v>95033.3994140625</v>
      </c>
    </row>
    <row r="335" spans="1:11" ht="14.45" customHeight="1" x14ac:dyDescent="0.2">
      <c r="A335" s="592" t="s">
        <v>534</v>
      </c>
      <c r="B335" s="593" t="s">
        <v>535</v>
      </c>
      <c r="C335" s="596" t="s">
        <v>546</v>
      </c>
      <c r="D335" s="624" t="s">
        <v>547</v>
      </c>
      <c r="E335" s="596" t="s">
        <v>1433</v>
      </c>
      <c r="F335" s="624" t="s">
        <v>1434</v>
      </c>
      <c r="G335" s="596" t="s">
        <v>1450</v>
      </c>
      <c r="H335" s="596" t="s">
        <v>1453</v>
      </c>
      <c r="I335" s="610">
        <v>226.27000427246094</v>
      </c>
      <c r="J335" s="610">
        <v>420</v>
      </c>
      <c r="K335" s="611">
        <v>95033.3984375</v>
      </c>
    </row>
    <row r="336" spans="1:11" ht="14.45" customHeight="1" x14ac:dyDescent="0.2">
      <c r="A336" s="592" t="s">
        <v>534</v>
      </c>
      <c r="B336" s="593" t="s">
        <v>535</v>
      </c>
      <c r="C336" s="596" t="s">
        <v>546</v>
      </c>
      <c r="D336" s="624" t="s">
        <v>547</v>
      </c>
      <c r="E336" s="596" t="s">
        <v>1433</v>
      </c>
      <c r="F336" s="624" t="s">
        <v>1434</v>
      </c>
      <c r="G336" s="596" t="s">
        <v>1454</v>
      </c>
      <c r="H336" s="596" t="s">
        <v>1455</v>
      </c>
      <c r="I336" s="610">
        <v>145.19999694824219</v>
      </c>
      <c r="J336" s="610">
        <v>40</v>
      </c>
      <c r="K336" s="611">
        <v>5808</v>
      </c>
    </row>
    <row r="337" spans="1:11" ht="14.45" customHeight="1" x14ac:dyDescent="0.2">
      <c r="A337" s="592" t="s">
        <v>534</v>
      </c>
      <c r="B337" s="593" t="s">
        <v>535</v>
      </c>
      <c r="C337" s="596" t="s">
        <v>546</v>
      </c>
      <c r="D337" s="624" t="s">
        <v>547</v>
      </c>
      <c r="E337" s="596" t="s">
        <v>1433</v>
      </c>
      <c r="F337" s="624" t="s">
        <v>1434</v>
      </c>
      <c r="G337" s="596" t="s">
        <v>1456</v>
      </c>
      <c r="H337" s="596" t="s">
        <v>1457</v>
      </c>
      <c r="I337" s="610">
        <v>60.5</v>
      </c>
      <c r="J337" s="610">
        <v>1620</v>
      </c>
      <c r="K337" s="611">
        <v>98010</v>
      </c>
    </row>
    <row r="338" spans="1:11" ht="14.45" customHeight="1" x14ac:dyDescent="0.2">
      <c r="A338" s="592" t="s">
        <v>534</v>
      </c>
      <c r="B338" s="593" t="s">
        <v>535</v>
      </c>
      <c r="C338" s="596" t="s">
        <v>546</v>
      </c>
      <c r="D338" s="624" t="s">
        <v>547</v>
      </c>
      <c r="E338" s="596" t="s">
        <v>1433</v>
      </c>
      <c r="F338" s="624" t="s">
        <v>1434</v>
      </c>
      <c r="G338" s="596" t="s">
        <v>1458</v>
      </c>
      <c r="H338" s="596" t="s">
        <v>1459</v>
      </c>
      <c r="I338" s="610">
        <v>68.970001220703125</v>
      </c>
      <c r="J338" s="610">
        <v>1590</v>
      </c>
      <c r="K338" s="611">
        <v>109662.30078125</v>
      </c>
    </row>
    <row r="339" spans="1:11" ht="14.45" customHeight="1" x14ac:dyDescent="0.2">
      <c r="A339" s="592" t="s">
        <v>534</v>
      </c>
      <c r="B339" s="593" t="s">
        <v>535</v>
      </c>
      <c r="C339" s="596" t="s">
        <v>546</v>
      </c>
      <c r="D339" s="624" t="s">
        <v>547</v>
      </c>
      <c r="E339" s="596" t="s">
        <v>1433</v>
      </c>
      <c r="F339" s="624" t="s">
        <v>1434</v>
      </c>
      <c r="G339" s="596" t="s">
        <v>1454</v>
      </c>
      <c r="H339" s="596" t="s">
        <v>1460</v>
      </c>
      <c r="I339" s="610">
        <v>145.19999694824219</v>
      </c>
      <c r="J339" s="610">
        <v>40</v>
      </c>
      <c r="K339" s="611">
        <v>5808</v>
      </c>
    </row>
    <row r="340" spans="1:11" ht="14.45" customHeight="1" x14ac:dyDescent="0.2">
      <c r="A340" s="592" t="s">
        <v>534</v>
      </c>
      <c r="B340" s="593" t="s">
        <v>535</v>
      </c>
      <c r="C340" s="596" t="s">
        <v>546</v>
      </c>
      <c r="D340" s="624" t="s">
        <v>547</v>
      </c>
      <c r="E340" s="596" t="s">
        <v>1433</v>
      </c>
      <c r="F340" s="624" t="s">
        <v>1434</v>
      </c>
      <c r="G340" s="596" t="s">
        <v>1456</v>
      </c>
      <c r="H340" s="596" t="s">
        <v>1461</v>
      </c>
      <c r="I340" s="610">
        <v>60.5</v>
      </c>
      <c r="J340" s="610">
        <v>3240</v>
      </c>
      <c r="K340" s="611">
        <v>196020</v>
      </c>
    </row>
    <row r="341" spans="1:11" ht="14.45" customHeight="1" x14ac:dyDescent="0.2">
      <c r="A341" s="592" t="s">
        <v>534</v>
      </c>
      <c r="B341" s="593" t="s">
        <v>535</v>
      </c>
      <c r="C341" s="596" t="s">
        <v>546</v>
      </c>
      <c r="D341" s="624" t="s">
        <v>547</v>
      </c>
      <c r="E341" s="596" t="s">
        <v>1433</v>
      </c>
      <c r="F341" s="624" t="s">
        <v>1434</v>
      </c>
      <c r="G341" s="596" t="s">
        <v>1458</v>
      </c>
      <c r="H341" s="596" t="s">
        <v>1462</v>
      </c>
      <c r="I341" s="610">
        <v>68.970001220703125</v>
      </c>
      <c r="J341" s="610">
        <v>3240</v>
      </c>
      <c r="K341" s="611">
        <v>223462.8046875</v>
      </c>
    </row>
    <row r="342" spans="1:11" ht="14.45" customHeight="1" x14ac:dyDescent="0.2">
      <c r="A342" s="592" t="s">
        <v>534</v>
      </c>
      <c r="B342" s="593" t="s">
        <v>535</v>
      </c>
      <c r="C342" s="596" t="s">
        <v>546</v>
      </c>
      <c r="D342" s="624" t="s">
        <v>547</v>
      </c>
      <c r="E342" s="596" t="s">
        <v>1433</v>
      </c>
      <c r="F342" s="624" t="s">
        <v>1434</v>
      </c>
      <c r="G342" s="596" t="s">
        <v>1463</v>
      </c>
      <c r="H342" s="596" t="s">
        <v>1464</v>
      </c>
      <c r="I342" s="610">
        <v>20.899999618530273</v>
      </c>
      <c r="J342" s="610">
        <v>3100</v>
      </c>
      <c r="K342" s="611">
        <v>64790</v>
      </c>
    </row>
    <row r="343" spans="1:11" ht="14.45" customHeight="1" x14ac:dyDescent="0.2">
      <c r="A343" s="592" t="s">
        <v>534</v>
      </c>
      <c r="B343" s="593" t="s">
        <v>535</v>
      </c>
      <c r="C343" s="596" t="s">
        <v>546</v>
      </c>
      <c r="D343" s="624" t="s">
        <v>547</v>
      </c>
      <c r="E343" s="596" t="s">
        <v>1433</v>
      </c>
      <c r="F343" s="624" t="s">
        <v>1434</v>
      </c>
      <c r="G343" s="596" t="s">
        <v>1463</v>
      </c>
      <c r="H343" s="596" t="s">
        <v>1465</v>
      </c>
      <c r="I343" s="610">
        <v>20.899999618530273</v>
      </c>
      <c r="J343" s="610">
        <v>5900</v>
      </c>
      <c r="K343" s="611">
        <v>123310</v>
      </c>
    </row>
    <row r="344" spans="1:11" ht="14.45" customHeight="1" x14ac:dyDescent="0.2">
      <c r="A344" s="592" t="s">
        <v>534</v>
      </c>
      <c r="B344" s="593" t="s">
        <v>535</v>
      </c>
      <c r="C344" s="596" t="s">
        <v>546</v>
      </c>
      <c r="D344" s="624" t="s">
        <v>547</v>
      </c>
      <c r="E344" s="596" t="s">
        <v>1433</v>
      </c>
      <c r="F344" s="624" t="s">
        <v>1434</v>
      </c>
      <c r="G344" s="596" t="s">
        <v>1466</v>
      </c>
      <c r="H344" s="596" t="s">
        <v>1467</v>
      </c>
      <c r="I344" s="610">
        <v>217.80000305175781</v>
      </c>
      <c r="J344" s="610">
        <v>20</v>
      </c>
      <c r="K344" s="611">
        <v>4356</v>
      </c>
    </row>
    <row r="345" spans="1:11" ht="14.45" customHeight="1" x14ac:dyDescent="0.2">
      <c r="A345" s="592" t="s">
        <v>534</v>
      </c>
      <c r="B345" s="593" t="s">
        <v>535</v>
      </c>
      <c r="C345" s="596" t="s">
        <v>546</v>
      </c>
      <c r="D345" s="624" t="s">
        <v>547</v>
      </c>
      <c r="E345" s="596" t="s">
        <v>1433</v>
      </c>
      <c r="F345" s="624" t="s">
        <v>1434</v>
      </c>
      <c r="G345" s="596" t="s">
        <v>1466</v>
      </c>
      <c r="H345" s="596" t="s">
        <v>1468</v>
      </c>
      <c r="I345" s="610">
        <v>217.80000305175781</v>
      </c>
      <c r="J345" s="610">
        <v>20</v>
      </c>
      <c r="K345" s="611">
        <v>4356</v>
      </c>
    </row>
    <row r="346" spans="1:11" ht="14.45" customHeight="1" x14ac:dyDescent="0.2">
      <c r="A346" s="592" t="s">
        <v>534</v>
      </c>
      <c r="B346" s="593" t="s">
        <v>535</v>
      </c>
      <c r="C346" s="596" t="s">
        <v>546</v>
      </c>
      <c r="D346" s="624" t="s">
        <v>547</v>
      </c>
      <c r="E346" s="596" t="s">
        <v>1433</v>
      </c>
      <c r="F346" s="624" t="s">
        <v>1434</v>
      </c>
      <c r="G346" s="596" t="s">
        <v>1469</v>
      </c>
      <c r="H346" s="596" t="s">
        <v>1470</v>
      </c>
      <c r="I346" s="610">
        <v>102.84999847412109</v>
      </c>
      <c r="J346" s="610">
        <v>4900</v>
      </c>
      <c r="K346" s="611">
        <v>503965</v>
      </c>
    </row>
    <row r="347" spans="1:11" ht="14.45" customHeight="1" x14ac:dyDescent="0.2">
      <c r="A347" s="592" t="s">
        <v>534</v>
      </c>
      <c r="B347" s="593" t="s">
        <v>535</v>
      </c>
      <c r="C347" s="596" t="s">
        <v>546</v>
      </c>
      <c r="D347" s="624" t="s">
        <v>547</v>
      </c>
      <c r="E347" s="596" t="s">
        <v>1433</v>
      </c>
      <c r="F347" s="624" t="s">
        <v>1434</v>
      </c>
      <c r="G347" s="596" t="s">
        <v>1471</v>
      </c>
      <c r="H347" s="596" t="s">
        <v>1472</v>
      </c>
      <c r="I347" s="610">
        <v>10.159999847412109</v>
      </c>
      <c r="J347" s="610">
        <v>30</v>
      </c>
      <c r="K347" s="611">
        <v>304.79998779296875</v>
      </c>
    </row>
    <row r="348" spans="1:11" ht="14.45" customHeight="1" x14ac:dyDescent="0.2">
      <c r="A348" s="592" t="s">
        <v>534</v>
      </c>
      <c r="B348" s="593" t="s">
        <v>535</v>
      </c>
      <c r="C348" s="596" t="s">
        <v>546</v>
      </c>
      <c r="D348" s="624" t="s">
        <v>547</v>
      </c>
      <c r="E348" s="596" t="s">
        <v>1433</v>
      </c>
      <c r="F348" s="624" t="s">
        <v>1434</v>
      </c>
      <c r="G348" s="596" t="s">
        <v>1473</v>
      </c>
      <c r="H348" s="596" t="s">
        <v>1474</v>
      </c>
      <c r="I348" s="610">
        <v>5203</v>
      </c>
      <c r="J348" s="610">
        <v>12</v>
      </c>
      <c r="K348" s="611">
        <v>62436</v>
      </c>
    </row>
    <row r="349" spans="1:11" ht="14.45" customHeight="1" x14ac:dyDescent="0.2">
      <c r="A349" s="592" t="s">
        <v>534</v>
      </c>
      <c r="B349" s="593" t="s">
        <v>535</v>
      </c>
      <c r="C349" s="596" t="s">
        <v>546</v>
      </c>
      <c r="D349" s="624" t="s">
        <v>547</v>
      </c>
      <c r="E349" s="596" t="s">
        <v>1433</v>
      </c>
      <c r="F349" s="624" t="s">
        <v>1434</v>
      </c>
      <c r="G349" s="596" t="s">
        <v>1475</v>
      </c>
      <c r="H349" s="596" t="s">
        <v>1476</v>
      </c>
      <c r="I349" s="610">
        <v>102.84999847412109</v>
      </c>
      <c r="J349" s="610">
        <v>3400</v>
      </c>
      <c r="K349" s="611">
        <v>349690</v>
      </c>
    </row>
    <row r="350" spans="1:11" ht="14.45" customHeight="1" x14ac:dyDescent="0.2">
      <c r="A350" s="592" t="s">
        <v>534</v>
      </c>
      <c r="B350" s="593" t="s">
        <v>535</v>
      </c>
      <c r="C350" s="596" t="s">
        <v>546</v>
      </c>
      <c r="D350" s="624" t="s">
        <v>547</v>
      </c>
      <c r="E350" s="596" t="s">
        <v>1433</v>
      </c>
      <c r="F350" s="624" t="s">
        <v>1434</v>
      </c>
      <c r="G350" s="596" t="s">
        <v>1475</v>
      </c>
      <c r="H350" s="596" t="s">
        <v>1477</v>
      </c>
      <c r="I350" s="610">
        <v>102.84999847412109</v>
      </c>
      <c r="J350" s="610">
        <v>1500</v>
      </c>
      <c r="K350" s="611">
        <v>154275</v>
      </c>
    </row>
    <row r="351" spans="1:11" ht="14.45" customHeight="1" x14ac:dyDescent="0.2">
      <c r="A351" s="592" t="s">
        <v>534</v>
      </c>
      <c r="B351" s="593" t="s">
        <v>535</v>
      </c>
      <c r="C351" s="596" t="s">
        <v>546</v>
      </c>
      <c r="D351" s="624" t="s">
        <v>547</v>
      </c>
      <c r="E351" s="596" t="s">
        <v>1433</v>
      </c>
      <c r="F351" s="624" t="s">
        <v>1434</v>
      </c>
      <c r="G351" s="596" t="s">
        <v>1478</v>
      </c>
      <c r="H351" s="596" t="s">
        <v>1479</v>
      </c>
      <c r="I351" s="610">
        <v>5566</v>
      </c>
      <c r="J351" s="610">
        <v>528</v>
      </c>
      <c r="K351" s="611">
        <v>2938848</v>
      </c>
    </row>
    <row r="352" spans="1:11" ht="14.45" customHeight="1" x14ac:dyDescent="0.2">
      <c r="A352" s="592" t="s">
        <v>534</v>
      </c>
      <c r="B352" s="593" t="s">
        <v>535</v>
      </c>
      <c r="C352" s="596" t="s">
        <v>546</v>
      </c>
      <c r="D352" s="624" t="s">
        <v>547</v>
      </c>
      <c r="E352" s="596" t="s">
        <v>1433</v>
      </c>
      <c r="F352" s="624" t="s">
        <v>1434</v>
      </c>
      <c r="G352" s="596" t="s">
        <v>1480</v>
      </c>
      <c r="H352" s="596" t="s">
        <v>1481</v>
      </c>
      <c r="I352" s="610">
        <v>919.5999755859375</v>
      </c>
      <c r="J352" s="610">
        <v>294</v>
      </c>
      <c r="K352" s="611">
        <v>270362.39453125</v>
      </c>
    </row>
    <row r="353" spans="1:11" ht="14.45" customHeight="1" x14ac:dyDescent="0.2">
      <c r="A353" s="592" t="s">
        <v>534</v>
      </c>
      <c r="B353" s="593" t="s">
        <v>535</v>
      </c>
      <c r="C353" s="596" t="s">
        <v>546</v>
      </c>
      <c r="D353" s="624" t="s">
        <v>547</v>
      </c>
      <c r="E353" s="596" t="s">
        <v>1433</v>
      </c>
      <c r="F353" s="624" t="s">
        <v>1434</v>
      </c>
      <c r="G353" s="596" t="s">
        <v>1482</v>
      </c>
      <c r="H353" s="596" t="s">
        <v>1483</v>
      </c>
      <c r="I353" s="610">
        <v>6050</v>
      </c>
      <c r="J353" s="610">
        <v>6</v>
      </c>
      <c r="K353" s="611">
        <v>36300</v>
      </c>
    </row>
    <row r="354" spans="1:11" ht="14.45" customHeight="1" x14ac:dyDescent="0.2">
      <c r="A354" s="592" t="s">
        <v>534</v>
      </c>
      <c r="B354" s="593" t="s">
        <v>535</v>
      </c>
      <c r="C354" s="596" t="s">
        <v>546</v>
      </c>
      <c r="D354" s="624" t="s">
        <v>547</v>
      </c>
      <c r="E354" s="596" t="s">
        <v>1433</v>
      </c>
      <c r="F354" s="624" t="s">
        <v>1434</v>
      </c>
      <c r="G354" s="596" t="s">
        <v>1484</v>
      </c>
      <c r="H354" s="596" t="s">
        <v>1485</v>
      </c>
      <c r="I354" s="610">
        <v>3388</v>
      </c>
      <c r="J354" s="610">
        <v>16</v>
      </c>
      <c r="K354" s="611">
        <v>54208</v>
      </c>
    </row>
    <row r="355" spans="1:11" ht="14.45" customHeight="1" x14ac:dyDescent="0.2">
      <c r="A355" s="592" t="s">
        <v>534</v>
      </c>
      <c r="B355" s="593" t="s">
        <v>535</v>
      </c>
      <c r="C355" s="596" t="s">
        <v>546</v>
      </c>
      <c r="D355" s="624" t="s">
        <v>547</v>
      </c>
      <c r="E355" s="596" t="s">
        <v>1433</v>
      </c>
      <c r="F355" s="624" t="s">
        <v>1434</v>
      </c>
      <c r="G355" s="596" t="s">
        <v>1484</v>
      </c>
      <c r="H355" s="596" t="s">
        <v>1486</v>
      </c>
      <c r="I355" s="610">
        <v>3388</v>
      </c>
      <c r="J355" s="610">
        <v>24</v>
      </c>
      <c r="K355" s="611">
        <v>81312</v>
      </c>
    </row>
    <row r="356" spans="1:11" ht="14.45" customHeight="1" x14ac:dyDescent="0.2">
      <c r="A356" s="592" t="s">
        <v>534</v>
      </c>
      <c r="B356" s="593" t="s">
        <v>535</v>
      </c>
      <c r="C356" s="596" t="s">
        <v>546</v>
      </c>
      <c r="D356" s="624" t="s">
        <v>547</v>
      </c>
      <c r="E356" s="596" t="s">
        <v>1433</v>
      </c>
      <c r="F356" s="624" t="s">
        <v>1434</v>
      </c>
      <c r="G356" s="596" t="s">
        <v>1487</v>
      </c>
      <c r="H356" s="596" t="s">
        <v>1488</v>
      </c>
      <c r="I356" s="610">
        <v>4235</v>
      </c>
      <c r="J356" s="610">
        <v>24</v>
      </c>
      <c r="K356" s="611">
        <v>101640</v>
      </c>
    </row>
    <row r="357" spans="1:11" ht="14.45" customHeight="1" x14ac:dyDescent="0.2">
      <c r="A357" s="592" t="s">
        <v>534</v>
      </c>
      <c r="B357" s="593" t="s">
        <v>535</v>
      </c>
      <c r="C357" s="596" t="s">
        <v>546</v>
      </c>
      <c r="D357" s="624" t="s">
        <v>547</v>
      </c>
      <c r="E357" s="596" t="s">
        <v>1433</v>
      </c>
      <c r="F357" s="624" t="s">
        <v>1434</v>
      </c>
      <c r="G357" s="596" t="s">
        <v>1487</v>
      </c>
      <c r="H357" s="596" t="s">
        <v>1489</v>
      </c>
      <c r="I357" s="610">
        <v>4235</v>
      </c>
      <c r="J357" s="610">
        <v>56</v>
      </c>
      <c r="K357" s="611">
        <v>237160</v>
      </c>
    </row>
    <row r="358" spans="1:11" ht="14.45" customHeight="1" x14ac:dyDescent="0.2">
      <c r="A358" s="592" t="s">
        <v>534</v>
      </c>
      <c r="B358" s="593" t="s">
        <v>535</v>
      </c>
      <c r="C358" s="596" t="s">
        <v>546</v>
      </c>
      <c r="D358" s="624" t="s">
        <v>547</v>
      </c>
      <c r="E358" s="596" t="s">
        <v>1433</v>
      </c>
      <c r="F358" s="624" t="s">
        <v>1434</v>
      </c>
      <c r="G358" s="596" t="s">
        <v>1490</v>
      </c>
      <c r="H358" s="596" t="s">
        <v>1491</v>
      </c>
      <c r="I358" s="610">
        <v>1754.5</v>
      </c>
      <c r="J358" s="610">
        <v>8</v>
      </c>
      <c r="K358" s="611">
        <v>14036</v>
      </c>
    </row>
    <row r="359" spans="1:11" ht="14.45" customHeight="1" x14ac:dyDescent="0.2">
      <c r="A359" s="592" t="s">
        <v>534</v>
      </c>
      <c r="B359" s="593" t="s">
        <v>535</v>
      </c>
      <c r="C359" s="596" t="s">
        <v>546</v>
      </c>
      <c r="D359" s="624" t="s">
        <v>547</v>
      </c>
      <c r="E359" s="596" t="s">
        <v>1433</v>
      </c>
      <c r="F359" s="624" t="s">
        <v>1434</v>
      </c>
      <c r="G359" s="596" t="s">
        <v>1490</v>
      </c>
      <c r="H359" s="596" t="s">
        <v>1492</v>
      </c>
      <c r="I359" s="610">
        <v>1754.5</v>
      </c>
      <c r="J359" s="610">
        <v>24</v>
      </c>
      <c r="K359" s="611">
        <v>42108</v>
      </c>
    </row>
    <row r="360" spans="1:11" ht="14.45" customHeight="1" x14ac:dyDescent="0.2">
      <c r="A360" s="592" t="s">
        <v>534</v>
      </c>
      <c r="B360" s="593" t="s">
        <v>535</v>
      </c>
      <c r="C360" s="596" t="s">
        <v>546</v>
      </c>
      <c r="D360" s="624" t="s">
        <v>547</v>
      </c>
      <c r="E360" s="596" t="s">
        <v>1433</v>
      </c>
      <c r="F360" s="624" t="s">
        <v>1434</v>
      </c>
      <c r="G360" s="596" t="s">
        <v>1493</v>
      </c>
      <c r="H360" s="596" t="s">
        <v>1494</v>
      </c>
      <c r="I360" s="610">
        <v>689.70001220703125</v>
      </c>
      <c r="J360" s="610">
        <v>200</v>
      </c>
      <c r="K360" s="611">
        <v>137940</v>
      </c>
    </row>
    <row r="361" spans="1:11" ht="14.45" customHeight="1" x14ac:dyDescent="0.2">
      <c r="A361" s="592" t="s">
        <v>534</v>
      </c>
      <c r="B361" s="593" t="s">
        <v>535</v>
      </c>
      <c r="C361" s="596" t="s">
        <v>546</v>
      </c>
      <c r="D361" s="624" t="s">
        <v>547</v>
      </c>
      <c r="E361" s="596" t="s">
        <v>1433</v>
      </c>
      <c r="F361" s="624" t="s">
        <v>1434</v>
      </c>
      <c r="G361" s="596" t="s">
        <v>1495</v>
      </c>
      <c r="H361" s="596" t="s">
        <v>1496</v>
      </c>
      <c r="I361" s="610">
        <v>136.72999572753906</v>
      </c>
      <c r="J361" s="610">
        <v>3760</v>
      </c>
      <c r="K361" s="611">
        <v>514104.7890625</v>
      </c>
    </row>
    <row r="362" spans="1:11" ht="14.45" customHeight="1" x14ac:dyDescent="0.2">
      <c r="A362" s="592" t="s">
        <v>534</v>
      </c>
      <c r="B362" s="593" t="s">
        <v>535</v>
      </c>
      <c r="C362" s="596" t="s">
        <v>546</v>
      </c>
      <c r="D362" s="624" t="s">
        <v>547</v>
      </c>
      <c r="E362" s="596" t="s">
        <v>1433</v>
      </c>
      <c r="F362" s="624" t="s">
        <v>1434</v>
      </c>
      <c r="G362" s="596" t="s">
        <v>1497</v>
      </c>
      <c r="H362" s="596" t="s">
        <v>1498</v>
      </c>
      <c r="I362" s="610">
        <v>290.39999389648438</v>
      </c>
      <c r="J362" s="610">
        <v>12</v>
      </c>
      <c r="K362" s="611">
        <v>3484.800048828125</v>
      </c>
    </row>
    <row r="363" spans="1:11" ht="14.45" customHeight="1" x14ac:dyDescent="0.2">
      <c r="A363" s="592" t="s">
        <v>534</v>
      </c>
      <c r="B363" s="593" t="s">
        <v>535</v>
      </c>
      <c r="C363" s="596" t="s">
        <v>546</v>
      </c>
      <c r="D363" s="624" t="s">
        <v>547</v>
      </c>
      <c r="E363" s="596" t="s">
        <v>1433</v>
      </c>
      <c r="F363" s="624" t="s">
        <v>1434</v>
      </c>
      <c r="G363" s="596" t="s">
        <v>1497</v>
      </c>
      <c r="H363" s="596" t="s">
        <v>1499</v>
      </c>
      <c r="I363" s="610">
        <v>290.39999389648438</v>
      </c>
      <c r="J363" s="610">
        <v>60</v>
      </c>
      <c r="K363" s="611">
        <v>17424.000244140625</v>
      </c>
    </row>
    <row r="364" spans="1:11" ht="14.45" customHeight="1" x14ac:dyDescent="0.2">
      <c r="A364" s="592" t="s">
        <v>534</v>
      </c>
      <c r="B364" s="593" t="s">
        <v>535</v>
      </c>
      <c r="C364" s="596" t="s">
        <v>546</v>
      </c>
      <c r="D364" s="624" t="s">
        <v>547</v>
      </c>
      <c r="E364" s="596" t="s">
        <v>1433</v>
      </c>
      <c r="F364" s="624" t="s">
        <v>1434</v>
      </c>
      <c r="G364" s="596" t="s">
        <v>1500</v>
      </c>
      <c r="H364" s="596" t="s">
        <v>1501</v>
      </c>
      <c r="I364" s="610">
        <v>863.94000244140625</v>
      </c>
      <c r="J364" s="610">
        <v>5</v>
      </c>
      <c r="K364" s="611">
        <v>4319.7001953125</v>
      </c>
    </row>
    <row r="365" spans="1:11" ht="14.45" customHeight="1" x14ac:dyDescent="0.2">
      <c r="A365" s="592" t="s">
        <v>534</v>
      </c>
      <c r="B365" s="593" t="s">
        <v>535</v>
      </c>
      <c r="C365" s="596" t="s">
        <v>546</v>
      </c>
      <c r="D365" s="624" t="s">
        <v>547</v>
      </c>
      <c r="E365" s="596" t="s">
        <v>1433</v>
      </c>
      <c r="F365" s="624" t="s">
        <v>1434</v>
      </c>
      <c r="G365" s="596" t="s">
        <v>1502</v>
      </c>
      <c r="H365" s="596" t="s">
        <v>1503</v>
      </c>
      <c r="I365" s="610">
        <v>56.869998931884766</v>
      </c>
      <c r="J365" s="610">
        <v>100</v>
      </c>
      <c r="K365" s="611">
        <v>5687</v>
      </c>
    </row>
    <row r="366" spans="1:11" ht="14.45" customHeight="1" x14ac:dyDescent="0.2">
      <c r="A366" s="592" t="s">
        <v>534</v>
      </c>
      <c r="B366" s="593" t="s">
        <v>535</v>
      </c>
      <c r="C366" s="596" t="s">
        <v>546</v>
      </c>
      <c r="D366" s="624" t="s">
        <v>547</v>
      </c>
      <c r="E366" s="596" t="s">
        <v>1433</v>
      </c>
      <c r="F366" s="624" t="s">
        <v>1434</v>
      </c>
      <c r="G366" s="596" t="s">
        <v>1504</v>
      </c>
      <c r="H366" s="596" t="s">
        <v>1505</v>
      </c>
      <c r="I366" s="610">
        <v>598.95001220703125</v>
      </c>
      <c r="J366" s="610">
        <v>3720</v>
      </c>
      <c r="K366" s="611">
        <v>2228094</v>
      </c>
    </row>
    <row r="367" spans="1:11" ht="14.45" customHeight="1" x14ac:dyDescent="0.2">
      <c r="A367" s="592" t="s">
        <v>534</v>
      </c>
      <c r="B367" s="593" t="s">
        <v>535</v>
      </c>
      <c r="C367" s="596" t="s">
        <v>546</v>
      </c>
      <c r="D367" s="624" t="s">
        <v>547</v>
      </c>
      <c r="E367" s="596" t="s">
        <v>1433</v>
      </c>
      <c r="F367" s="624" t="s">
        <v>1434</v>
      </c>
      <c r="G367" s="596" t="s">
        <v>1504</v>
      </c>
      <c r="H367" s="596" t="s">
        <v>1506</v>
      </c>
      <c r="I367" s="610">
        <v>598.95001220703125</v>
      </c>
      <c r="J367" s="610">
        <v>7680</v>
      </c>
      <c r="K367" s="611">
        <v>4599936</v>
      </c>
    </row>
    <row r="368" spans="1:11" ht="14.45" customHeight="1" x14ac:dyDescent="0.2">
      <c r="A368" s="592" t="s">
        <v>534</v>
      </c>
      <c r="B368" s="593" t="s">
        <v>535</v>
      </c>
      <c r="C368" s="596" t="s">
        <v>546</v>
      </c>
      <c r="D368" s="624" t="s">
        <v>547</v>
      </c>
      <c r="E368" s="596" t="s">
        <v>1433</v>
      </c>
      <c r="F368" s="624" t="s">
        <v>1434</v>
      </c>
      <c r="G368" s="596" t="s">
        <v>1507</v>
      </c>
      <c r="H368" s="596" t="s">
        <v>1508</v>
      </c>
      <c r="I368" s="610">
        <v>139.14999389648438</v>
      </c>
      <c r="J368" s="610">
        <v>1536</v>
      </c>
      <c r="K368" s="611">
        <v>213734.3984375</v>
      </c>
    </row>
    <row r="369" spans="1:11" ht="14.45" customHeight="1" x14ac:dyDescent="0.2">
      <c r="A369" s="592" t="s">
        <v>534</v>
      </c>
      <c r="B369" s="593" t="s">
        <v>535</v>
      </c>
      <c r="C369" s="596" t="s">
        <v>546</v>
      </c>
      <c r="D369" s="624" t="s">
        <v>547</v>
      </c>
      <c r="E369" s="596" t="s">
        <v>1433</v>
      </c>
      <c r="F369" s="624" t="s">
        <v>1434</v>
      </c>
      <c r="G369" s="596" t="s">
        <v>1509</v>
      </c>
      <c r="H369" s="596" t="s">
        <v>1510</v>
      </c>
      <c r="I369" s="610">
        <v>133.10000610351563</v>
      </c>
      <c r="J369" s="610">
        <v>1536</v>
      </c>
      <c r="K369" s="611">
        <v>204441.6015625</v>
      </c>
    </row>
    <row r="370" spans="1:11" ht="14.45" customHeight="1" x14ac:dyDescent="0.2">
      <c r="A370" s="592" t="s">
        <v>534</v>
      </c>
      <c r="B370" s="593" t="s">
        <v>535</v>
      </c>
      <c r="C370" s="596" t="s">
        <v>546</v>
      </c>
      <c r="D370" s="624" t="s">
        <v>547</v>
      </c>
      <c r="E370" s="596" t="s">
        <v>1433</v>
      </c>
      <c r="F370" s="624" t="s">
        <v>1434</v>
      </c>
      <c r="G370" s="596" t="s">
        <v>1507</v>
      </c>
      <c r="H370" s="596" t="s">
        <v>1511</v>
      </c>
      <c r="I370" s="610">
        <v>139.14999389648438</v>
      </c>
      <c r="J370" s="610">
        <v>3264</v>
      </c>
      <c r="K370" s="611">
        <v>454185.59375</v>
      </c>
    </row>
    <row r="371" spans="1:11" ht="14.45" customHeight="1" x14ac:dyDescent="0.2">
      <c r="A371" s="592" t="s">
        <v>534</v>
      </c>
      <c r="B371" s="593" t="s">
        <v>535</v>
      </c>
      <c r="C371" s="596" t="s">
        <v>546</v>
      </c>
      <c r="D371" s="624" t="s">
        <v>547</v>
      </c>
      <c r="E371" s="596" t="s">
        <v>1433</v>
      </c>
      <c r="F371" s="624" t="s">
        <v>1434</v>
      </c>
      <c r="G371" s="596" t="s">
        <v>1509</v>
      </c>
      <c r="H371" s="596" t="s">
        <v>1512</v>
      </c>
      <c r="I371" s="610">
        <v>133.10000610351563</v>
      </c>
      <c r="J371" s="610">
        <v>3262</v>
      </c>
      <c r="K371" s="611">
        <v>434172.20623779297</v>
      </c>
    </row>
    <row r="372" spans="1:11" ht="14.45" customHeight="1" x14ac:dyDescent="0.2">
      <c r="A372" s="592" t="s">
        <v>534</v>
      </c>
      <c r="B372" s="593" t="s">
        <v>535</v>
      </c>
      <c r="C372" s="596" t="s">
        <v>546</v>
      </c>
      <c r="D372" s="624" t="s">
        <v>547</v>
      </c>
      <c r="E372" s="596" t="s">
        <v>1433</v>
      </c>
      <c r="F372" s="624" t="s">
        <v>1434</v>
      </c>
      <c r="G372" s="596" t="s">
        <v>1513</v>
      </c>
      <c r="H372" s="596" t="s">
        <v>1514</v>
      </c>
      <c r="I372" s="610">
        <v>248.05000305175781</v>
      </c>
      <c r="J372" s="610">
        <v>1590</v>
      </c>
      <c r="K372" s="611">
        <v>394399.5</v>
      </c>
    </row>
    <row r="373" spans="1:11" ht="14.45" customHeight="1" x14ac:dyDescent="0.2">
      <c r="A373" s="592" t="s">
        <v>534</v>
      </c>
      <c r="B373" s="593" t="s">
        <v>535</v>
      </c>
      <c r="C373" s="596" t="s">
        <v>546</v>
      </c>
      <c r="D373" s="624" t="s">
        <v>547</v>
      </c>
      <c r="E373" s="596" t="s">
        <v>1433</v>
      </c>
      <c r="F373" s="624" t="s">
        <v>1434</v>
      </c>
      <c r="G373" s="596" t="s">
        <v>1513</v>
      </c>
      <c r="H373" s="596" t="s">
        <v>1515</v>
      </c>
      <c r="I373" s="610">
        <v>248.05000305175781</v>
      </c>
      <c r="J373" s="610">
        <v>3360</v>
      </c>
      <c r="K373" s="611">
        <v>833448</v>
      </c>
    </row>
    <row r="374" spans="1:11" ht="14.45" customHeight="1" x14ac:dyDescent="0.2">
      <c r="A374" s="592" t="s">
        <v>534</v>
      </c>
      <c r="B374" s="593" t="s">
        <v>535</v>
      </c>
      <c r="C374" s="596" t="s">
        <v>546</v>
      </c>
      <c r="D374" s="624" t="s">
        <v>547</v>
      </c>
      <c r="E374" s="596" t="s">
        <v>1516</v>
      </c>
      <c r="F374" s="624" t="s">
        <v>1517</v>
      </c>
      <c r="G374" s="596" t="s">
        <v>1518</v>
      </c>
      <c r="H374" s="596" t="s">
        <v>1519</v>
      </c>
      <c r="I374" s="610">
        <v>0.55000001192092896</v>
      </c>
      <c r="J374" s="610">
        <v>1000</v>
      </c>
      <c r="K374" s="611">
        <v>550</v>
      </c>
    </row>
    <row r="375" spans="1:11" ht="14.45" customHeight="1" x14ac:dyDescent="0.2">
      <c r="A375" s="592" t="s">
        <v>534</v>
      </c>
      <c r="B375" s="593" t="s">
        <v>535</v>
      </c>
      <c r="C375" s="596" t="s">
        <v>546</v>
      </c>
      <c r="D375" s="624" t="s">
        <v>547</v>
      </c>
      <c r="E375" s="596" t="s">
        <v>1516</v>
      </c>
      <c r="F375" s="624" t="s">
        <v>1517</v>
      </c>
      <c r="G375" s="596" t="s">
        <v>1518</v>
      </c>
      <c r="H375" s="596" t="s">
        <v>1520</v>
      </c>
      <c r="I375" s="610">
        <v>0.55000001192092896</v>
      </c>
      <c r="J375" s="610">
        <v>1000</v>
      </c>
      <c r="K375" s="611">
        <v>550</v>
      </c>
    </row>
    <row r="376" spans="1:11" ht="14.45" customHeight="1" x14ac:dyDescent="0.2">
      <c r="A376" s="592" t="s">
        <v>534</v>
      </c>
      <c r="B376" s="593" t="s">
        <v>535</v>
      </c>
      <c r="C376" s="596" t="s">
        <v>546</v>
      </c>
      <c r="D376" s="624" t="s">
        <v>547</v>
      </c>
      <c r="E376" s="596" t="s">
        <v>1516</v>
      </c>
      <c r="F376" s="624" t="s">
        <v>1517</v>
      </c>
      <c r="G376" s="596" t="s">
        <v>1521</v>
      </c>
      <c r="H376" s="596" t="s">
        <v>1522</v>
      </c>
      <c r="I376" s="610">
        <v>1.8049999475479126</v>
      </c>
      <c r="J376" s="610">
        <v>13500</v>
      </c>
      <c r="K376" s="611">
        <v>24363</v>
      </c>
    </row>
    <row r="377" spans="1:11" ht="14.45" customHeight="1" x14ac:dyDescent="0.2">
      <c r="A377" s="592" t="s">
        <v>534</v>
      </c>
      <c r="B377" s="593" t="s">
        <v>535</v>
      </c>
      <c r="C377" s="596" t="s">
        <v>546</v>
      </c>
      <c r="D377" s="624" t="s">
        <v>547</v>
      </c>
      <c r="E377" s="596" t="s">
        <v>1516</v>
      </c>
      <c r="F377" s="624" t="s">
        <v>1517</v>
      </c>
      <c r="G377" s="596" t="s">
        <v>1521</v>
      </c>
      <c r="H377" s="596" t="s">
        <v>1523</v>
      </c>
      <c r="I377" s="610">
        <v>1.809999942779541</v>
      </c>
      <c r="J377" s="610">
        <v>7200</v>
      </c>
      <c r="K377" s="611">
        <v>13032</v>
      </c>
    </row>
    <row r="378" spans="1:11" ht="14.45" customHeight="1" x14ac:dyDescent="0.2">
      <c r="A378" s="592" t="s">
        <v>534</v>
      </c>
      <c r="B378" s="593" t="s">
        <v>535</v>
      </c>
      <c r="C378" s="596" t="s">
        <v>546</v>
      </c>
      <c r="D378" s="624" t="s">
        <v>547</v>
      </c>
      <c r="E378" s="596" t="s">
        <v>1258</v>
      </c>
      <c r="F378" s="624" t="s">
        <v>1259</v>
      </c>
      <c r="G378" s="596" t="s">
        <v>1264</v>
      </c>
      <c r="H378" s="596" t="s">
        <v>1268</v>
      </c>
      <c r="I378" s="610">
        <v>0.62999999523162842</v>
      </c>
      <c r="J378" s="610">
        <v>2400</v>
      </c>
      <c r="K378" s="611">
        <v>1512</v>
      </c>
    </row>
    <row r="379" spans="1:11" ht="14.45" customHeight="1" x14ac:dyDescent="0.2">
      <c r="A379" s="592" t="s">
        <v>534</v>
      </c>
      <c r="B379" s="593" t="s">
        <v>535</v>
      </c>
      <c r="C379" s="596" t="s">
        <v>546</v>
      </c>
      <c r="D379" s="624" t="s">
        <v>547</v>
      </c>
      <c r="E379" s="596" t="s">
        <v>1258</v>
      </c>
      <c r="F379" s="624" t="s">
        <v>1259</v>
      </c>
      <c r="G379" s="596" t="s">
        <v>1260</v>
      </c>
      <c r="H379" s="596" t="s">
        <v>1261</v>
      </c>
      <c r="I379" s="610">
        <v>0.62999999523162842</v>
      </c>
      <c r="J379" s="610">
        <v>24000</v>
      </c>
      <c r="K379" s="611">
        <v>15120</v>
      </c>
    </row>
    <row r="380" spans="1:11" ht="14.45" customHeight="1" x14ac:dyDescent="0.2">
      <c r="A380" s="592" t="s">
        <v>534</v>
      </c>
      <c r="B380" s="593" t="s">
        <v>535</v>
      </c>
      <c r="C380" s="596" t="s">
        <v>546</v>
      </c>
      <c r="D380" s="624" t="s">
        <v>547</v>
      </c>
      <c r="E380" s="596" t="s">
        <v>1258</v>
      </c>
      <c r="F380" s="624" t="s">
        <v>1259</v>
      </c>
      <c r="G380" s="596" t="s">
        <v>1264</v>
      </c>
      <c r="H380" s="596" t="s">
        <v>1265</v>
      </c>
      <c r="I380" s="610">
        <v>0.62999999523162842</v>
      </c>
      <c r="J380" s="610">
        <v>400</v>
      </c>
      <c r="K380" s="611">
        <v>252</v>
      </c>
    </row>
    <row r="381" spans="1:11" ht="14.45" customHeight="1" thickBot="1" x14ac:dyDescent="0.25">
      <c r="A381" s="600" t="s">
        <v>534</v>
      </c>
      <c r="B381" s="601" t="s">
        <v>535</v>
      </c>
      <c r="C381" s="604" t="s">
        <v>546</v>
      </c>
      <c r="D381" s="625" t="s">
        <v>547</v>
      </c>
      <c r="E381" s="604" t="s">
        <v>1258</v>
      </c>
      <c r="F381" s="625" t="s">
        <v>1259</v>
      </c>
      <c r="G381" s="604" t="s">
        <v>1260</v>
      </c>
      <c r="H381" s="604" t="s">
        <v>1266</v>
      </c>
      <c r="I381" s="612">
        <v>0.62999999523162842</v>
      </c>
      <c r="J381" s="612">
        <v>48000</v>
      </c>
      <c r="K381" s="613">
        <v>30240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FC9C3719-434E-4980-878C-4B4D8E5DECFC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79.811111111111117</v>
      </c>
      <c r="D6" s="308"/>
      <c r="E6" s="308"/>
      <c r="F6" s="307"/>
      <c r="G6" s="309">
        <f ca="1">SUM(Tabulka[05 h_vram])/2</f>
        <v>101999.95</v>
      </c>
      <c r="H6" s="308">
        <f ca="1">SUM(Tabulka[06 h_naduv])/2</f>
        <v>4884</v>
      </c>
      <c r="I6" s="308">
        <f ca="1">SUM(Tabulka[07 h_nadzk])/2</f>
        <v>116.5</v>
      </c>
      <c r="J6" s="307">
        <f ca="1">SUM(Tabulka[08 h_oon])/2</f>
        <v>241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1174716</v>
      </c>
      <c r="N6" s="308">
        <f ca="1">SUM(Tabulka[12 m_oc])/2</f>
        <v>1174716</v>
      </c>
      <c r="O6" s="307">
        <f ca="1">SUM(Tabulka[13 m_sk])/2</f>
        <v>27282698</v>
      </c>
      <c r="P6" s="306">
        <f ca="1">SUM(Tabulka[14_vzsk])/2</f>
        <v>34847.699999999997</v>
      </c>
      <c r="Q6" s="306">
        <f ca="1">SUM(Tabulka[15_vzpl])/2</f>
        <v>30768.618748964313</v>
      </c>
      <c r="R6" s="305">
        <f ca="1">IF(Q6=0,0,P6/Q6)</f>
        <v>1.132572777618527</v>
      </c>
      <c r="S6" s="304">
        <f ca="1">Q6-P6</f>
        <v>-4079.0812510356845</v>
      </c>
    </row>
    <row r="7" spans="1:19" hidden="1" x14ac:dyDescent="0.25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25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6.9999999999999991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9039.2999999999993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178906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178906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4857209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15574.046920821113</v>
      </c>
      <c r="R8" s="288">
        <f ca="1">IF(Tabulka[[#This Row],[15_vzpl]]=0,"",Tabulka[[#This Row],[14_vzsk]]/Tabulka[[#This Row],[15_vzpl]])</f>
        <v>1.3676599350374243</v>
      </c>
      <c r="S8" s="287">
        <f ca="1">IF(Tabulka[[#This Row],[15_vzpl]]-Tabulka[[#This Row],[14_vzsk]]=0,"",Tabulka[[#This Row],[15_vzpl]]-Tabulka[[#This Row],[14_vzsk]])</f>
        <v>-5725.9530791788875</v>
      </c>
    </row>
    <row r="9" spans="1:19" x14ac:dyDescent="0.25">
      <c r="A9" s="286">
        <v>99</v>
      </c>
      <c r="B9" s="285" t="s">
        <v>1538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2.4888888888888889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3318.8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39418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39418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932162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15574.046920821113</v>
      </c>
      <c r="R9" s="288">
        <f ca="1">IF(Tabulka[[#This Row],[15_vzpl]]=0,"",Tabulka[[#This Row],[14_vzsk]]/Tabulka[[#This Row],[15_vzpl]])</f>
        <v>1.3676599350374243</v>
      </c>
      <c r="S9" s="287">
        <f ca="1">IF(Tabulka[[#This Row],[15_vzpl]]-Tabulka[[#This Row],[14_vzsk]]=0,"",Tabulka[[#This Row],[15_vzpl]]-Tabulka[[#This Row],[14_vzsk]])</f>
        <v>-5725.9530791788875</v>
      </c>
    </row>
    <row r="10" spans="1:19" x14ac:dyDescent="0.25">
      <c r="A10" s="286">
        <v>100</v>
      </c>
      <c r="B10" s="285" t="s">
        <v>1539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0.17777777777777778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61016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1540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4.333333333333333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5560.5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131488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131488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3864031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1525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4.1222222222222218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5422.5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58659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58659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1366339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944.5718281431997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944.5718281431997</v>
      </c>
    </row>
    <row r="13" spans="1:19" x14ac:dyDescent="0.25">
      <c r="A13" s="286">
        <v>526</v>
      </c>
      <c r="B13" s="285" t="s">
        <v>1541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4.1222222222222218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5422.5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58659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58659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1366339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944.5718281431997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944.5718281431997</v>
      </c>
    </row>
    <row r="14" spans="1:19" x14ac:dyDescent="0.25">
      <c r="A14" s="286" t="s">
        <v>1526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60.911111111111119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77165.649999999994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4333.5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53.5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878343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878343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19422229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13547.7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14250.000000000002</v>
      </c>
      <c r="R14" s="288">
        <f ca="1">IF(Tabulka[[#This Row],[15_vzpl]]=0,"",Tabulka[[#This Row],[14_vzsk]]/Tabulka[[#This Row],[15_vzpl]])</f>
        <v>0.95071578947368418</v>
      </c>
      <c r="S14" s="287">
        <f ca="1">IF(Tabulka[[#This Row],[15_vzpl]]-Tabulka[[#This Row],[14_vzsk]]=0,"",Tabulka[[#This Row],[15_vzpl]]-Tabulka[[#This Row],[14_vzsk]])</f>
        <v>702.30000000000109</v>
      </c>
    </row>
    <row r="15" spans="1:19" x14ac:dyDescent="0.25">
      <c r="A15" s="286">
        <v>303</v>
      </c>
      <c r="B15" s="285" t="s">
        <v>1542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15.166666666666666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19609.900000000001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218653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218653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4553602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13547.7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14250.000000000002</v>
      </c>
      <c r="R15" s="288">
        <f ca="1">IF(Tabulka[[#This Row],[15_vzpl]]=0,"",Tabulka[[#This Row],[14_vzsk]]/Tabulka[[#This Row],[15_vzpl]])</f>
        <v>0.95071578947368418</v>
      </c>
      <c r="S15" s="287">
        <f ca="1">IF(Tabulka[[#This Row],[15_vzpl]]-Tabulka[[#This Row],[14_vzsk]]=0,"",Tabulka[[#This Row],[15_vzpl]]-Tabulka[[#This Row],[14_vzsk]])</f>
        <v>702.30000000000109</v>
      </c>
    </row>
    <row r="16" spans="1:19" x14ac:dyDescent="0.25">
      <c r="A16" s="286">
        <v>304</v>
      </c>
      <c r="B16" s="285" t="s">
        <v>1543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6.2222222222222223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7941.5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101965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101965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2324852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305</v>
      </c>
      <c r="B17" s="285" t="s">
        <v>1544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1384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27.5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24805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24805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384169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409</v>
      </c>
      <c r="B18" s="285" t="s">
        <v>1545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23.188888888888886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29720.5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3301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53.5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334656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334656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8470133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636</v>
      </c>
      <c r="B19" s="285" t="s">
        <v>1546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1374.5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19176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19176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268196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642</v>
      </c>
      <c r="B20" s="285" t="s">
        <v>1547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14.333333333333334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17135.25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626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179088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179088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3421277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 t="s">
        <v>1527</v>
      </c>
      <c r="B21" s="285"/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7.7777777777777777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10372.5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1.5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58808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58808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1636921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s="286">
        <v>25</v>
      </c>
      <c r="B22" s="285" t="s">
        <v>1548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2.7777777777777777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3704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1.5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7008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7008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398830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25">
      <c r="A23" s="286">
        <v>30</v>
      </c>
      <c r="B23" s="285" t="s">
        <v>1549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6668.5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51800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51800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1238091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247</v>
      </c>
    </row>
    <row r="25" spans="1:19" x14ac:dyDescent="0.25">
      <c r="A25" s="113" t="s">
        <v>160</v>
      </c>
    </row>
    <row r="26" spans="1:19" x14ac:dyDescent="0.25">
      <c r="A26" s="114" t="s">
        <v>217</v>
      </c>
    </row>
    <row r="27" spans="1:19" x14ac:dyDescent="0.25">
      <c r="A27" s="278" t="s">
        <v>216</v>
      </c>
    </row>
    <row r="28" spans="1:19" x14ac:dyDescent="0.25">
      <c r="A28" s="235" t="s">
        <v>189</v>
      </c>
    </row>
    <row r="29" spans="1:19" x14ac:dyDescent="0.25">
      <c r="A29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111C7507-5DE4-404F-BA10-ABAB8AB5543D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32094.066190986625</v>
      </c>
      <c r="D4" s="160">
        <f ca="1">IF(ISERROR(VLOOKUP("Náklady celkem",INDIRECT("HI!$A:$G"),5,0)),0,VLOOKUP("Náklady celkem",INDIRECT("HI!$A:$G"),5,0))</f>
        <v>28516.762719999977</v>
      </c>
      <c r="E4" s="161">
        <f ca="1">IF(C4=0,0,D4/C4)</f>
        <v>0.88853691988734962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90.000001953125008</v>
      </c>
      <c r="D7" s="168">
        <f>IF(ISERROR(HI!E5),"",HI!E5)</f>
        <v>40.683510000000005</v>
      </c>
      <c r="E7" s="165">
        <f t="shared" ref="E7:E15" si="0">IF(C7=0,0,D7/C7)</f>
        <v>0.45203899019012611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2.8225806451612902E-2</v>
      </c>
      <c r="E9" s="165">
        <f>IF(C9=0,0,D9/C9)</f>
        <v>9.4086021505376344E-2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0.87491199517044183</v>
      </c>
      <c r="E11" s="165">
        <f t="shared" si="0"/>
        <v>1.458186658617403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0.6198937842954787</v>
      </c>
      <c r="E12" s="165">
        <f t="shared" si="0"/>
        <v>0.77486723036934835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31282.50806262207</v>
      </c>
      <c r="D15" s="168">
        <f>IF(ISERROR(HI!E6),"",HI!E6)</f>
        <v>30150.506739999993</v>
      </c>
      <c r="E15" s="165">
        <f t="shared" si="0"/>
        <v>0.96381360086742374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36209.88658007812</v>
      </c>
      <c r="D16" s="164">
        <f ca="1">IF(ISERROR(VLOOKUP("Osobní náklady (Kč) *",INDIRECT("HI!$A:$G"),5,0)),0,VLOOKUP("Osobní náklady (Kč) *",INDIRECT("HI!$A:$G"),5,0))</f>
        <v>37164.430670000002</v>
      </c>
      <c r="E16" s="165">
        <f ca="1">IF(C16=0,0,D16/C16)</f>
        <v>1.0263614217020787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11906.120989999998</v>
      </c>
      <c r="D18" s="183">
        <f ca="1">IF(ISERROR(VLOOKUP("Výnosy celkem",INDIRECT("HI!$A:$G"),5,0)),0,VLOOKUP("Výnosy celkem",INDIRECT("HI!$A:$G"),5,0))</f>
        <v>10952.470670000002</v>
      </c>
      <c r="E18" s="184">
        <f t="shared" ref="E18:E23" ca="1" si="1">IF(C18=0,0,D18/C18)</f>
        <v>0.91990251730173322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11906.120989999998</v>
      </c>
      <c r="D19" s="164">
        <f ca="1">IF(ISERROR(VLOOKUP("Ambulance *",INDIRECT("HI!$A:$G"),5,0)),0,VLOOKUP("Ambulance *",INDIRECT("HI!$A:$G"),5,0))</f>
        <v>10952.470670000002</v>
      </c>
      <c r="E19" s="165">
        <f t="shared" ca="1" si="1"/>
        <v>0.91990251730173322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0.91990251730173311</v>
      </c>
      <c r="E20" s="165">
        <f t="shared" si="1"/>
        <v>0.91990251730173311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0.76908149939377801</v>
      </c>
      <c r="E21" s="165">
        <f t="shared" si="1"/>
        <v>0.76908149939377801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0.92883759016061784</v>
      </c>
      <c r="E22" s="165">
        <f>IF(OR(C22=0,D22=""),0,IF(C22="","",D22/C22))</f>
        <v>0.92883759016061784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0.95549109613452976</v>
      </c>
      <c r="E23" s="165">
        <f t="shared" si="1"/>
        <v>1.1241071719229763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335B1361-7AB0-4C0C-B1E7-A3AEA019C075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5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1537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218</v>
      </c>
      <c r="E4" s="315">
        <v>7.1</v>
      </c>
      <c r="F4" s="315"/>
      <c r="G4" s="315"/>
      <c r="H4" s="315"/>
      <c r="I4" s="315">
        <v>1052.5</v>
      </c>
      <c r="J4" s="315">
        <v>60</v>
      </c>
      <c r="K4" s="315"/>
      <c r="L4" s="315"/>
      <c r="M4" s="315"/>
      <c r="N4" s="315"/>
      <c r="O4" s="315">
        <v>4000</v>
      </c>
      <c r="P4" s="315">
        <v>4000</v>
      </c>
      <c r="Q4" s="315">
        <v>506153</v>
      </c>
      <c r="R4" s="315"/>
      <c r="S4" s="315">
        <v>1730.4496578690125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2.5</v>
      </c>
      <c r="I5">
        <v>380.5</v>
      </c>
      <c r="Q5">
        <v>97233</v>
      </c>
      <c r="S5">
        <v>1730.4496578690125</v>
      </c>
    </row>
    <row r="6" spans="1:19" x14ac:dyDescent="0.25">
      <c r="A6" s="322" t="s">
        <v>169</v>
      </c>
      <c r="B6" s="321">
        <v>3</v>
      </c>
      <c r="C6">
        <v>1</v>
      </c>
      <c r="D6">
        <v>101</v>
      </c>
      <c r="E6">
        <v>4.5999999999999996</v>
      </c>
      <c r="I6">
        <v>672</v>
      </c>
      <c r="J6">
        <v>60</v>
      </c>
      <c r="O6">
        <v>4000</v>
      </c>
      <c r="P6">
        <v>4000</v>
      </c>
      <c r="Q6">
        <v>408920</v>
      </c>
    </row>
    <row r="7" spans="1:19" x14ac:dyDescent="0.25">
      <c r="A7" s="320" t="s">
        <v>170</v>
      </c>
      <c r="B7" s="319">
        <v>4</v>
      </c>
      <c r="C7">
        <v>1</v>
      </c>
      <c r="D7" t="s">
        <v>1525</v>
      </c>
      <c r="E7">
        <v>3.9</v>
      </c>
      <c r="I7">
        <v>694.5</v>
      </c>
      <c r="O7">
        <v>7412</v>
      </c>
      <c r="P7">
        <v>7412</v>
      </c>
      <c r="Q7">
        <v>140509</v>
      </c>
      <c r="S7">
        <v>104.95242534924439</v>
      </c>
    </row>
    <row r="8" spans="1:19" x14ac:dyDescent="0.25">
      <c r="A8" s="322" t="s">
        <v>171</v>
      </c>
      <c r="B8" s="321">
        <v>5</v>
      </c>
      <c r="C8">
        <v>1</v>
      </c>
      <c r="D8">
        <v>526</v>
      </c>
      <c r="E8">
        <v>3.9</v>
      </c>
      <c r="I8">
        <v>694.5</v>
      </c>
      <c r="O8">
        <v>7412</v>
      </c>
      <c r="P8">
        <v>7412</v>
      </c>
      <c r="Q8">
        <v>140509</v>
      </c>
      <c r="S8">
        <v>104.95242534924439</v>
      </c>
    </row>
    <row r="9" spans="1:19" x14ac:dyDescent="0.25">
      <c r="A9" s="320" t="s">
        <v>172</v>
      </c>
      <c r="B9" s="319">
        <v>6</v>
      </c>
      <c r="C9">
        <v>1</v>
      </c>
      <c r="D9" t="s">
        <v>1526</v>
      </c>
      <c r="E9">
        <v>62.5</v>
      </c>
      <c r="I9">
        <v>9599.4500000000007</v>
      </c>
      <c r="J9">
        <v>395.5</v>
      </c>
      <c r="O9">
        <v>9500</v>
      </c>
      <c r="P9">
        <v>9500</v>
      </c>
      <c r="Q9">
        <v>2032973</v>
      </c>
      <c r="S9">
        <v>1583.3333333333333</v>
      </c>
    </row>
    <row r="10" spans="1:19" x14ac:dyDescent="0.25">
      <c r="A10" s="322" t="s">
        <v>173</v>
      </c>
      <c r="B10" s="321">
        <v>7</v>
      </c>
      <c r="C10">
        <v>1</v>
      </c>
      <c r="D10">
        <v>303</v>
      </c>
      <c r="E10">
        <v>15.5</v>
      </c>
      <c r="I10">
        <v>2535.1999999999998</v>
      </c>
      <c r="J10">
        <v>22.5</v>
      </c>
      <c r="O10">
        <v>6500</v>
      </c>
      <c r="P10">
        <v>6500</v>
      </c>
      <c r="Q10">
        <v>498992</v>
      </c>
      <c r="S10">
        <v>1583.3333333333333</v>
      </c>
    </row>
    <row r="11" spans="1:19" x14ac:dyDescent="0.25">
      <c r="A11" s="320" t="s">
        <v>174</v>
      </c>
      <c r="B11" s="319">
        <v>8</v>
      </c>
      <c r="C11">
        <v>1</v>
      </c>
      <c r="D11">
        <v>304</v>
      </c>
      <c r="E11">
        <v>6</v>
      </c>
      <c r="I11">
        <v>962.25</v>
      </c>
      <c r="J11">
        <v>14</v>
      </c>
      <c r="Q11">
        <v>248153</v>
      </c>
    </row>
    <row r="12" spans="1:19" x14ac:dyDescent="0.25">
      <c r="A12" s="322" t="s">
        <v>175</v>
      </c>
      <c r="B12" s="321">
        <v>9</v>
      </c>
      <c r="C12">
        <v>1</v>
      </c>
      <c r="D12">
        <v>305</v>
      </c>
      <c r="E12">
        <v>1</v>
      </c>
      <c r="I12">
        <v>183.5</v>
      </c>
      <c r="J12">
        <v>4.5</v>
      </c>
      <c r="Q12">
        <v>40950</v>
      </c>
    </row>
    <row r="13" spans="1:19" x14ac:dyDescent="0.25">
      <c r="A13" s="320" t="s">
        <v>176</v>
      </c>
      <c r="B13" s="319">
        <v>10</v>
      </c>
      <c r="C13">
        <v>1</v>
      </c>
      <c r="D13">
        <v>409</v>
      </c>
      <c r="E13">
        <v>23</v>
      </c>
      <c r="I13">
        <v>3588</v>
      </c>
      <c r="J13">
        <v>354.5</v>
      </c>
      <c r="O13">
        <v>1500</v>
      </c>
      <c r="P13">
        <v>1500</v>
      </c>
      <c r="Q13">
        <v>859829</v>
      </c>
    </row>
    <row r="14" spans="1:19" x14ac:dyDescent="0.25">
      <c r="A14" s="322" t="s">
        <v>177</v>
      </c>
      <c r="B14" s="321">
        <v>11</v>
      </c>
      <c r="C14">
        <v>1</v>
      </c>
      <c r="D14">
        <v>636</v>
      </c>
      <c r="E14">
        <v>1</v>
      </c>
      <c r="I14">
        <v>183.5</v>
      </c>
      <c r="Q14">
        <v>27350</v>
      </c>
    </row>
    <row r="15" spans="1:19" x14ac:dyDescent="0.25">
      <c r="A15" s="320" t="s">
        <v>178</v>
      </c>
      <c r="B15" s="319">
        <v>12</v>
      </c>
      <c r="C15">
        <v>1</v>
      </c>
      <c r="D15">
        <v>642</v>
      </c>
      <c r="E15">
        <v>16</v>
      </c>
      <c r="I15">
        <v>2147</v>
      </c>
      <c r="O15">
        <v>1500</v>
      </c>
      <c r="P15">
        <v>1500</v>
      </c>
      <c r="Q15">
        <v>357699</v>
      </c>
    </row>
    <row r="16" spans="1:19" x14ac:dyDescent="0.25">
      <c r="A16" s="318" t="s">
        <v>166</v>
      </c>
      <c r="B16" s="317">
        <v>2019</v>
      </c>
      <c r="C16">
        <v>1</v>
      </c>
      <c r="D16" t="s">
        <v>1527</v>
      </c>
      <c r="E16">
        <v>6</v>
      </c>
      <c r="I16">
        <v>1192</v>
      </c>
      <c r="Q16">
        <v>168999</v>
      </c>
    </row>
    <row r="17" spans="3:19" x14ac:dyDescent="0.25">
      <c r="C17">
        <v>1</v>
      </c>
      <c r="D17">
        <v>25</v>
      </c>
      <c r="E17">
        <v>2</v>
      </c>
      <c r="I17">
        <v>408</v>
      </c>
      <c r="Q17">
        <v>39084</v>
      </c>
    </row>
    <row r="18" spans="3:19" x14ac:dyDescent="0.25">
      <c r="C18">
        <v>1</v>
      </c>
      <c r="D18">
        <v>30</v>
      </c>
      <c r="E18">
        <v>4</v>
      </c>
      <c r="I18">
        <v>784</v>
      </c>
      <c r="Q18">
        <v>129915</v>
      </c>
    </row>
    <row r="19" spans="3:19" x14ac:dyDescent="0.25">
      <c r="C19" t="s">
        <v>1528</v>
      </c>
      <c r="E19">
        <v>79.5</v>
      </c>
      <c r="I19">
        <v>12538.45</v>
      </c>
      <c r="J19">
        <v>455.5</v>
      </c>
      <c r="O19">
        <v>20912</v>
      </c>
      <c r="P19">
        <v>20912</v>
      </c>
      <c r="Q19">
        <v>2848634</v>
      </c>
      <c r="S19">
        <v>3418.7354165515899</v>
      </c>
    </row>
    <row r="20" spans="3:19" x14ac:dyDescent="0.25">
      <c r="C20">
        <v>2</v>
      </c>
      <c r="D20" t="s">
        <v>218</v>
      </c>
      <c r="E20">
        <v>7.1</v>
      </c>
      <c r="I20">
        <v>943.5</v>
      </c>
      <c r="J20">
        <v>57</v>
      </c>
      <c r="O20">
        <v>9750</v>
      </c>
      <c r="P20">
        <v>9750</v>
      </c>
      <c r="Q20">
        <v>522257</v>
      </c>
      <c r="S20">
        <v>1730.4496578690125</v>
      </c>
    </row>
    <row r="21" spans="3:19" x14ac:dyDescent="0.25">
      <c r="C21">
        <v>2</v>
      </c>
      <c r="D21">
        <v>99</v>
      </c>
      <c r="E21">
        <v>2.5</v>
      </c>
      <c r="I21">
        <v>343.5</v>
      </c>
      <c r="O21">
        <v>6750</v>
      </c>
      <c r="P21">
        <v>6750</v>
      </c>
      <c r="Q21">
        <v>105401</v>
      </c>
      <c r="S21">
        <v>1730.4496578690125</v>
      </c>
    </row>
    <row r="22" spans="3:19" x14ac:dyDescent="0.25">
      <c r="C22">
        <v>2</v>
      </c>
      <c r="D22">
        <v>101</v>
      </c>
      <c r="E22">
        <v>4.5999999999999996</v>
      </c>
      <c r="I22">
        <v>600</v>
      </c>
      <c r="J22">
        <v>57</v>
      </c>
      <c r="O22">
        <v>3000</v>
      </c>
      <c r="P22">
        <v>3000</v>
      </c>
      <c r="Q22">
        <v>416856</v>
      </c>
    </row>
    <row r="23" spans="3:19" x14ac:dyDescent="0.25">
      <c r="C23">
        <v>2</v>
      </c>
      <c r="D23" t="s">
        <v>1525</v>
      </c>
      <c r="E23">
        <v>3.9</v>
      </c>
      <c r="I23">
        <v>600</v>
      </c>
      <c r="O23">
        <v>6226</v>
      </c>
      <c r="P23">
        <v>6226</v>
      </c>
      <c r="Q23">
        <v>138660</v>
      </c>
      <c r="S23">
        <v>104.95242534924439</v>
      </c>
    </row>
    <row r="24" spans="3:19" x14ac:dyDescent="0.25">
      <c r="C24">
        <v>2</v>
      </c>
      <c r="D24">
        <v>526</v>
      </c>
      <c r="E24">
        <v>3.9</v>
      </c>
      <c r="I24">
        <v>600</v>
      </c>
      <c r="O24">
        <v>6226</v>
      </c>
      <c r="P24">
        <v>6226</v>
      </c>
      <c r="Q24">
        <v>138660</v>
      </c>
      <c r="S24">
        <v>104.95242534924439</v>
      </c>
    </row>
    <row r="25" spans="3:19" x14ac:dyDescent="0.25">
      <c r="C25">
        <v>2</v>
      </c>
      <c r="D25" t="s">
        <v>1526</v>
      </c>
      <c r="E25">
        <v>61.6</v>
      </c>
      <c r="I25">
        <v>7912.75</v>
      </c>
      <c r="J25">
        <v>341</v>
      </c>
      <c r="K25">
        <v>31.5</v>
      </c>
      <c r="L25">
        <v>8</v>
      </c>
      <c r="O25">
        <v>52063</v>
      </c>
      <c r="P25">
        <v>52063</v>
      </c>
      <c r="Q25">
        <v>1909914</v>
      </c>
      <c r="S25">
        <v>1583.3333333333333</v>
      </c>
    </row>
    <row r="26" spans="3:19" x14ac:dyDescent="0.25">
      <c r="C26">
        <v>2</v>
      </c>
      <c r="D26">
        <v>303</v>
      </c>
      <c r="E26">
        <v>15.5</v>
      </c>
      <c r="I26">
        <v>2092.5</v>
      </c>
      <c r="J26">
        <v>26.5</v>
      </c>
      <c r="O26">
        <v>6500</v>
      </c>
      <c r="P26">
        <v>6500</v>
      </c>
      <c r="Q26">
        <v>477133</v>
      </c>
      <c r="S26">
        <v>1583.3333333333333</v>
      </c>
    </row>
    <row r="27" spans="3:19" x14ac:dyDescent="0.25">
      <c r="C27">
        <v>2</v>
      </c>
      <c r="D27">
        <v>304</v>
      </c>
      <c r="E27">
        <v>6</v>
      </c>
      <c r="I27">
        <v>727.5</v>
      </c>
      <c r="J27">
        <v>15</v>
      </c>
      <c r="Q27">
        <v>214784</v>
      </c>
    </row>
    <row r="28" spans="3:19" x14ac:dyDescent="0.25">
      <c r="C28">
        <v>2</v>
      </c>
      <c r="D28">
        <v>305</v>
      </c>
      <c r="E28">
        <v>1</v>
      </c>
      <c r="I28">
        <v>160</v>
      </c>
      <c r="Q28">
        <v>39174</v>
      </c>
    </row>
    <row r="29" spans="3:19" x14ac:dyDescent="0.25">
      <c r="C29">
        <v>2</v>
      </c>
      <c r="D29">
        <v>409</v>
      </c>
      <c r="E29">
        <v>23.1</v>
      </c>
      <c r="I29">
        <v>2912</v>
      </c>
      <c r="J29">
        <v>299.5</v>
      </c>
      <c r="K29">
        <v>31.5</v>
      </c>
      <c r="L29">
        <v>8</v>
      </c>
      <c r="O29">
        <v>37563</v>
      </c>
      <c r="P29">
        <v>37563</v>
      </c>
      <c r="Q29">
        <v>813177</v>
      </c>
    </row>
    <row r="30" spans="3:19" x14ac:dyDescent="0.25">
      <c r="C30">
        <v>2</v>
      </c>
      <c r="D30">
        <v>636</v>
      </c>
      <c r="E30">
        <v>1</v>
      </c>
      <c r="I30">
        <v>160</v>
      </c>
      <c r="Q30">
        <v>27350</v>
      </c>
    </row>
    <row r="31" spans="3:19" x14ac:dyDescent="0.25">
      <c r="C31">
        <v>2</v>
      </c>
      <c r="D31">
        <v>642</v>
      </c>
      <c r="E31">
        <v>15</v>
      </c>
      <c r="I31">
        <v>1860.75</v>
      </c>
      <c r="O31">
        <v>8000</v>
      </c>
      <c r="P31">
        <v>8000</v>
      </c>
      <c r="Q31">
        <v>338296</v>
      </c>
    </row>
    <row r="32" spans="3:19" x14ac:dyDescent="0.25">
      <c r="C32">
        <v>2</v>
      </c>
      <c r="D32" t="s">
        <v>1527</v>
      </c>
      <c r="E32">
        <v>7</v>
      </c>
      <c r="I32">
        <v>1004</v>
      </c>
      <c r="J32">
        <v>1.5</v>
      </c>
      <c r="L32">
        <v>62</v>
      </c>
      <c r="Q32">
        <v>180228</v>
      </c>
    </row>
    <row r="33" spans="3:19" x14ac:dyDescent="0.25">
      <c r="C33">
        <v>2</v>
      </c>
      <c r="D33">
        <v>25</v>
      </c>
      <c r="E33">
        <v>2</v>
      </c>
      <c r="I33">
        <v>344</v>
      </c>
      <c r="J33">
        <v>1.5</v>
      </c>
      <c r="Q33">
        <v>42150</v>
      </c>
    </row>
    <row r="34" spans="3:19" x14ac:dyDescent="0.25">
      <c r="C34">
        <v>2</v>
      </c>
      <c r="D34">
        <v>30</v>
      </c>
      <c r="E34">
        <v>5</v>
      </c>
      <c r="I34">
        <v>660</v>
      </c>
      <c r="L34">
        <v>62</v>
      </c>
      <c r="Q34">
        <v>138078</v>
      </c>
    </row>
    <row r="35" spans="3:19" x14ac:dyDescent="0.25">
      <c r="C35" t="s">
        <v>1529</v>
      </c>
      <c r="E35">
        <v>79.599999999999994</v>
      </c>
      <c r="I35">
        <v>10460.25</v>
      </c>
      <c r="J35">
        <v>399.5</v>
      </c>
      <c r="K35">
        <v>31.5</v>
      </c>
      <c r="L35">
        <v>70</v>
      </c>
      <c r="O35">
        <v>68039</v>
      </c>
      <c r="P35">
        <v>68039</v>
      </c>
      <c r="Q35">
        <v>2751059</v>
      </c>
      <c r="S35">
        <v>3418.7354165515899</v>
      </c>
    </row>
    <row r="36" spans="3:19" x14ac:dyDescent="0.25">
      <c r="C36">
        <v>3</v>
      </c>
      <c r="D36" t="s">
        <v>218</v>
      </c>
      <c r="E36">
        <v>6.6</v>
      </c>
      <c r="I36">
        <v>929</v>
      </c>
      <c r="J36">
        <v>66</v>
      </c>
      <c r="O36">
        <v>750</v>
      </c>
      <c r="P36">
        <v>750</v>
      </c>
      <c r="Q36">
        <v>510372</v>
      </c>
      <c r="R36">
        <v>10000</v>
      </c>
      <c r="S36">
        <v>1730.4496578690125</v>
      </c>
    </row>
    <row r="37" spans="3:19" x14ac:dyDescent="0.25">
      <c r="C37">
        <v>3</v>
      </c>
      <c r="D37">
        <v>99</v>
      </c>
      <c r="E37">
        <v>2.6</v>
      </c>
      <c r="I37">
        <v>368.5</v>
      </c>
      <c r="O37">
        <v>750</v>
      </c>
      <c r="P37">
        <v>750</v>
      </c>
      <c r="Q37">
        <v>96375</v>
      </c>
      <c r="R37">
        <v>10000</v>
      </c>
      <c r="S37">
        <v>1730.4496578690125</v>
      </c>
    </row>
    <row r="38" spans="3:19" x14ac:dyDescent="0.25">
      <c r="C38">
        <v>3</v>
      </c>
      <c r="D38">
        <v>101</v>
      </c>
      <c r="E38">
        <v>4</v>
      </c>
      <c r="I38">
        <v>560.5</v>
      </c>
      <c r="J38">
        <v>66</v>
      </c>
      <c r="Q38">
        <v>413997</v>
      </c>
    </row>
    <row r="39" spans="3:19" x14ac:dyDescent="0.25">
      <c r="C39">
        <v>3</v>
      </c>
      <c r="D39" t="s">
        <v>1525</v>
      </c>
      <c r="E39">
        <v>3.9</v>
      </c>
      <c r="I39">
        <v>567</v>
      </c>
      <c r="Q39">
        <v>133969</v>
      </c>
      <c r="S39">
        <v>104.95242534924439</v>
      </c>
    </row>
    <row r="40" spans="3:19" x14ac:dyDescent="0.25">
      <c r="C40">
        <v>3</v>
      </c>
      <c r="D40">
        <v>526</v>
      </c>
      <c r="E40">
        <v>3.9</v>
      </c>
      <c r="I40">
        <v>567</v>
      </c>
      <c r="Q40">
        <v>133969</v>
      </c>
      <c r="S40">
        <v>104.95242534924439</v>
      </c>
    </row>
    <row r="41" spans="3:19" x14ac:dyDescent="0.25">
      <c r="C41">
        <v>3</v>
      </c>
      <c r="D41" t="s">
        <v>1526</v>
      </c>
      <c r="E41">
        <v>62.6</v>
      </c>
      <c r="I41">
        <v>8386.6</v>
      </c>
      <c r="J41">
        <v>666</v>
      </c>
      <c r="K41">
        <v>22</v>
      </c>
      <c r="O41">
        <v>50086</v>
      </c>
      <c r="P41">
        <v>50086</v>
      </c>
      <c r="Q41">
        <v>2078433</v>
      </c>
      <c r="S41">
        <v>1583.3333333333333</v>
      </c>
    </row>
    <row r="42" spans="3:19" x14ac:dyDescent="0.25">
      <c r="C42">
        <v>3</v>
      </c>
      <c r="D42">
        <v>303</v>
      </c>
      <c r="E42">
        <v>15.5</v>
      </c>
      <c r="I42">
        <v>2120.1</v>
      </c>
      <c r="J42">
        <v>34.5</v>
      </c>
      <c r="O42">
        <v>11300</v>
      </c>
      <c r="P42">
        <v>11300</v>
      </c>
      <c r="Q42">
        <v>482084</v>
      </c>
      <c r="S42">
        <v>1583.3333333333333</v>
      </c>
    </row>
    <row r="43" spans="3:19" x14ac:dyDescent="0.25">
      <c r="C43">
        <v>3</v>
      </c>
      <c r="D43">
        <v>304</v>
      </c>
      <c r="E43">
        <v>6</v>
      </c>
      <c r="I43">
        <v>913</v>
      </c>
      <c r="J43">
        <v>14</v>
      </c>
      <c r="O43">
        <v>5500</v>
      </c>
      <c r="P43">
        <v>5500</v>
      </c>
      <c r="Q43">
        <v>239376</v>
      </c>
    </row>
    <row r="44" spans="3:19" x14ac:dyDescent="0.25">
      <c r="C44">
        <v>3</v>
      </c>
      <c r="D44">
        <v>305</v>
      </c>
      <c r="E44">
        <v>1</v>
      </c>
      <c r="I44">
        <v>136.5</v>
      </c>
      <c r="J44">
        <v>4.5</v>
      </c>
      <c r="O44">
        <v>1500</v>
      </c>
      <c r="P44">
        <v>1500</v>
      </c>
      <c r="Q44">
        <v>43250</v>
      </c>
    </row>
    <row r="45" spans="3:19" x14ac:dyDescent="0.25">
      <c r="C45">
        <v>3</v>
      </c>
      <c r="D45">
        <v>409</v>
      </c>
      <c r="E45">
        <v>24.1</v>
      </c>
      <c r="I45">
        <v>3208</v>
      </c>
      <c r="J45">
        <v>401.5</v>
      </c>
      <c r="K45">
        <v>22</v>
      </c>
      <c r="O45">
        <v>23736</v>
      </c>
      <c r="P45">
        <v>23736</v>
      </c>
      <c r="Q45">
        <v>902789</v>
      </c>
    </row>
    <row r="46" spans="3:19" x14ac:dyDescent="0.25">
      <c r="C46">
        <v>3</v>
      </c>
      <c r="D46">
        <v>636</v>
      </c>
      <c r="E46">
        <v>1</v>
      </c>
      <c r="I46">
        <v>135.5</v>
      </c>
      <c r="O46">
        <v>1800</v>
      </c>
      <c r="P46">
        <v>1800</v>
      </c>
      <c r="Q46">
        <v>29310</v>
      </c>
    </row>
    <row r="47" spans="3:19" x14ac:dyDescent="0.25">
      <c r="C47">
        <v>3</v>
      </c>
      <c r="D47">
        <v>642</v>
      </c>
      <c r="E47">
        <v>15</v>
      </c>
      <c r="I47">
        <v>1873.5</v>
      </c>
      <c r="J47">
        <v>211.5</v>
      </c>
      <c r="O47">
        <v>6250</v>
      </c>
      <c r="P47">
        <v>6250</v>
      </c>
      <c r="Q47">
        <v>381624</v>
      </c>
    </row>
    <row r="48" spans="3:19" x14ac:dyDescent="0.25">
      <c r="C48">
        <v>3</v>
      </c>
      <c r="D48" t="s">
        <v>1527</v>
      </c>
      <c r="E48">
        <v>9</v>
      </c>
      <c r="I48">
        <v>1268.5</v>
      </c>
      <c r="L48">
        <v>3</v>
      </c>
      <c r="O48">
        <v>1750</v>
      </c>
      <c r="P48">
        <v>1750</v>
      </c>
      <c r="Q48">
        <v>199653</v>
      </c>
    </row>
    <row r="49" spans="3:19" x14ac:dyDescent="0.25">
      <c r="C49">
        <v>3</v>
      </c>
      <c r="D49">
        <v>25</v>
      </c>
      <c r="E49">
        <v>3</v>
      </c>
      <c r="I49">
        <v>424</v>
      </c>
      <c r="O49">
        <v>1000</v>
      </c>
      <c r="P49">
        <v>1000</v>
      </c>
      <c r="Q49">
        <v>40284</v>
      </c>
    </row>
    <row r="50" spans="3:19" x14ac:dyDescent="0.25">
      <c r="C50">
        <v>3</v>
      </c>
      <c r="D50">
        <v>30</v>
      </c>
      <c r="E50">
        <v>6</v>
      </c>
      <c r="I50">
        <v>844.5</v>
      </c>
      <c r="L50">
        <v>3</v>
      </c>
      <c r="O50">
        <v>750</v>
      </c>
      <c r="P50">
        <v>750</v>
      </c>
      <c r="Q50">
        <v>159369</v>
      </c>
    </row>
    <row r="51" spans="3:19" x14ac:dyDescent="0.25">
      <c r="C51" t="s">
        <v>1530</v>
      </c>
      <c r="E51">
        <v>82.1</v>
      </c>
      <c r="I51">
        <v>11151.1</v>
      </c>
      <c r="J51">
        <v>732</v>
      </c>
      <c r="K51">
        <v>22</v>
      </c>
      <c r="L51">
        <v>3</v>
      </c>
      <c r="O51">
        <v>52586</v>
      </c>
      <c r="P51">
        <v>52586</v>
      </c>
      <c r="Q51">
        <v>2922427</v>
      </c>
      <c r="R51">
        <v>10000</v>
      </c>
      <c r="S51">
        <v>3418.7354165515899</v>
      </c>
    </row>
    <row r="52" spans="3:19" x14ac:dyDescent="0.25">
      <c r="C52">
        <v>4</v>
      </c>
      <c r="D52" t="s">
        <v>218</v>
      </c>
      <c r="E52">
        <v>6.6</v>
      </c>
      <c r="I52">
        <v>1064</v>
      </c>
      <c r="J52">
        <v>58</v>
      </c>
      <c r="Q52">
        <v>513043</v>
      </c>
      <c r="R52">
        <v>4000</v>
      </c>
      <c r="S52">
        <v>1730.4496578690125</v>
      </c>
    </row>
    <row r="53" spans="3:19" x14ac:dyDescent="0.25">
      <c r="C53">
        <v>4</v>
      </c>
      <c r="D53">
        <v>99</v>
      </c>
      <c r="E53">
        <v>2.2000000000000002</v>
      </c>
      <c r="I53">
        <v>336.5</v>
      </c>
      <c r="Q53">
        <v>92419</v>
      </c>
      <c r="R53">
        <v>4000</v>
      </c>
      <c r="S53">
        <v>1730.4496578690125</v>
      </c>
    </row>
    <row r="54" spans="3:19" x14ac:dyDescent="0.25">
      <c r="C54">
        <v>4</v>
      </c>
      <c r="D54">
        <v>100</v>
      </c>
      <c r="E54">
        <v>0.4</v>
      </c>
      <c r="I54">
        <v>64</v>
      </c>
      <c r="Q54">
        <v>15924</v>
      </c>
    </row>
    <row r="55" spans="3:19" x14ac:dyDescent="0.25">
      <c r="C55">
        <v>4</v>
      </c>
      <c r="D55">
        <v>101</v>
      </c>
      <c r="E55">
        <v>4</v>
      </c>
      <c r="I55">
        <v>663.5</v>
      </c>
      <c r="J55">
        <v>58</v>
      </c>
      <c r="Q55">
        <v>404700</v>
      </c>
    </row>
    <row r="56" spans="3:19" x14ac:dyDescent="0.25">
      <c r="C56">
        <v>4</v>
      </c>
      <c r="D56" t="s">
        <v>1525</v>
      </c>
      <c r="E56">
        <v>4.9000000000000004</v>
      </c>
      <c r="I56">
        <v>665.5</v>
      </c>
      <c r="Q56">
        <v>159762</v>
      </c>
      <c r="S56">
        <v>104.95242534924439</v>
      </c>
    </row>
    <row r="57" spans="3:19" x14ac:dyDescent="0.25">
      <c r="C57">
        <v>4</v>
      </c>
      <c r="D57">
        <v>526</v>
      </c>
      <c r="E57">
        <v>4.9000000000000004</v>
      </c>
      <c r="I57">
        <v>665.5</v>
      </c>
      <c r="Q57">
        <v>159762</v>
      </c>
      <c r="S57">
        <v>104.95242534924439</v>
      </c>
    </row>
    <row r="58" spans="3:19" x14ac:dyDescent="0.25">
      <c r="C58">
        <v>4</v>
      </c>
      <c r="D58" t="s">
        <v>1526</v>
      </c>
      <c r="E58">
        <v>61.5</v>
      </c>
      <c r="I58">
        <v>9245.2000000000007</v>
      </c>
      <c r="J58">
        <v>436</v>
      </c>
      <c r="L58">
        <v>7</v>
      </c>
      <c r="O58">
        <v>19550</v>
      </c>
      <c r="P58">
        <v>19550</v>
      </c>
      <c r="Q58">
        <v>2137127</v>
      </c>
      <c r="R58">
        <v>8947.7000000000007</v>
      </c>
      <c r="S58">
        <v>1583.3333333333333</v>
      </c>
    </row>
    <row r="59" spans="3:19" x14ac:dyDescent="0.25">
      <c r="C59">
        <v>4</v>
      </c>
      <c r="D59">
        <v>303</v>
      </c>
      <c r="E59">
        <v>15.5</v>
      </c>
      <c r="I59">
        <v>2361.6999999999998</v>
      </c>
      <c r="J59">
        <v>23</v>
      </c>
      <c r="O59">
        <v>9050</v>
      </c>
      <c r="P59">
        <v>9050</v>
      </c>
      <c r="Q59">
        <v>486530</v>
      </c>
      <c r="R59">
        <v>8947.7000000000007</v>
      </c>
      <c r="S59">
        <v>1583.3333333333333</v>
      </c>
    </row>
    <row r="60" spans="3:19" x14ac:dyDescent="0.25">
      <c r="C60">
        <v>4</v>
      </c>
      <c r="D60">
        <v>304</v>
      </c>
      <c r="E60">
        <v>6</v>
      </c>
      <c r="I60">
        <v>934</v>
      </c>
      <c r="J60">
        <v>18.5</v>
      </c>
      <c r="Q60">
        <v>250686</v>
      </c>
    </row>
    <row r="61" spans="3:19" x14ac:dyDescent="0.25">
      <c r="C61">
        <v>4</v>
      </c>
      <c r="D61">
        <v>305</v>
      </c>
      <c r="E61">
        <v>1</v>
      </c>
      <c r="I61">
        <v>144.5</v>
      </c>
      <c r="J61">
        <v>4.5</v>
      </c>
      <c r="Q61">
        <v>42041</v>
      </c>
    </row>
    <row r="62" spans="3:19" x14ac:dyDescent="0.25">
      <c r="C62">
        <v>4</v>
      </c>
      <c r="D62">
        <v>409</v>
      </c>
      <c r="E62">
        <v>24</v>
      </c>
      <c r="I62">
        <v>3728</v>
      </c>
      <c r="J62">
        <v>386</v>
      </c>
      <c r="L62">
        <v>7</v>
      </c>
      <c r="O62">
        <v>5750</v>
      </c>
      <c r="P62">
        <v>5750</v>
      </c>
      <c r="Q62">
        <v>964327</v>
      </c>
    </row>
    <row r="63" spans="3:19" x14ac:dyDescent="0.25">
      <c r="C63">
        <v>4</v>
      </c>
      <c r="D63">
        <v>636</v>
      </c>
      <c r="E63">
        <v>1</v>
      </c>
      <c r="I63">
        <v>167</v>
      </c>
      <c r="J63">
        <v>4</v>
      </c>
      <c r="O63">
        <v>1400</v>
      </c>
      <c r="P63">
        <v>1400</v>
      </c>
      <c r="Q63">
        <v>30075</v>
      </c>
    </row>
    <row r="64" spans="3:19" x14ac:dyDescent="0.25">
      <c r="C64">
        <v>4</v>
      </c>
      <c r="D64">
        <v>642</v>
      </c>
      <c r="E64">
        <v>14</v>
      </c>
      <c r="I64">
        <v>1910</v>
      </c>
      <c r="O64">
        <v>3350</v>
      </c>
      <c r="P64">
        <v>3350</v>
      </c>
      <c r="Q64">
        <v>363468</v>
      </c>
    </row>
    <row r="65" spans="3:19" x14ac:dyDescent="0.25">
      <c r="C65">
        <v>4</v>
      </c>
      <c r="D65" t="s">
        <v>1527</v>
      </c>
      <c r="E65">
        <v>8</v>
      </c>
      <c r="I65">
        <v>1271.5</v>
      </c>
      <c r="O65">
        <v>750</v>
      </c>
      <c r="P65">
        <v>750</v>
      </c>
      <c r="Q65">
        <v>178339</v>
      </c>
    </row>
    <row r="66" spans="3:19" x14ac:dyDescent="0.25">
      <c r="C66">
        <v>4</v>
      </c>
      <c r="D66">
        <v>25</v>
      </c>
      <c r="E66">
        <v>3</v>
      </c>
      <c r="I66">
        <v>448</v>
      </c>
      <c r="Q66">
        <v>47239</v>
      </c>
    </row>
    <row r="67" spans="3:19" x14ac:dyDescent="0.25">
      <c r="C67">
        <v>4</v>
      </c>
      <c r="D67">
        <v>30</v>
      </c>
      <c r="E67">
        <v>5</v>
      </c>
      <c r="I67">
        <v>823.5</v>
      </c>
      <c r="O67">
        <v>750</v>
      </c>
      <c r="P67">
        <v>750</v>
      </c>
      <c r="Q67">
        <v>131100</v>
      </c>
    </row>
    <row r="68" spans="3:19" x14ac:dyDescent="0.25">
      <c r="C68" t="s">
        <v>1531</v>
      </c>
      <c r="E68">
        <v>81</v>
      </c>
      <c r="I68">
        <v>12246.2</v>
      </c>
      <c r="J68">
        <v>494</v>
      </c>
      <c r="L68">
        <v>7</v>
      </c>
      <c r="O68">
        <v>20300</v>
      </c>
      <c r="P68">
        <v>20300</v>
      </c>
      <c r="Q68">
        <v>2988271</v>
      </c>
      <c r="R68">
        <v>12947.7</v>
      </c>
      <c r="S68">
        <v>3418.7354165515899</v>
      </c>
    </row>
    <row r="69" spans="3:19" x14ac:dyDescent="0.25">
      <c r="C69">
        <v>5</v>
      </c>
      <c r="D69" t="s">
        <v>218</v>
      </c>
      <c r="E69">
        <v>6.6</v>
      </c>
      <c r="I69">
        <v>1111</v>
      </c>
      <c r="J69">
        <v>60</v>
      </c>
      <c r="O69">
        <v>5000</v>
      </c>
      <c r="P69">
        <v>5000</v>
      </c>
      <c r="Q69">
        <v>530520</v>
      </c>
      <c r="S69">
        <v>1730.4496578690125</v>
      </c>
    </row>
    <row r="70" spans="3:19" x14ac:dyDescent="0.25">
      <c r="C70">
        <v>5</v>
      </c>
      <c r="D70">
        <v>99</v>
      </c>
      <c r="E70">
        <v>2.2000000000000002</v>
      </c>
      <c r="I70">
        <v>359</v>
      </c>
      <c r="Q70">
        <v>94997</v>
      </c>
      <c r="S70">
        <v>1730.4496578690125</v>
      </c>
    </row>
    <row r="71" spans="3:19" x14ac:dyDescent="0.25">
      <c r="C71">
        <v>5</v>
      </c>
      <c r="D71">
        <v>100</v>
      </c>
      <c r="E71">
        <v>0.4</v>
      </c>
      <c r="I71">
        <v>72</v>
      </c>
      <c r="Q71">
        <v>16036</v>
      </c>
    </row>
    <row r="72" spans="3:19" x14ac:dyDescent="0.25">
      <c r="C72">
        <v>5</v>
      </c>
      <c r="D72">
        <v>101</v>
      </c>
      <c r="E72">
        <v>4</v>
      </c>
      <c r="I72">
        <v>680</v>
      </c>
      <c r="J72">
        <v>60</v>
      </c>
      <c r="O72">
        <v>5000</v>
      </c>
      <c r="P72">
        <v>5000</v>
      </c>
      <c r="Q72">
        <v>419487</v>
      </c>
    </row>
    <row r="73" spans="3:19" x14ac:dyDescent="0.25">
      <c r="C73">
        <v>5</v>
      </c>
      <c r="D73" t="s">
        <v>1525</v>
      </c>
      <c r="E73">
        <v>4.9000000000000004</v>
      </c>
      <c r="I73">
        <v>689</v>
      </c>
      <c r="L73">
        <v>7</v>
      </c>
      <c r="O73">
        <v>750</v>
      </c>
      <c r="P73">
        <v>750</v>
      </c>
      <c r="Q73">
        <v>169878</v>
      </c>
      <c r="S73">
        <v>104.95242534924439</v>
      </c>
    </row>
    <row r="74" spans="3:19" x14ac:dyDescent="0.25">
      <c r="C74">
        <v>5</v>
      </c>
      <c r="D74">
        <v>526</v>
      </c>
      <c r="E74">
        <v>4.9000000000000004</v>
      </c>
      <c r="I74">
        <v>689</v>
      </c>
      <c r="L74">
        <v>7</v>
      </c>
      <c r="O74">
        <v>750</v>
      </c>
      <c r="P74">
        <v>750</v>
      </c>
      <c r="Q74">
        <v>169878</v>
      </c>
      <c r="S74">
        <v>104.95242534924439</v>
      </c>
    </row>
    <row r="75" spans="3:19" x14ac:dyDescent="0.25">
      <c r="C75">
        <v>5</v>
      </c>
      <c r="D75" t="s">
        <v>1526</v>
      </c>
      <c r="E75">
        <v>61.5</v>
      </c>
      <c r="I75">
        <v>9402.9500000000007</v>
      </c>
      <c r="J75">
        <v>419.5</v>
      </c>
      <c r="L75">
        <v>7</v>
      </c>
      <c r="O75">
        <v>22550</v>
      </c>
      <c r="P75">
        <v>22550</v>
      </c>
      <c r="Q75">
        <v>2136375</v>
      </c>
      <c r="S75">
        <v>1583.3333333333333</v>
      </c>
    </row>
    <row r="76" spans="3:19" x14ac:dyDescent="0.25">
      <c r="C76">
        <v>5</v>
      </c>
      <c r="D76">
        <v>303</v>
      </c>
      <c r="E76">
        <v>15.5</v>
      </c>
      <c r="I76">
        <v>2396.6999999999998</v>
      </c>
      <c r="J76">
        <v>24</v>
      </c>
      <c r="O76">
        <v>8700</v>
      </c>
      <c r="P76">
        <v>8700</v>
      </c>
      <c r="Q76">
        <v>483913</v>
      </c>
      <c r="S76">
        <v>1583.3333333333333</v>
      </c>
    </row>
    <row r="77" spans="3:19" x14ac:dyDescent="0.25">
      <c r="C77">
        <v>5</v>
      </c>
      <c r="D77">
        <v>304</v>
      </c>
      <c r="E77">
        <v>6</v>
      </c>
      <c r="I77">
        <v>980.75</v>
      </c>
      <c r="J77">
        <v>14</v>
      </c>
      <c r="O77">
        <v>1100</v>
      </c>
      <c r="P77">
        <v>1100</v>
      </c>
      <c r="Q77">
        <v>245929</v>
      </c>
    </row>
    <row r="78" spans="3:19" x14ac:dyDescent="0.25">
      <c r="C78">
        <v>5</v>
      </c>
      <c r="D78">
        <v>305</v>
      </c>
      <c r="E78">
        <v>1</v>
      </c>
      <c r="I78">
        <v>184.5</v>
      </c>
      <c r="Q78">
        <v>40402</v>
      </c>
    </row>
    <row r="79" spans="3:19" x14ac:dyDescent="0.25">
      <c r="C79">
        <v>5</v>
      </c>
      <c r="D79">
        <v>409</v>
      </c>
      <c r="E79">
        <v>24</v>
      </c>
      <c r="I79">
        <v>3668</v>
      </c>
      <c r="J79">
        <v>381.5</v>
      </c>
      <c r="L79">
        <v>7</v>
      </c>
      <c r="O79">
        <v>750</v>
      </c>
      <c r="P79">
        <v>750</v>
      </c>
      <c r="Q79">
        <v>958927</v>
      </c>
    </row>
    <row r="80" spans="3:19" x14ac:dyDescent="0.25">
      <c r="C80">
        <v>5</v>
      </c>
      <c r="D80">
        <v>636</v>
      </c>
      <c r="E80">
        <v>1</v>
      </c>
      <c r="I80">
        <v>176</v>
      </c>
      <c r="O80">
        <v>1400</v>
      </c>
      <c r="P80">
        <v>1400</v>
      </c>
      <c r="Q80">
        <v>28956</v>
      </c>
    </row>
    <row r="81" spans="3:19" x14ac:dyDescent="0.25">
      <c r="C81">
        <v>5</v>
      </c>
      <c r="D81">
        <v>642</v>
      </c>
      <c r="E81">
        <v>14</v>
      </c>
      <c r="I81">
        <v>1997</v>
      </c>
      <c r="O81">
        <v>10600</v>
      </c>
      <c r="P81">
        <v>10600</v>
      </c>
      <c r="Q81">
        <v>378248</v>
      </c>
    </row>
    <row r="82" spans="3:19" x14ac:dyDescent="0.25">
      <c r="C82">
        <v>5</v>
      </c>
      <c r="D82" t="s">
        <v>1527</v>
      </c>
      <c r="E82">
        <v>8</v>
      </c>
      <c r="I82">
        <v>1292.5</v>
      </c>
      <c r="Q82">
        <v>160761</v>
      </c>
    </row>
    <row r="83" spans="3:19" x14ac:dyDescent="0.25">
      <c r="C83">
        <v>5</v>
      </c>
      <c r="D83">
        <v>25</v>
      </c>
      <c r="E83">
        <v>3</v>
      </c>
      <c r="I83">
        <v>504</v>
      </c>
      <c r="Q83">
        <v>41879</v>
      </c>
    </row>
    <row r="84" spans="3:19" x14ac:dyDescent="0.25">
      <c r="C84">
        <v>5</v>
      </c>
      <c r="D84">
        <v>30</v>
      </c>
      <c r="E84">
        <v>5</v>
      </c>
      <c r="I84">
        <v>788.5</v>
      </c>
      <c r="Q84">
        <v>118882</v>
      </c>
    </row>
    <row r="85" spans="3:19" x14ac:dyDescent="0.25">
      <c r="C85" t="s">
        <v>1532</v>
      </c>
      <c r="E85">
        <v>81</v>
      </c>
      <c r="I85">
        <v>12495.45</v>
      </c>
      <c r="J85">
        <v>479.5</v>
      </c>
      <c r="L85">
        <v>14</v>
      </c>
      <c r="O85">
        <v>28300</v>
      </c>
      <c r="P85">
        <v>28300</v>
      </c>
      <c r="Q85">
        <v>2997534</v>
      </c>
      <c r="S85">
        <v>3418.7354165515899</v>
      </c>
    </row>
    <row r="86" spans="3:19" x14ac:dyDescent="0.25">
      <c r="C86">
        <v>6</v>
      </c>
      <c r="D86" t="s">
        <v>218</v>
      </c>
      <c r="E86">
        <v>7.1</v>
      </c>
      <c r="I86">
        <v>944.8</v>
      </c>
      <c r="J86">
        <v>64</v>
      </c>
      <c r="O86">
        <v>1500</v>
      </c>
      <c r="P86">
        <v>1500</v>
      </c>
      <c r="Q86">
        <v>513187</v>
      </c>
      <c r="S86">
        <v>1730.4496578690125</v>
      </c>
    </row>
    <row r="87" spans="3:19" x14ac:dyDescent="0.25">
      <c r="C87">
        <v>6</v>
      </c>
      <c r="D87">
        <v>99</v>
      </c>
      <c r="E87">
        <v>2.7</v>
      </c>
      <c r="I87">
        <v>392.8</v>
      </c>
      <c r="O87">
        <v>750</v>
      </c>
      <c r="P87">
        <v>750</v>
      </c>
      <c r="Q87">
        <v>101072</v>
      </c>
      <c r="S87">
        <v>1730.4496578690125</v>
      </c>
    </row>
    <row r="88" spans="3:19" x14ac:dyDescent="0.25">
      <c r="C88">
        <v>6</v>
      </c>
      <c r="D88">
        <v>100</v>
      </c>
      <c r="E88">
        <v>0.4</v>
      </c>
      <c r="I88">
        <v>16</v>
      </c>
      <c r="Q88">
        <v>4870</v>
      </c>
    </row>
    <row r="89" spans="3:19" x14ac:dyDescent="0.25">
      <c r="C89">
        <v>6</v>
      </c>
      <c r="D89">
        <v>101</v>
      </c>
      <c r="E89">
        <v>4</v>
      </c>
      <c r="I89">
        <v>536</v>
      </c>
      <c r="J89">
        <v>64</v>
      </c>
      <c r="O89">
        <v>750</v>
      </c>
      <c r="P89">
        <v>750</v>
      </c>
      <c r="Q89">
        <v>407245</v>
      </c>
    </row>
    <row r="90" spans="3:19" x14ac:dyDescent="0.25">
      <c r="C90">
        <v>6</v>
      </c>
      <c r="D90" t="s">
        <v>1525</v>
      </c>
      <c r="E90">
        <v>3.9</v>
      </c>
      <c r="I90">
        <v>504</v>
      </c>
      <c r="K90">
        <v>28</v>
      </c>
      <c r="L90">
        <v>5</v>
      </c>
      <c r="Q90">
        <v>169972</v>
      </c>
      <c r="S90">
        <v>104.95242534924439</v>
      </c>
    </row>
    <row r="91" spans="3:19" x14ac:dyDescent="0.25">
      <c r="C91">
        <v>6</v>
      </c>
      <c r="D91">
        <v>526</v>
      </c>
      <c r="E91">
        <v>3.9</v>
      </c>
      <c r="I91">
        <v>504</v>
      </c>
      <c r="K91">
        <v>28</v>
      </c>
      <c r="L91">
        <v>5</v>
      </c>
      <c r="Q91">
        <v>169972</v>
      </c>
      <c r="S91">
        <v>104.95242534924439</v>
      </c>
    </row>
    <row r="92" spans="3:19" x14ac:dyDescent="0.25">
      <c r="C92">
        <v>6</v>
      </c>
      <c r="D92" t="s">
        <v>1526</v>
      </c>
      <c r="E92">
        <v>61</v>
      </c>
      <c r="I92">
        <v>7823.5</v>
      </c>
      <c r="J92">
        <v>718.5</v>
      </c>
      <c r="L92">
        <v>4</v>
      </c>
      <c r="O92">
        <v>15300</v>
      </c>
      <c r="P92">
        <v>15300</v>
      </c>
      <c r="Q92">
        <v>2211390</v>
      </c>
      <c r="S92">
        <v>1583.3333333333333</v>
      </c>
    </row>
    <row r="93" spans="3:19" x14ac:dyDescent="0.25">
      <c r="C93">
        <v>6</v>
      </c>
      <c r="D93">
        <v>303</v>
      </c>
      <c r="E93">
        <v>15.5</v>
      </c>
      <c r="I93">
        <v>1997.5</v>
      </c>
      <c r="J93">
        <v>28.5</v>
      </c>
      <c r="O93">
        <v>8150</v>
      </c>
      <c r="P93">
        <v>8150</v>
      </c>
      <c r="Q93">
        <v>511127</v>
      </c>
      <c r="S93">
        <v>1583.3333333333333</v>
      </c>
    </row>
    <row r="94" spans="3:19" x14ac:dyDescent="0.25">
      <c r="C94">
        <v>6</v>
      </c>
      <c r="D94">
        <v>304</v>
      </c>
      <c r="E94">
        <v>7</v>
      </c>
      <c r="I94">
        <v>856</v>
      </c>
      <c r="J94">
        <v>14</v>
      </c>
      <c r="O94">
        <v>1000</v>
      </c>
      <c r="P94">
        <v>1000</v>
      </c>
      <c r="Q94">
        <v>265936</v>
      </c>
    </row>
    <row r="95" spans="3:19" x14ac:dyDescent="0.25">
      <c r="C95">
        <v>6</v>
      </c>
      <c r="D95">
        <v>305</v>
      </c>
      <c r="E95">
        <v>1</v>
      </c>
      <c r="I95">
        <v>151.5</v>
      </c>
      <c r="J95">
        <v>5</v>
      </c>
      <c r="O95">
        <v>1000</v>
      </c>
      <c r="P95">
        <v>1000</v>
      </c>
      <c r="Q95">
        <v>42329</v>
      </c>
    </row>
    <row r="96" spans="3:19" x14ac:dyDescent="0.25">
      <c r="C96">
        <v>6</v>
      </c>
      <c r="D96">
        <v>409</v>
      </c>
      <c r="E96">
        <v>22.5</v>
      </c>
      <c r="I96">
        <v>2888</v>
      </c>
      <c r="J96">
        <v>411</v>
      </c>
      <c r="L96">
        <v>4</v>
      </c>
      <c r="Q96">
        <v>944722</v>
      </c>
    </row>
    <row r="97" spans="3:19" x14ac:dyDescent="0.25">
      <c r="C97">
        <v>6</v>
      </c>
      <c r="D97">
        <v>636</v>
      </c>
      <c r="E97">
        <v>1</v>
      </c>
      <c r="I97">
        <v>120</v>
      </c>
      <c r="O97">
        <v>1400</v>
      </c>
      <c r="P97">
        <v>1400</v>
      </c>
      <c r="Q97">
        <v>28811</v>
      </c>
    </row>
    <row r="98" spans="3:19" x14ac:dyDescent="0.25">
      <c r="C98">
        <v>6</v>
      </c>
      <c r="D98">
        <v>642</v>
      </c>
      <c r="E98">
        <v>14</v>
      </c>
      <c r="I98">
        <v>1810.5</v>
      </c>
      <c r="J98">
        <v>260</v>
      </c>
      <c r="O98">
        <v>3750</v>
      </c>
      <c r="P98">
        <v>3750</v>
      </c>
      <c r="Q98">
        <v>418465</v>
      </c>
    </row>
    <row r="99" spans="3:19" x14ac:dyDescent="0.25">
      <c r="C99">
        <v>6</v>
      </c>
      <c r="D99" t="s">
        <v>1527</v>
      </c>
      <c r="E99">
        <v>8</v>
      </c>
      <c r="I99">
        <v>1060</v>
      </c>
      <c r="Q99">
        <v>171669</v>
      </c>
    </row>
    <row r="100" spans="3:19" x14ac:dyDescent="0.25">
      <c r="C100">
        <v>6</v>
      </c>
      <c r="D100">
        <v>25</v>
      </c>
      <c r="E100">
        <v>3</v>
      </c>
      <c r="I100">
        <v>392</v>
      </c>
      <c r="Q100">
        <v>40409</v>
      </c>
    </row>
    <row r="101" spans="3:19" x14ac:dyDescent="0.25">
      <c r="C101">
        <v>6</v>
      </c>
      <c r="D101">
        <v>30</v>
      </c>
      <c r="E101">
        <v>5</v>
      </c>
      <c r="I101">
        <v>668</v>
      </c>
      <c r="Q101">
        <v>131260</v>
      </c>
    </row>
    <row r="102" spans="3:19" x14ac:dyDescent="0.25">
      <c r="C102" t="s">
        <v>1533</v>
      </c>
      <c r="E102">
        <v>80</v>
      </c>
      <c r="I102">
        <v>10332.299999999999</v>
      </c>
      <c r="J102">
        <v>782.5</v>
      </c>
      <c r="K102">
        <v>28</v>
      </c>
      <c r="L102">
        <v>9</v>
      </c>
      <c r="O102">
        <v>16800</v>
      </c>
      <c r="P102">
        <v>16800</v>
      </c>
      <c r="Q102">
        <v>3066218</v>
      </c>
      <c r="S102">
        <v>3418.7354165515899</v>
      </c>
    </row>
    <row r="103" spans="3:19" x14ac:dyDescent="0.25">
      <c r="C103">
        <v>7</v>
      </c>
      <c r="D103" t="s">
        <v>218</v>
      </c>
      <c r="E103">
        <v>7.6999999999999993</v>
      </c>
      <c r="I103">
        <v>894</v>
      </c>
      <c r="J103">
        <v>61</v>
      </c>
      <c r="O103">
        <v>156406</v>
      </c>
      <c r="P103">
        <v>156406</v>
      </c>
      <c r="Q103">
        <v>713756</v>
      </c>
      <c r="R103">
        <v>5000</v>
      </c>
      <c r="S103">
        <v>1730.4496578690125</v>
      </c>
    </row>
    <row r="104" spans="3:19" x14ac:dyDescent="0.25">
      <c r="C104">
        <v>7</v>
      </c>
      <c r="D104">
        <v>99</v>
      </c>
      <c r="E104">
        <v>2.7</v>
      </c>
      <c r="I104">
        <v>414.5</v>
      </c>
      <c r="O104">
        <v>29668</v>
      </c>
      <c r="P104">
        <v>29668</v>
      </c>
      <c r="Q104">
        <v>140728</v>
      </c>
      <c r="R104">
        <v>5000</v>
      </c>
      <c r="S104">
        <v>1730.4496578690125</v>
      </c>
    </row>
    <row r="105" spans="3:19" x14ac:dyDescent="0.25">
      <c r="C105">
        <v>7</v>
      </c>
      <c r="D105">
        <v>100</v>
      </c>
      <c r="E105">
        <v>0.4</v>
      </c>
      <c r="I105">
        <v>8</v>
      </c>
      <c r="O105">
        <v>8000</v>
      </c>
      <c r="P105">
        <v>8000</v>
      </c>
      <c r="Q105">
        <v>24186</v>
      </c>
    </row>
    <row r="106" spans="3:19" x14ac:dyDescent="0.25">
      <c r="C106">
        <v>7</v>
      </c>
      <c r="D106">
        <v>101</v>
      </c>
      <c r="E106">
        <v>4.5999999999999996</v>
      </c>
      <c r="I106">
        <v>471.5</v>
      </c>
      <c r="J106">
        <v>61</v>
      </c>
      <c r="O106">
        <v>118738</v>
      </c>
      <c r="P106">
        <v>118738</v>
      </c>
      <c r="Q106">
        <v>548842</v>
      </c>
    </row>
    <row r="107" spans="3:19" x14ac:dyDescent="0.25">
      <c r="C107">
        <v>7</v>
      </c>
      <c r="D107" t="s">
        <v>1525</v>
      </c>
      <c r="E107">
        <v>3.9</v>
      </c>
      <c r="I107">
        <v>594.5</v>
      </c>
      <c r="K107">
        <v>21</v>
      </c>
      <c r="L107">
        <v>7</v>
      </c>
      <c r="O107">
        <v>44271</v>
      </c>
      <c r="P107">
        <v>44271</v>
      </c>
      <c r="Q107">
        <v>183465</v>
      </c>
      <c r="S107">
        <v>104.95242534924439</v>
      </c>
    </row>
    <row r="108" spans="3:19" x14ac:dyDescent="0.25">
      <c r="C108">
        <v>7</v>
      </c>
      <c r="D108">
        <v>526</v>
      </c>
      <c r="E108">
        <v>3.9</v>
      </c>
      <c r="I108">
        <v>594.5</v>
      </c>
      <c r="K108">
        <v>21</v>
      </c>
      <c r="L108">
        <v>7</v>
      </c>
      <c r="O108">
        <v>44271</v>
      </c>
      <c r="P108">
        <v>44271</v>
      </c>
      <c r="Q108">
        <v>183465</v>
      </c>
      <c r="S108">
        <v>104.95242534924439</v>
      </c>
    </row>
    <row r="109" spans="3:19" x14ac:dyDescent="0.25">
      <c r="C109">
        <v>7</v>
      </c>
      <c r="D109" t="s">
        <v>1526</v>
      </c>
      <c r="E109">
        <v>59.5</v>
      </c>
      <c r="I109">
        <v>8236.4</v>
      </c>
      <c r="J109">
        <v>354.5</v>
      </c>
      <c r="L109">
        <v>7</v>
      </c>
      <c r="O109">
        <v>649188</v>
      </c>
      <c r="P109">
        <v>649188</v>
      </c>
      <c r="Q109">
        <v>2751500</v>
      </c>
      <c r="S109">
        <v>1583.3333333333333</v>
      </c>
    </row>
    <row r="110" spans="3:19" x14ac:dyDescent="0.25">
      <c r="C110">
        <v>7</v>
      </c>
      <c r="D110">
        <v>303</v>
      </c>
      <c r="E110">
        <v>14.5</v>
      </c>
      <c r="I110">
        <v>1967.9</v>
      </c>
      <c r="J110">
        <v>23.5</v>
      </c>
      <c r="O110">
        <v>165753</v>
      </c>
      <c r="P110">
        <v>165753</v>
      </c>
      <c r="Q110">
        <v>652532</v>
      </c>
      <c r="S110">
        <v>1583.3333333333333</v>
      </c>
    </row>
    <row r="111" spans="3:19" x14ac:dyDescent="0.25">
      <c r="C111">
        <v>7</v>
      </c>
      <c r="D111">
        <v>304</v>
      </c>
      <c r="E111">
        <v>7</v>
      </c>
      <c r="I111">
        <v>911</v>
      </c>
      <c r="J111">
        <v>14</v>
      </c>
      <c r="O111">
        <v>91865</v>
      </c>
      <c r="P111">
        <v>91865</v>
      </c>
      <c r="Q111">
        <v>372379</v>
      </c>
    </row>
    <row r="112" spans="3:19" x14ac:dyDescent="0.25">
      <c r="C112">
        <v>7</v>
      </c>
      <c r="D112">
        <v>305</v>
      </c>
      <c r="E112">
        <v>1</v>
      </c>
      <c r="I112">
        <v>143.5</v>
      </c>
      <c r="O112">
        <v>22305</v>
      </c>
      <c r="P112">
        <v>22305</v>
      </c>
      <c r="Q112">
        <v>52287</v>
      </c>
    </row>
    <row r="113" spans="3:19" x14ac:dyDescent="0.25">
      <c r="C113">
        <v>7</v>
      </c>
      <c r="D113">
        <v>409</v>
      </c>
      <c r="E113">
        <v>23</v>
      </c>
      <c r="I113">
        <v>3336.5</v>
      </c>
      <c r="J113">
        <v>317</v>
      </c>
      <c r="L113">
        <v>7</v>
      </c>
      <c r="O113">
        <v>253857</v>
      </c>
      <c r="P113">
        <v>253857</v>
      </c>
      <c r="Q113">
        <v>1191462</v>
      </c>
    </row>
    <row r="114" spans="3:19" x14ac:dyDescent="0.25">
      <c r="C114">
        <v>7</v>
      </c>
      <c r="D114">
        <v>636</v>
      </c>
      <c r="E114">
        <v>1</v>
      </c>
      <c r="I114">
        <v>168</v>
      </c>
      <c r="O114">
        <v>10176</v>
      </c>
      <c r="P114">
        <v>10176</v>
      </c>
      <c r="Q114">
        <v>37804</v>
      </c>
    </row>
    <row r="115" spans="3:19" x14ac:dyDescent="0.25">
      <c r="C115">
        <v>7</v>
      </c>
      <c r="D115">
        <v>642</v>
      </c>
      <c r="E115">
        <v>13</v>
      </c>
      <c r="I115">
        <v>1709.5</v>
      </c>
      <c r="O115">
        <v>105232</v>
      </c>
      <c r="P115">
        <v>105232</v>
      </c>
      <c r="Q115">
        <v>445036</v>
      </c>
    </row>
    <row r="116" spans="3:19" x14ac:dyDescent="0.25">
      <c r="C116">
        <v>7</v>
      </c>
      <c r="D116" t="s">
        <v>1527</v>
      </c>
      <c r="E116">
        <v>8</v>
      </c>
      <c r="I116">
        <v>1039.5</v>
      </c>
      <c r="L116">
        <v>24</v>
      </c>
      <c r="O116">
        <v>43808</v>
      </c>
      <c r="P116">
        <v>43808</v>
      </c>
      <c r="Q116">
        <v>212180</v>
      </c>
    </row>
    <row r="117" spans="3:19" x14ac:dyDescent="0.25">
      <c r="C117">
        <v>7</v>
      </c>
      <c r="D117">
        <v>25</v>
      </c>
      <c r="E117">
        <v>3</v>
      </c>
      <c r="I117">
        <v>360</v>
      </c>
      <c r="L117">
        <v>24</v>
      </c>
      <c r="O117">
        <v>6008</v>
      </c>
      <c r="P117">
        <v>6008</v>
      </c>
      <c r="Q117">
        <v>51953</v>
      </c>
    </row>
    <row r="118" spans="3:19" x14ac:dyDescent="0.25">
      <c r="C118">
        <v>7</v>
      </c>
      <c r="D118">
        <v>30</v>
      </c>
      <c r="E118">
        <v>5</v>
      </c>
      <c r="I118">
        <v>679.5</v>
      </c>
      <c r="O118">
        <v>37800</v>
      </c>
      <c r="P118">
        <v>37800</v>
      </c>
      <c r="Q118">
        <v>160227</v>
      </c>
    </row>
    <row r="119" spans="3:19" x14ac:dyDescent="0.25">
      <c r="C119" t="s">
        <v>1534</v>
      </c>
      <c r="E119">
        <v>79.099999999999994</v>
      </c>
      <c r="I119">
        <v>10764.4</v>
      </c>
      <c r="J119">
        <v>415.5</v>
      </c>
      <c r="K119">
        <v>21</v>
      </c>
      <c r="L119">
        <v>38</v>
      </c>
      <c r="O119">
        <v>893673</v>
      </c>
      <c r="P119">
        <v>893673</v>
      </c>
      <c r="Q119">
        <v>3860901</v>
      </c>
      <c r="R119">
        <v>5000</v>
      </c>
      <c r="S119">
        <v>3418.7354165515899</v>
      </c>
    </row>
    <row r="120" spans="3:19" x14ac:dyDescent="0.25">
      <c r="C120">
        <v>8</v>
      </c>
      <c r="D120" t="s">
        <v>218</v>
      </c>
      <c r="E120">
        <v>7.3</v>
      </c>
      <c r="I120">
        <v>1021.5</v>
      </c>
      <c r="J120">
        <v>63</v>
      </c>
      <c r="O120">
        <v>750</v>
      </c>
      <c r="P120">
        <v>750</v>
      </c>
      <c r="Q120">
        <v>542053</v>
      </c>
      <c r="R120">
        <v>2300</v>
      </c>
      <c r="S120">
        <v>1730.4496578690125</v>
      </c>
    </row>
    <row r="121" spans="3:19" x14ac:dyDescent="0.25">
      <c r="C121">
        <v>8</v>
      </c>
      <c r="D121">
        <v>99</v>
      </c>
      <c r="E121">
        <v>2.7</v>
      </c>
      <c r="I121">
        <v>341</v>
      </c>
      <c r="O121">
        <v>750</v>
      </c>
      <c r="P121">
        <v>750</v>
      </c>
      <c r="Q121">
        <v>111189</v>
      </c>
      <c r="R121">
        <v>2300</v>
      </c>
      <c r="S121">
        <v>1730.4496578690125</v>
      </c>
    </row>
    <row r="122" spans="3:19" x14ac:dyDescent="0.25">
      <c r="C122">
        <v>8</v>
      </c>
      <c r="D122">
        <v>101</v>
      </c>
      <c r="E122">
        <v>4.5999999999999996</v>
      </c>
      <c r="I122">
        <v>680.5</v>
      </c>
      <c r="J122">
        <v>63</v>
      </c>
      <c r="Q122">
        <v>430864</v>
      </c>
    </row>
    <row r="123" spans="3:19" x14ac:dyDescent="0.25">
      <c r="C123">
        <v>8</v>
      </c>
      <c r="D123" t="s">
        <v>1525</v>
      </c>
      <c r="E123">
        <v>3.9</v>
      </c>
      <c r="I123">
        <v>488</v>
      </c>
      <c r="K123">
        <v>14</v>
      </c>
      <c r="Q123">
        <v>136839</v>
      </c>
      <c r="S123">
        <v>104.95242534924439</v>
      </c>
    </row>
    <row r="124" spans="3:19" x14ac:dyDescent="0.25">
      <c r="C124">
        <v>8</v>
      </c>
      <c r="D124">
        <v>526</v>
      </c>
      <c r="E124">
        <v>3.9</v>
      </c>
      <c r="I124">
        <v>488</v>
      </c>
      <c r="K124">
        <v>14</v>
      </c>
      <c r="Q124">
        <v>136839</v>
      </c>
      <c r="S124">
        <v>104.95242534924439</v>
      </c>
    </row>
    <row r="125" spans="3:19" x14ac:dyDescent="0.25">
      <c r="C125">
        <v>8</v>
      </c>
      <c r="D125" t="s">
        <v>1526</v>
      </c>
      <c r="E125">
        <v>59.5</v>
      </c>
      <c r="I125">
        <v>8046.9</v>
      </c>
      <c r="J125">
        <v>386.5</v>
      </c>
      <c r="L125">
        <v>3</v>
      </c>
      <c r="O125">
        <v>17928</v>
      </c>
      <c r="P125">
        <v>17928</v>
      </c>
      <c r="Q125">
        <v>2054701</v>
      </c>
      <c r="R125">
        <v>4600</v>
      </c>
      <c r="S125">
        <v>1583.3333333333333</v>
      </c>
    </row>
    <row r="126" spans="3:19" x14ac:dyDescent="0.25">
      <c r="C126">
        <v>8</v>
      </c>
      <c r="D126">
        <v>303</v>
      </c>
      <c r="E126">
        <v>14.5</v>
      </c>
      <c r="I126">
        <v>1995.9</v>
      </c>
      <c r="J126">
        <v>18.5</v>
      </c>
      <c r="Q126">
        <v>481380</v>
      </c>
      <c r="R126">
        <v>4600</v>
      </c>
      <c r="S126">
        <v>1583.3333333333333</v>
      </c>
    </row>
    <row r="127" spans="3:19" x14ac:dyDescent="0.25">
      <c r="C127">
        <v>8</v>
      </c>
      <c r="D127">
        <v>304</v>
      </c>
      <c r="E127">
        <v>6</v>
      </c>
      <c r="I127">
        <v>713.5</v>
      </c>
      <c r="J127">
        <v>14</v>
      </c>
      <c r="O127">
        <v>1500</v>
      </c>
      <c r="P127">
        <v>1500</v>
      </c>
      <c r="Q127">
        <v>233415</v>
      </c>
    </row>
    <row r="128" spans="3:19" x14ac:dyDescent="0.25">
      <c r="C128">
        <v>8</v>
      </c>
      <c r="D128">
        <v>305</v>
      </c>
      <c r="E128">
        <v>1</v>
      </c>
      <c r="I128">
        <v>128.5</v>
      </c>
      <c r="J128">
        <v>5</v>
      </c>
      <c r="Q128">
        <v>41716</v>
      </c>
    </row>
    <row r="129" spans="3:19" x14ac:dyDescent="0.25">
      <c r="C129">
        <v>8</v>
      </c>
      <c r="D129">
        <v>409</v>
      </c>
      <c r="E129">
        <v>23</v>
      </c>
      <c r="I129">
        <v>3228</v>
      </c>
      <c r="J129">
        <v>349</v>
      </c>
      <c r="L129">
        <v>3</v>
      </c>
      <c r="O129">
        <v>1500</v>
      </c>
      <c r="P129">
        <v>1500</v>
      </c>
      <c r="Q129">
        <v>922566</v>
      </c>
    </row>
    <row r="130" spans="3:19" x14ac:dyDescent="0.25">
      <c r="C130">
        <v>8</v>
      </c>
      <c r="D130">
        <v>636</v>
      </c>
      <c r="E130">
        <v>1</v>
      </c>
      <c r="I130">
        <v>112</v>
      </c>
      <c r="O130">
        <v>1500</v>
      </c>
      <c r="P130">
        <v>1500</v>
      </c>
      <c r="Q130">
        <v>29625</v>
      </c>
    </row>
    <row r="131" spans="3:19" x14ac:dyDescent="0.25">
      <c r="C131">
        <v>8</v>
      </c>
      <c r="D131">
        <v>642</v>
      </c>
      <c r="E131">
        <v>14</v>
      </c>
      <c r="I131">
        <v>1869</v>
      </c>
      <c r="O131">
        <v>13428</v>
      </c>
      <c r="P131">
        <v>13428</v>
      </c>
      <c r="Q131">
        <v>345999</v>
      </c>
    </row>
    <row r="132" spans="3:19" x14ac:dyDescent="0.25">
      <c r="C132">
        <v>8</v>
      </c>
      <c r="D132" t="s">
        <v>1527</v>
      </c>
      <c r="E132">
        <v>8</v>
      </c>
      <c r="I132">
        <v>1056.5</v>
      </c>
      <c r="L132">
        <v>96</v>
      </c>
      <c r="O132">
        <v>12500</v>
      </c>
      <c r="P132">
        <v>12500</v>
      </c>
      <c r="Q132">
        <v>184657</v>
      </c>
    </row>
    <row r="133" spans="3:19" x14ac:dyDescent="0.25">
      <c r="C133">
        <v>8</v>
      </c>
      <c r="D133">
        <v>25</v>
      </c>
      <c r="E133">
        <v>3</v>
      </c>
      <c r="I133">
        <v>376</v>
      </c>
      <c r="L133">
        <v>96</v>
      </c>
      <c r="Q133">
        <v>50850</v>
      </c>
    </row>
    <row r="134" spans="3:19" x14ac:dyDescent="0.25">
      <c r="C134">
        <v>8</v>
      </c>
      <c r="D134">
        <v>30</v>
      </c>
      <c r="E134">
        <v>5</v>
      </c>
      <c r="I134">
        <v>680.5</v>
      </c>
      <c r="O134">
        <v>12500</v>
      </c>
      <c r="P134">
        <v>12500</v>
      </c>
      <c r="Q134">
        <v>133807</v>
      </c>
    </row>
    <row r="135" spans="3:19" x14ac:dyDescent="0.25">
      <c r="C135" t="s">
        <v>1535</v>
      </c>
      <c r="E135">
        <v>78.7</v>
      </c>
      <c r="I135">
        <v>10612.9</v>
      </c>
      <c r="J135">
        <v>449.5</v>
      </c>
      <c r="K135">
        <v>14</v>
      </c>
      <c r="L135">
        <v>99</v>
      </c>
      <c r="O135">
        <v>31178</v>
      </c>
      <c r="P135">
        <v>31178</v>
      </c>
      <c r="Q135">
        <v>2918250</v>
      </c>
      <c r="R135">
        <v>6900</v>
      </c>
      <c r="S135">
        <v>3418.7354165515899</v>
      </c>
    </row>
    <row r="136" spans="3:19" x14ac:dyDescent="0.25">
      <c r="C136">
        <v>9</v>
      </c>
      <c r="D136" t="s">
        <v>218</v>
      </c>
      <c r="E136">
        <v>6.8999999999999995</v>
      </c>
      <c r="I136">
        <v>1079</v>
      </c>
      <c r="J136">
        <v>60</v>
      </c>
      <c r="O136">
        <v>750</v>
      </c>
      <c r="P136">
        <v>750</v>
      </c>
      <c r="Q136">
        <v>505868</v>
      </c>
      <c r="S136">
        <v>1730.4496578690125</v>
      </c>
    </row>
    <row r="137" spans="3:19" x14ac:dyDescent="0.25">
      <c r="C137">
        <v>9</v>
      </c>
      <c r="D137">
        <v>99</v>
      </c>
      <c r="E137">
        <v>2.2999999999999998</v>
      </c>
      <c r="I137">
        <v>382.5</v>
      </c>
      <c r="O137">
        <v>750</v>
      </c>
      <c r="P137">
        <v>750</v>
      </c>
      <c r="Q137">
        <v>92748</v>
      </c>
      <c r="S137">
        <v>1730.4496578690125</v>
      </c>
    </row>
    <row r="138" spans="3:19" x14ac:dyDescent="0.25">
      <c r="C138">
        <v>9</v>
      </c>
      <c r="D138">
        <v>101</v>
      </c>
      <c r="E138">
        <v>4.5999999999999996</v>
      </c>
      <c r="I138">
        <v>696.5</v>
      </c>
      <c r="J138">
        <v>60</v>
      </c>
      <c r="Q138">
        <v>413120</v>
      </c>
    </row>
    <row r="139" spans="3:19" x14ac:dyDescent="0.25">
      <c r="C139">
        <v>9</v>
      </c>
      <c r="D139" t="s">
        <v>1525</v>
      </c>
      <c r="E139">
        <v>3.9</v>
      </c>
      <c r="I139">
        <v>620</v>
      </c>
      <c r="L139">
        <v>1</v>
      </c>
      <c r="Q139">
        <v>133285</v>
      </c>
      <c r="S139">
        <v>104.95242534924439</v>
      </c>
    </row>
    <row r="140" spans="3:19" x14ac:dyDescent="0.25">
      <c r="C140">
        <v>9</v>
      </c>
      <c r="D140">
        <v>526</v>
      </c>
      <c r="E140">
        <v>3.9</v>
      </c>
      <c r="I140">
        <v>620</v>
      </c>
      <c r="L140">
        <v>1</v>
      </c>
      <c r="Q140">
        <v>133285</v>
      </c>
      <c r="S140">
        <v>104.95242534924439</v>
      </c>
    </row>
    <row r="141" spans="3:19" x14ac:dyDescent="0.25">
      <c r="C141">
        <v>9</v>
      </c>
      <c r="D141" t="s">
        <v>1526</v>
      </c>
      <c r="E141">
        <v>58.5</v>
      </c>
      <c r="I141">
        <v>8511.9</v>
      </c>
      <c r="J141">
        <v>616</v>
      </c>
      <c r="O141">
        <v>42178</v>
      </c>
      <c r="P141">
        <v>42178</v>
      </c>
      <c r="Q141">
        <v>2109816</v>
      </c>
      <c r="S141">
        <v>1583.3333333333333</v>
      </c>
    </row>
    <row r="142" spans="3:19" x14ac:dyDescent="0.25">
      <c r="C142">
        <v>9</v>
      </c>
      <c r="D142">
        <v>303</v>
      </c>
      <c r="E142">
        <v>14.5</v>
      </c>
      <c r="I142">
        <v>2142.4</v>
      </c>
      <c r="J142">
        <v>31</v>
      </c>
      <c r="O142">
        <v>2700</v>
      </c>
      <c r="P142">
        <v>2700</v>
      </c>
      <c r="Q142">
        <v>479911</v>
      </c>
      <c r="S142">
        <v>1583.3333333333333</v>
      </c>
    </row>
    <row r="143" spans="3:19" x14ac:dyDescent="0.25">
      <c r="C143">
        <v>9</v>
      </c>
      <c r="D143">
        <v>304</v>
      </c>
      <c r="E143">
        <v>6</v>
      </c>
      <c r="I143">
        <v>943.5</v>
      </c>
      <c r="J143">
        <v>25.5</v>
      </c>
      <c r="O143">
        <v>1000</v>
      </c>
      <c r="P143">
        <v>1000</v>
      </c>
      <c r="Q143">
        <v>254194</v>
      </c>
    </row>
    <row r="144" spans="3:19" x14ac:dyDescent="0.25">
      <c r="C144">
        <v>9</v>
      </c>
      <c r="D144">
        <v>305</v>
      </c>
      <c r="E144">
        <v>1</v>
      </c>
      <c r="I144">
        <v>151.5</v>
      </c>
      <c r="J144">
        <v>4</v>
      </c>
      <c r="Q144">
        <v>42020</v>
      </c>
    </row>
    <row r="145" spans="3:19" x14ac:dyDescent="0.25">
      <c r="C145">
        <v>9</v>
      </c>
      <c r="D145">
        <v>409</v>
      </c>
      <c r="E145">
        <v>22</v>
      </c>
      <c r="I145">
        <v>3164</v>
      </c>
      <c r="J145">
        <v>401</v>
      </c>
      <c r="O145">
        <v>10000</v>
      </c>
      <c r="P145">
        <v>10000</v>
      </c>
      <c r="Q145">
        <v>912334</v>
      </c>
    </row>
    <row r="146" spans="3:19" x14ac:dyDescent="0.25">
      <c r="C146">
        <v>9</v>
      </c>
      <c r="D146">
        <v>636</v>
      </c>
      <c r="E146">
        <v>1</v>
      </c>
      <c r="I146">
        <v>152.5</v>
      </c>
      <c r="O146">
        <v>1500</v>
      </c>
      <c r="P146">
        <v>1500</v>
      </c>
      <c r="Q146">
        <v>28915</v>
      </c>
    </row>
    <row r="147" spans="3:19" x14ac:dyDescent="0.25">
      <c r="C147">
        <v>9</v>
      </c>
      <c r="D147">
        <v>642</v>
      </c>
      <c r="E147">
        <v>14</v>
      </c>
      <c r="I147">
        <v>1958</v>
      </c>
      <c r="J147">
        <v>154.5</v>
      </c>
      <c r="O147">
        <v>26978</v>
      </c>
      <c r="P147">
        <v>26978</v>
      </c>
      <c r="Q147">
        <v>392442</v>
      </c>
    </row>
    <row r="148" spans="3:19" x14ac:dyDescent="0.25">
      <c r="C148">
        <v>9</v>
      </c>
      <c r="D148" t="s">
        <v>1527</v>
      </c>
      <c r="E148">
        <v>8</v>
      </c>
      <c r="I148">
        <v>1188</v>
      </c>
      <c r="Q148">
        <v>180435</v>
      </c>
    </row>
    <row r="149" spans="3:19" x14ac:dyDescent="0.25">
      <c r="C149">
        <v>9</v>
      </c>
      <c r="D149">
        <v>25</v>
      </c>
      <c r="E149">
        <v>3</v>
      </c>
      <c r="I149">
        <v>448</v>
      </c>
      <c r="Q149">
        <v>44982</v>
      </c>
    </row>
    <row r="150" spans="3:19" x14ac:dyDescent="0.25">
      <c r="C150">
        <v>9</v>
      </c>
      <c r="D150">
        <v>30</v>
      </c>
      <c r="E150">
        <v>5</v>
      </c>
      <c r="I150">
        <v>740</v>
      </c>
      <c r="Q150">
        <v>135453</v>
      </c>
    </row>
    <row r="151" spans="3:19" x14ac:dyDescent="0.25">
      <c r="C151" t="s">
        <v>1536</v>
      </c>
      <c r="E151">
        <v>77.3</v>
      </c>
      <c r="I151">
        <v>11398.9</v>
      </c>
      <c r="J151">
        <v>676</v>
      </c>
      <c r="L151">
        <v>1</v>
      </c>
      <c r="O151">
        <v>42928</v>
      </c>
      <c r="P151">
        <v>42928</v>
      </c>
      <c r="Q151">
        <v>2929404</v>
      </c>
      <c r="S151">
        <v>3418.7354165515899</v>
      </c>
    </row>
  </sheetData>
  <hyperlinks>
    <hyperlink ref="A2" location="Obsah!A1" display="Zpět na Obsah  KL 01  1.-4.měsíc" xr:uid="{3E5F4F05-0C98-4E22-8207-2EB272D4411E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1554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12006867.66</v>
      </c>
      <c r="C3" s="222">
        <f t="shared" ref="C3:Z3" si="0">SUBTOTAL(9,C6:C1048576)</f>
        <v>11</v>
      </c>
      <c r="D3" s="222"/>
      <c r="E3" s="222">
        <f>SUBTOTAL(9,E6:E1048576)/4</f>
        <v>11906120.989999998</v>
      </c>
      <c r="F3" s="222"/>
      <c r="G3" s="222">
        <f t="shared" si="0"/>
        <v>11</v>
      </c>
      <c r="H3" s="222">
        <f>SUBTOTAL(9,H6:H1048576)/4</f>
        <v>10952470.670000002</v>
      </c>
      <c r="I3" s="225">
        <f>IF(B3&lt;&gt;0,H3/B3,"")</f>
        <v>0.91218384179308942</v>
      </c>
      <c r="J3" s="223">
        <f>IF(E3&lt;&gt;0,H3/E3,"")</f>
        <v>0.91990251730173311</v>
      </c>
      <c r="K3" s="224">
        <f t="shared" si="0"/>
        <v>250783.19999999995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>
        <f>IF(K3&lt;&gt;0,Q3/K3,"")</f>
        <v>0</v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26"/>
      <c r="B5" s="627">
        <v>2015</v>
      </c>
      <c r="C5" s="628"/>
      <c r="D5" s="628"/>
      <c r="E5" s="628">
        <v>2018</v>
      </c>
      <c r="F5" s="628"/>
      <c r="G5" s="628"/>
      <c r="H5" s="628">
        <v>2019</v>
      </c>
      <c r="I5" s="629" t="s">
        <v>211</v>
      </c>
      <c r="J5" s="630" t="s">
        <v>2</v>
      </c>
      <c r="K5" s="627">
        <v>2015</v>
      </c>
      <c r="L5" s="628"/>
      <c r="M5" s="628"/>
      <c r="N5" s="628">
        <v>2018</v>
      </c>
      <c r="O5" s="628"/>
      <c r="P5" s="628"/>
      <c r="Q5" s="628">
        <v>2019</v>
      </c>
      <c r="R5" s="629" t="s">
        <v>211</v>
      </c>
      <c r="S5" s="630" t="s">
        <v>2</v>
      </c>
      <c r="T5" s="627">
        <v>2015</v>
      </c>
      <c r="U5" s="628"/>
      <c r="V5" s="628"/>
      <c r="W5" s="628">
        <v>2018</v>
      </c>
      <c r="X5" s="628"/>
      <c r="Y5" s="628"/>
      <c r="Z5" s="628">
        <v>2019</v>
      </c>
      <c r="AA5" s="629" t="s">
        <v>211</v>
      </c>
      <c r="AB5" s="630" t="s">
        <v>2</v>
      </c>
    </row>
    <row r="6" spans="1:28" ht="14.45" customHeight="1" x14ac:dyDescent="0.25">
      <c r="A6" s="631" t="s">
        <v>1550</v>
      </c>
      <c r="B6" s="632">
        <v>804151.66</v>
      </c>
      <c r="C6" s="633">
        <v>1</v>
      </c>
      <c r="D6" s="633">
        <v>1.207610826315707</v>
      </c>
      <c r="E6" s="632">
        <v>665902.99</v>
      </c>
      <c r="F6" s="633">
        <v>0.82808134724238458</v>
      </c>
      <c r="G6" s="633">
        <v>1</v>
      </c>
      <c r="H6" s="632">
        <v>512133.67</v>
      </c>
      <c r="I6" s="633">
        <v>0.63686204415719294</v>
      </c>
      <c r="J6" s="633">
        <v>0.76908149939377801</v>
      </c>
      <c r="K6" s="632"/>
      <c r="L6" s="633"/>
      <c r="M6" s="633"/>
      <c r="N6" s="632"/>
      <c r="O6" s="633"/>
      <c r="P6" s="633"/>
      <c r="Q6" s="632"/>
      <c r="R6" s="633"/>
      <c r="S6" s="633"/>
      <c r="T6" s="632"/>
      <c r="U6" s="633"/>
      <c r="V6" s="633"/>
      <c r="W6" s="632"/>
      <c r="X6" s="633"/>
      <c r="Y6" s="633"/>
      <c r="Z6" s="632"/>
      <c r="AA6" s="633"/>
      <c r="AB6" s="634"/>
    </row>
    <row r="7" spans="1:28" ht="14.45" customHeight="1" x14ac:dyDescent="0.25">
      <c r="A7" s="645" t="s">
        <v>1551</v>
      </c>
      <c r="B7" s="635">
        <v>804151.66</v>
      </c>
      <c r="C7" s="636">
        <v>1</v>
      </c>
      <c r="D7" s="636">
        <v>1.207610826315707</v>
      </c>
      <c r="E7" s="635">
        <v>665902.99</v>
      </c>
      <c r="F7" s="636">
        <v>0.82808134724238458</v>
      </c>
      <c r="G7" s="636">
        <v>1</v>
      </c>
      <c r="H7" s="635">
        <v>512133.67</v>
      </c>
      <c r="I7" s="636">
        <v>0.63686204415719294</v>
      </c>
      <c r="J7" s="636">
        <v>0.76908149939377801</v>
      </c>
      <c r="K7" s="635"/>
      <c r="L7" s="636"/>
      <c r="M7" s="636"/>
      <c r="N7" s="635"/>
      <c r="O7" s="636"/>
      <c r="P7" s="636"/>
      <c r="Q7" s="635"/>
      <c r="R7" s="636"/>
      <c r="S7" s="636"/>
      <c r="T7" s="635"/>
      <c r="U7" s="636"/>
      <c r="V7" s="636"/>
      <c r="W7" s="635"/>
      <c r="X7" s="636"/>
      <c r="Y7" s="636"/>
      <c r="Z7" s="635"/>
      <c r="AA7" s="636"/>
      <c r="AB7" s="637"/>
    </row>
    <row r="8" spans="1:28" ht="14.45" customHeight="1" x14ac:dyDescent="0.25">
      <c r="A8" s="638" t="s">
        <v>1552</v>
      </c>
      <c r="B8" s="639">
        <v>11202716</v>
      </c>
      <c r="C8" s="640">
        <v>1</v>
      </c>
      <c r="D8" s="640">
        <v>0.99666358784144582</v>
      </c>
      <c r="E8" s="639">
        <v>11240218</v>
      </c>
      <c r="F8" s="640">
        <v>1.0033475810687338</v>
      </c>
      <c r="G8" s="640">
        <v>1</v>
      </c>
      <c r="H8" s="639">
        <v>10440337</v>
      </c>
      <c r="I8" s="640">
        <v>0.93194694929336774</v>
      </c>
      <c r="J8" s="640">
        <v>0.92883759016061784</v>
      </c>
      <c r="K8" s="639">
        <v>125391.59999999998</v>
      </c>
      <c r="L8" s="640">
        <v>1</v>
      </c>
      <c r="M8" s="640"/>
      <c r="N8" s="639"/>
      <c r="O8" s="640"/>
      <c r="P8" s="640"/>
      <c r="Q8" s="639"/>
      <c r="R8" s="640"/>
      <c r="S8" s="640"/>
      <c r="T8" s="639"/>
      <c r="U8" s="640"/>
      <c r="V8" s="640"/>
      <c r="W8" s="639"/>
      <c r="X8" s="640"/>
      <c r="Y8" s="640"/>
      <c r="Z8" s="639"/>
      <c r="AA8" s="640"/>
      <c r="AB8" s="641"/>
    </row>
    <row r="9" spans="1:28" ht="14.45" customHeight="1" thickBot="1" x14ac:dyDescent="0.3">
      <c r="A9" s="646" t="s">
        <v>1553</v>
      </c>
      <c r="B9" s="642">
        <v>11202716</v>
      </c>
      <c r="C9" s="643">
        <v>1</v>
      </c>
      <c r="D9" s="643">
        <v>0.99666358784144582</v>
      </c>
      <c r="E9" s="642">
        <v>11240218</v>
      </c>
      <c r="F9" s="643">
        <v>1.0033475810687338</v>
      </c>
      <c r="G9" s="643">
        <v>1</v>
      </c>
      <c r="H9" s="642">
        <v>10440337</v>
      </c>
      <c r="I9" s="643">
        <v>0.93194694929336774</v>
      </c>
      <c r="J9" s="643">
        <v>0.92883759016061784</v>
      </c>
      <c r="K9" s="642">
        <v>125391.59999999998</v>
      </c>
      <c r="L9" s="643">
        <v>1</v>
      </c>
      <c r="M9" s="643"/>
      <c r="N9" s="642"/>
      <c r="O9" s="643"/>
      <c r="P9" s="643"/>
      <c r="Q9" s="642"/>
      <c r="R9" s="643"/>
      <c r="S9" s="643"/>
      <c r="T9" s="642"/>
      <c r="U9" s="643"/>
      <c r="V9" s="643"/>
      <c r="W9" s="642"/>
      <c r="X9" s="643"/>
      <c r="Y9" s="643"/>
      <c r="Z9" s="642"/>
      <c r="AA9" s="643"/>
      <c r="AB9" s="644"/>
    </row>
    <row r="10" spans="1:28" ht="14.45" customHeight="1" thickBot="1" x14ac:dyDescent="0.25"/>
    <row r="11" spans="1:28" ht="14.45" customHeight="1" x14ac:dyDescent="0.25">
      <c r="A11" s="631" t="s">
        <v>1555</v>
      </c>
      <c r="B11" s="632">
        <v>804151.66</v>
      </c>
      <c r="C11" s="633">
        <v>1</v>
      </c>
      <c r="D11" s="633">
        <v>1.207610826315707</v>
      </c>
      <c r="E11" s="632">
        <v>665902.99</v>
      </c>
      <c r="F11" s="633">
        <v>0.82808134724238458</v>
      </c>
      <c r="G11" s="633">
        <v>1</v>
      </c>
      <c r="H11" s="632">
        <v>512133.67</v>
      </c>
      <c r="I11" s="633">
        <v>0.63686204415719294</v>
      </c>
      <c r="J11" s="634">
        <v>0.76908149939377801</v>
      </c>
    </row>
    <row r="12" spans="1:28" ht="14.45" customHeight="1" x14ac:dyDescent="0.25">
      <c r="A12" s="645" t="s">
        <v>1556</v>
      </c>
      <c r="B12" s="635">
        <v>11324</v>
      </c>
      <c r="C12" s="636">
        <v>1</v>
      </c>
      <c r="D12" s="636">
        <v>1.252239301116886</v>
      </c>
      <c r="E12" s="635">
        <v>9043</v>
      </c>
      <c r="F12" s="636">
        <v>0.79856941010243732</v>
      </c>
      <c r="G12" s="636">
        <v>1</v>
      </c>
      <c r="H12" s="635">
        <v>8921</v>
      </c>
      <c r="I12" s="636">
        <v>0.78779583186153301</v>
      </c>
      <c r="J12" s="637">
        <v>0.98650890191308194</v>
      </c>
    </row>
    <row r="13" spans="1:28" ht="14.45" customHeight="1" x14ac:dyDescent="0.25">
      <c r="A13" s="645" t="s">
        <v>1557</v>
      </c>
      <c r="B13" s="635">
        <v>792827.66</v>
      </c>
      <c r="C13" s="636">
        <v>1</v>
      </c>
      <c r="D13" s="636">
        <v>1.2069964255244106</v>
      </c>
      <c r="E13" s="635">
        <v>656859.99</v>
      </c>
      <c r="F13" s="636">
        <v>0.82850286782375882</v>
      </c>
      <c r="G13" s="636">
        <v>1</v>
      </c>
      <c r="H13" s="635">
        <v>503212.67</v>
      </c>
      <c r="I13" s="636">
        <v>0.63470624877038218</v>
      </c>
      <c r="J13" s="637">
        <v>0.7660881735238585</v>
      </c>
    </row>
    <row r="14" spans="1:28" ht="14.45" customHeight="1" x14ac:dyDescent="0.25">
      <c r="A14" s="638" t="s">
        <v>541</v>
      </c>
      <c r="B14" s="639">
        <v>10929673</v>
      </c>
      <c r="C14" s="640">
        <v>1</v>
      </c>
      <c r="D14" s="640">
        <v>0.99287858557534081</v>
      </c>
      <c r="E14" s="639">
        <v>11008066</v>
      </c>
      <c r="F14" s="640">
        <v>1.0071724927177601</v>
      </c>
      <c r="G14" s="640">
        <v>1</v>
      </c>
      <c r="H14" s="639">
        <v>10203103</v>
      </c>
      <c r="I14" s="640">
        <v>0.93352317127877471</v>
      </c>
      <c r="J14" s="641">
        <v>0.92687516590107655</v>
      </c>
    </row>
    <row r="15" spans="1:28" ht="14.45" customHeight="1" x14ac:dyDescent="0.25">
      <c r="A15" s="645" t="s">
        <v>1556</v>
      </c>
      <c r="B15" s="635">
        <v>10929673</v>
      </c>
      <c r="C15" s="636">
        <v>1</v>
      </c>
      <c r="D15" s="636">
        <v>0.99287858557534081</v>
      </c>
      <c r="E15" s="635">
        <v>11008066</v>
      </c>
      <c r="F15" s="636">
        <v>1.0071724927177601</v>
      </c>
      <c r="G15" s="636">
        <v>1</v>
      </c>
      <c r="H15" s="635">
        <v>10203103</v>
      </c>
      <c r="I15" s="636">
        <v>0.93352317127877471</v>
      </c>
      <c r="J15" s="637">
        <v>0.92687516590107655</v>
      </c>
    </row>
    <row r="16" spans="1:28" ht="14.45" customHeight="1" x14ac:dyDescent="0.25">
      <c r="A16" s="638" t="s">
        <v>546</v>
      </c>
      <c r="B16" s="639">
        <v>273043</v>
      </c>
      <c r="C16" s="640">
        <v>1</v>
      </c>
      <c r="D16" s="640">
        <v>1.1761389089906613</v>
      </c>
      <c r="E16" s="639">
        <v>232152</v>
      </c>
      <c r="F16" s="640">
        <v>0.85023970583387964</v>
      </c>
      <c r="G16" s="640">
        <v>1</v>
      </c>
      <c r="H16" s="639">
        <v>237234</v>
      </c>
      <c r="I16" s="640">
        <v>0.86885215881747568</v>
      </c>
      <c r="J16" s="641">
        <v>1.0218908301457665</v>
      </c>
    </row>
    <row r="17" spans="1:10" ht="14.45" customHeight="1" thickBot="1" x14ac:dyDescent="0.3">
      <c r="A17" s="646" t="s">
        <v>1556</v>
      </c>
      <c r="B17" s="642">
        <v>273043</v>
      </c>
      <c r="C17" s="643">
        <v>1</v>
      </c>
      <c r="D17" s="643">
        <v>1.1761389089906613</v>
      </c>
      <c r="E17" s="642">
        <v>232152</v>
      </c>
      <c r="F17" s="643">
        <v>0.85023970583387964</v>
      </c>
      <c r="G17" s="643">
        <v>1</v>
      </c>
      <c r="H17" s="642">
        <v>237234</v>
      </c>
      <c r="I17" s="643">
        <v>0.86885215881747568</v>
      </c>
      <c r="J17" s="644">
        <v>1.0218908301457665</v>
      </c>
    </row>
    <row r="18" spans="1:10" ht="14.45" customHeight="1" x14ac:dyDescent="0.2">
      <c r="A18" s="565" t="s">
        <v>247</v>
      </c>
    </row>
    <row r="19" spans="1:10" ht="14.45" customHeight="1" x14ac:dyDescent="0.2">
      <c r="A19" s="566" t="s">
        <v>618</v>
      </c>
    </row>
    <row r="20" spans="1:10" ht="14.45" customHeight="1" x14ac:dyDescent="0.2">
      <c r="A20" s="565" t="s">
        <v>1558</v>
      </c>
    </row>
    <row r="21" spans="1:10" ht="14.45" customHeight="1" x14ac:dyDescent="0.2">
      <c r="A21" s="565" t="s">
        <v>1559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9414E332-94CC-46E6-803E-D994269252AE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1562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46987</v>
      </c>
      <c r="C3" s="260">
        <f t="shared" si="0"/>
        <v>46589</v>
      </c>
      <c r="D3" s="272">
        <f t="shared" si="0"/>
        <v>42843</v>
      </c>
      <c r="E3" s="224">
        <f t="shared" si="0"/>
        <v>12006867.66</v>
      </c>
      <c r="F3" s="222">
        <f t="shared" si="0"/>
        <v>11906120.99</v>
      </c>
      <c r="G3" s="261">
        <f t="shared" si="0"/>
        <v>10952470.67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26"/>
      <c r="B5" s="627">
        <v>2015</v>
      </c>
      <c r="C5" s="628">
        <v>2018</v>
      </c>
      <c r="D5" s="647">
        <v>2019</v>
      </c>
      <c r="E5" s="627">
        <v>2015</v>
      </c>
      <c r="F5" s="628">
        <v>2018</v>
      </c>
      <c r="G5" s="647">
        <v>2019</v>
      </c>
    </row>
    <row r="6" spans="1:7" ht="14.45" customHeight="1" x14ac:dyDescent="0.2">
      <c r="A6" s="617" t="s">
        <v>1556</v>
      </c>
      <c r="B6" s="116">
        <v>46736</v>
      </c>
      <c r="C6" s="116">
        <v>46358</v>
      </c>
      <c r="D6" s="116">
        <v>42622</v>
      </c>
      <c r="E6" s="648">
        <v>11214040</v>
      </c>
      <c r="F6" s="648">
        <v>11249261</v>
      </c>
      <c r="G6" s="649">
        <v>10449258</v>
      </c>
    </row>
    <row r="7" spans="1:7" ht="14.45" customHeight="1" x14ac:dyDescent="0.2">
      <c r="A7" s="618" t="s">
        <v>620</v>
      </c>
      <c r="B7" s="610">
        <v>37</v>
      </c>
      <c r="C7" s="610">
        <v>33</v>
      </c>
      <c r="D7" s="610">
        <v>1</v>
      </c>
      <c r="E7" s="650">
        <v>192184.66999999998</v>
      </c>
      <c r="F7" s="650">
        <v>120231.33</v>
      </c>
      <c r="G7" s="651">
        <v>38</v>
      </c>
    </row>
    <row r="8" spans="1:7" ht="14.45" customHeight="1" x14ac:dyDescent="0.2">
      <c r="A8" s="618" t="s">
        <v>621</v>
      </c>
      <c r="B8" s="610">
        <v>18</v>
      </c>
      <c r="C8" s="610">
        <v>27</v>
      </c>
      <c r="D8" s="610">
        <v>30</v>
      </c>
      <c r="E8" s="650">
        <v>666</v>
      </c>
      <c r="F8" s="650">
        <v>101353</v>
      </c>
      <c r="G8" s="651">
        <v>56047.67</v>
      </c>
    </row>
    <row r="9" spans="1:7" ht="14.45" customHeight="1" x14ac:dyDescent="0.2">
      <c r="A9" s="618" t="s">
        <v>622</v>
      </c>
      <c r="B9" s="610"/>
      <c r="C9" s="610">
        <v>8</v>
      </c>
      <c r="D9" s="610">
        <v>11</v>
      </c>
      <c r="E9" s="650"/>
      <c r="F9" s="650">
        <v>296</v>
      </c>
      <c r="G9" s="651">
        <v>418</v>
      </c>
    </row>
    <row r="10" spans="1:7" ht="14.45" customHeight="1" x14ac:dyDescent="0.2">
      <c r="A10" s="618" t="s">
        <v>623</v>
      </c>
      <c r="B10" s="610">
        <v>6</v>
      </c>
      <c r="C10" s="610">
        <v>16</v>
      </c>
      <c r="D10" s="610">
        <v>11</v>
      </c>
      <c r="E10" s="650">
        <v>222</v>
      </c>
      <c r="F10" s="650">
        <v>729.32999999999993</v>
      </c>
      <c r="G10" s="651">
        <v>418</v>
      </c>
    </row>
    <row r="11" spans="1:7" ht="14.45" customHeight="1" x14ac:dyDescent="0.2">
      <c r="A11" s="618" t="s">
        <v>624</v>
      </c>
      <c r="B11" s="610">
        <v>37</v>
      </c>
      <c r="C11" s="610">
        <v>35</v>
      </c>
      <c r="D11" s="610">
        <v>27</v>
      </c>
      <c r="E11" s="650">
        <v>1369</v>
      </c>
      <c r="F11" s="650">
        <v>1295</v>
      </c>
      <c r="G11" s="651">
        <v>1026</v>
      </c>
    </row>
    <row r="12" spans="1:7" ht="14.45" customHeight="1" x14ac:dyDescent="0.2">
      <c r="A12" s="618" t="s">
        <v>625</v>
      </c>
      <c r="B12" s="610">
        <v>121</v>
      </c>
      <c r="C12" s="610">
        <v>102</v>
      </c>
      <c r="D12" s="610">
        <v>140</v>
      </c>
      <c r="E12" s="650">
        <v>469093.99999999994</v>
      </c>
      <c r="F12" s="650">
        <v>387015.67000000004</v>
      </c>
      <c r="G12" s="651">
        <v>445227</v>
      </c>
    </row>
    <row r="13" spans="1:7" ht="14.45" customHeight="1" x14ac:dyDescent="0.2">
      <c r="A13" s="618" t="s">
        <v>1560</v>
      </c>
      <c r="B13" s="610">
        <v>5</v>
      </c>
      <c r="C13" s="610">
        <v>1</v>
      </c>
      <c r="D13" s="610">
        <v>1</v>
      </c>
      <c r="E13" s="650">
        <v>185</v>
      </c>
      <c r="F13" s="650">
        <v>37</v>
      </c>
      <c r="G13" s="651">
        <v>38</v>
      </c>
    </row>
    <row r="14" spans="1:7" ht="14.45" customHeight="1" thickBot="1" x14ac:dyDescent="0.25">
      <c r="A14" s="654" t="s">
        <v>1561</v>
      </c>
      <c r="B14" s="612">
        <v>27</v>
      </c>
      <c r="C14" s="612">
        <v>9</v>
      </c>
      <c r="D14" s="612"/>
      <c r="E14" s="652">
        <v>129106.99</v>
      </c>
      <c r="F14" s="652">
        <v>45902.66</v>
      </c>
      <c r="G14" s="653"/>
    </row>
    <row r="15" spans="1:7" ht="14.45" customHeight="1" x14ac:dyDescent="0.2">
      <c r="A15" s="565" t="s">
        <v>247</v>
      </c>
    </row>
    <row r="16" spans="1:7" ht="14.45" customHeight="1" x14ac:dyDescent="0.2">
      <c r="A16" s="566" t="s">
        <v>618</v>
      </c>
    </row>
    <row r="17" spans="1:1" ht="14.45" customHeight="1" x14ac:dyDescent="0.2">
      <c r="A17" s="565" t="s">
        <v>1558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B2EC3C99-9B49-45A4-86CC-21309F41317F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1645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47107</v>
      </c>
      <c r="H3" s="103">
        <f t="shared" si="0"/>
        <v>12132259.26</v>
      </c>
      <c r="I3" s="74"/>
      <c r="J3" s="74"/>
      <c r="K3" s="103">
        <f t="shared" si="0"/>
        <v>46589</v>
      </c>
      <c r="L3" s="103">
        <f t="shared" si="0"/>
        <v>11906120.99</v>
      </c>
      <c r="M3" s="74"/>
      <c r="N3" s="74"/>
      <c r="O3" s="103">
        <f t="shared" si="0"/>
        <v>42843</v>
      </c>
      <c r="P3" s="103">
        <f t="shared" si="0"/>
        <v>10952470.67</v>
      </c>
      <c r="Q3" s="75">
        <f>IF(L3=0,0,P3/L3)</f>
        <v>0.91990251730173289</v>
      </c>
      <c r="R3" s="104">
        <f>IF(O3=0,0,P3/O3)</f>
        <v>255.64201083024065</v>
      </c>
    </row>
    <row r="4" spans="1:18" ht="14.45" customHeight="1" x14ac:dyDescent="0.2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55"/>
      <c r="B5" s="655"/>
      <c r="C5" s="656"/>
      <c r="D5" s="657"/>
      <c r="E5" s="658"/>
      <c r="F5" s="659"/>
      <c r="G5" s="660" t="s">
        <v>71</v>
      </c>
      <c r="H5" s="661" t="s">
        <v>14</v>
      </c>
      <c r="I5" s="662"/>
      <c r="J5" s="662"/>
      <c r="K5" s="660" t="s">
        <v>71</v>
      </c>
      <c r="L5" s="661" t="s">
        <v>14</v>
      </c>
      <c r="M5" s="662"/>
      <c r="N5" s="662"/>
      <c r="O5" s="660" t="s">
        <v>71</v>
      </c>
      <c r="P5" s="661" t="s">
        <v>14</v>
      </c>
      <c r="Q5" s="663"/>
      <c r="R5" s="664"/>
    </row>
    <row r="6" spans="1:18" ht="14.45" customHeight="1" x14ac:dyDescent="0.2">
      <c r="A6" s="585" t="s">
        <v>1563</v>
      </c>
      <c r="B6" s="586" t="s">
        <v>1564</v>
      </c>
      <c r="C6" s="586" t="s">
        <v>1555</v>
      </c>
      <c r="D6" s="586" t="s">
        <v>1565</v>
      </c>
      <c r="E6" s="586" t="s">
        <v>1566</v>
      </c>
      <c r="F6" s="586" t="s">
        <v>1567</v>
      </c>
      <c r="G6" s="116">
        <v>101</v>
      </c>
      <c r="H6" s="116">
        <v>3737</v>
      </c>
      <c r="I6" s="586">
        <v>1.0202020202020201</v>
      </c>
      <c r="J6" s="586">
        <v>37</v>
      </c>
      <c r="K6" s="116">
        <v>99</v>
      </c>
      <c r="L6" s="116">
        <v>3663</v>
      </c>
      <c r="M6" s="586">
        <v>1</v>
      </c>
      <c r="N6" s="586">
        <v>37</v>
      </c>
      <c r="O6" s="116">
        <v>108</v>
      </c>
      <c r="P6" s="116">
        <v>4104</v>
      </c>
      <c r="Q6" s="591">
        <v>1.1203931203931203</v>
      </c>
      <c r="R6" s="609">
        <v>38</v>
      </c>
    </row>
    <row r="7" spans="1:18" ht="14.45" customHeight="1" x14ac:dyDescent="0.2">
      <c r="A7" s="592" t="s">
        <v>1563</v>
      </c>
      <c r="B7" s="593" t="s">
        <v>1564</v>
      </c>
      <c r="C7" s="593" t="s">
        <v>1555</v>
      </c>
      <c r="D7" s="593" t="s">
        <v>1565</v>
      </c>
      <c r="E7" s="593" t="s">
        <v>1568</v>
      </c>
      <c r="F7" s="593" t="s">
        <v>1569</v>
      </c>
      <c r="G7" s="610"/>
      <c r="H7" s="610"/>
      <c r="I7" s="593"/>
      <c r="J7" s="593"/>
      <c r="K7" s="610">
        <v>0</v>
      </c>
      <c r="L7" s="610">
        <v>0</v>
      </c>
      <c r="M7" s="593"/>
      <c r="N7" s="593"/>
      <c r="O7" s="610"/>
      <c r="P7" s="610"/>
      <c r="Q7" s="598"/>
      <c r="R7" s="611"/>
    </row>
    <row r="8" spans="1:18" ht="14.45" customHeight="1" x14ac:dyDescent="0.2">
      <c r="A8" s="592" t="s">
        <v>1563</v>
      </c>
      <c r="B8" s="593" t="s">
        <v>1564</v>
      </c>
      <c r="C8" s="593" t="s">
        <v>1555</v>
      </c>
      <c r="D8" s="593" t="s">
        <v>1565</v>
      </c>
      <c r="E8" s="593" t="s">
        <v>1570</v>
      </c>
      <c r="F8" s="593" t="s">
        <v>1571</v>
      </c>
      <c r="G8" s="610">
        <v>32</v>
      </c>
      <c r="H8" s="610">
        <v>1066.6599999999999</v>
      </c>
      <c r="I8" s="593">
        <v>1.3333416667708342</v>
      </c>
      <c r="J8" s="593">
        <v>33.333124999999995</v>
      </c>
      <c r="K8" s="610">
        <v>24</v>
      </c>
      <c r="L8" s="610">
        <v>799.99000000000012</v>
      </c>
      <c r="M8" s="593">
        <v>1</v>
      </c>
      <c r="N8" s="593">
        <v>33.332916666666669</v>
      </c>
      <c r="O8" s="610">
        <v>26</v>
      </c>
      <c r="P8" s="610">
        <v>866.67000000000007</v>
      </c>
      <c r="Q8" s="598">
        <v>1.0833510418880234</v>
      </c>
      <c r="R8" s="611">
        <v>33.333461538461542</v>
      </c>
    </row>
    <row r="9" spans="1:18" ht="14.45" customHeight="1" x14ac:dyDescent="0.2">
      <c r="A9" s="592" t="s">
        <v>1563</v>
      </c>
      <c r="B9" s="593" t="s">
        <v>1564</v>
      </c>
      <c r="C9" s="593" t="s">
        <v>1555</v>
      </c>
      <c r="D9" s="593" t="s">
        <v>1565</v>
      </c>
      <c r="E9" s="593" t="s">
        <v>1572</v>
      </c>
      <c r="F9" s="593" t="s">
        <v>1573</v>
      </c>
      <c r="G9" s="610">
        <v>92</v>
      </c>
      <c r="H9" s="610">
        <v>3404</v>
      </c>
      <c r="I9" s="593">
        <v>1.1645569620253164</v>
      </c>
      <c r="J9" s="593">
        <v>37</v>
      </c>
      <c r="K9" s="610">
        <v>79</v>
      </c>
      <c r="L9" s="610">
        <v>2923</v>
      </c>
      <c r="M9" s="593">
        <v>1</v>
      </c>
      <c r="N9" s="593">
        <v>37</v>
      </c>
      <c r="O9" s="610">
        <v>82</v>
      </c>
      <c r="P9" s="610">
        <v>3116</v>
      </c>
      <c r="Q9" s="598">
        <v>1.0660280533698254</v>
      </c>
      <c r="R9" s="611">
        <v>38</v>
      </c>
    </row>
    <row r="10" spans="1:18" ht="14.45" customHeight="1" x14ac:dyDescent="0.2">
      <c r="A10" s="592" t="s">
        <v>1563</v>
      </c>
      <c r="B10" s="593" t="s">
        <v>1564</v>
      </c>
      <c r="C10" s="593" t="s">
        <v>1555</v>
      </c>
      <c r="D10" s="593" t="s">
        <v>1565</v>
      </c>
      <c r="E10" s="593" t="s">
        <v>1574</v>
      </c>
      <c r="F10" s="593" t="s">
        <v>1575</v>
      </c>
      <c r="G10" s="610">
        <v>176</v>
      </c>
      <c r="H10" s="610">
        <v>7920</v>
      </c>
      <c r="I10" s="593">
        <v>1.2941176470588236</v>
      </c>
      <c r="J10" s="593">
        <v>45</v>
      </c>
      <c r="K10" s="610">
        <v>136</v>
      </c>
      <c r="L10" s="610">
        <v>6120</v>
      </c>
      <c r="M10" s="593">
        <v>1</v>
      </c>
      <c r="N10" s="593">
        <v>45</v>
      </c>
      <c r="O10" s="610">
        <v>129</v>
      </c>
      <c r="P10" s="610">
        <v>5805</v>
      </c>
      <c r="Q10" s="598">
        <v>0.94852941176470584</v>
      </c>
      <c r="R10" s="611">
        <v>45</v>
      </c>
    </row>
    <row r="11" spans="1:18" ht="14.45" customHeight="1" x14ac:dyDescent="0.2">
      <c r="A11" s="592" t="s">
        <v>1563</v>
      </c>
      <c r="B11" s="593" t="s">
        <v>1564</v>
      </c>
      <c r="C11" s="593" t="s">
        <v>1555</v>
      </c>
      <c r="D11" s="593" t="s">
        <v>1565</v>
      </c>
      <c r="E11" s="593" t="s">
        <v>1576</v>
      </c>
      <c r="F11" s="593" t="s">
        <v>1577</v>
      </c>
      <c r="G11" s="610"/>
      <c r="H11" s="610"/>
      <c r="I11" s="593"/>
      <c r="J11" s="593"/>
      <c r="K11" s="610">
        <v>0</v>
      </c>
      <c r="L11" s="610">
        <v>0</v>
      </c>
      <c r="M11" s="593"/>
      <c r="N11" s="593"/>
      <c r="O11" s="610"/>
      <c r="P11" s="610"/>
      <c r="Q11" s="598"/>
      <c r="R11" s="611"/>
    </row>
    <row r="12" spans="1:18" ht="14.45" customHeight="1" x14ac:dyDescent="0.2">
      <c r="A12" s="592" t="s">
        <v>1563</v>
      </c>
      <c r="B12" s="593" t="s">
        <v>1564</v>
      </c>
      <c r="C12" s="593" t="s">
        <v>1555</v>
      </c>
      <c r="D12" s="593" t="s">
        <v>1565</v>
      </c>
      <c r="E12" s="593" t="s">
        <v>1578</v>
      </c>
      <c r="F12" s="593" t="s">
        <v>1579</v>
      </c>
      <c r="G12" s="610"/>
      <c r="H12" s="610"/>
      <c r="I12" s="593"/>
      <c r="J12" s="593"/>
      <c r="K12" s="610">
        <v>0</v>
      </c>
      <c r="L12" s="610">
        <v>0</v>
      </c>
      <c r="M12" s="593"/>
      <c r="N12" s="593"/>
      <c r="O12" s="610"/>
      <c r="P12" s="610"/>
      <c r="Q12" s="598"/>
      <c r="R12" s="611"/>
    </row>
    <row r="13" spans="1:18" ht="14.45" customHeight="1" x14ac:dyDescent="0.2">
      <c r="A13" s="592" t="s">
        <v>1563</v>
      </c>
      <c r="B13" s="593" t="s">
        <v>1564</v>
      </c>
      <c r="C13" s="593" t="s">
        <v>1555</v>
      </c>
      <c r="D13" s="593" t="s">
        <v>1565</v>
      </c>
      <c r="E13" s="593" t="s">
        <v>1580</v>
      </c>
      <c r="F13" s="593" t="s">
        <v>1581</v>
      </c>
      <c r="G13" s="610">
        <v>86</v>
      </c>
      <c r="H13" s="610">
        <v>781826</v>
      </c>
      <c r="I13" s="593">
        <v>1.2106111540373268</v>
      </c>
      <c r="J13" s="593">
        <v>9091</v>
      </c>
      <c r="K13" s="610">
        <v>71</v>
      </c>
      <c r="L13" s="610">
        <v>645811</v>
      </c>
      <c r="M13" s="593">
        <v>1</v>
      </c>
      <c r="N13" s="593">
        <v>9095.929577464789</v>
      </c>
      <c r="O13" s="610">
        <v>54</v>
      </c>
      <c r="P13" s="610">
        <v>492156</v>
      </c>
      <c r="Q13" s="598">
        <v>0.76207435302278836</v>
      </c>
      <c r="R13" s="611">
        <v>9114</v>
      </c>
    </row>
    <row r="14" spans="1:18" ht="14.45" customHeight="1" x14ac:dyDescent="0.2">
      <c r="A14" s="592" t="s">
        <v>1563</v>
      </c>
      <c r="B14" s="593" t="s">
        <v>1564</v>
      </c>
      <c r="C14" s="593" t="s">
        <v>1555</v>
      </c>
      <c r="D14" s="593" t="s">
        <v>1565</v>
      </c>
      <c r="E14" s="593" t="s">
        <v>1582</v>
      </c>
      <c r="F14" s="593" t="s">
        <v>1583</v>
      </c>
      <c r="G14" s="610"/>
      <c r="H14" s="610"/>
      <c r="I14" s="593"/>
      <c r="J14" s="593"/>
      <c r="K14" s="610">
        <v>0</v>
      </c>
      <c r="L14" s="610">
        <v>0</v>
      </c>
      <c r="M14" s="593"/>
      <c r="N14" s="593"/>
      <c r="O14" s="610"/>
      <c r="P14" s="610"/>
      <c r="Q14" s="598"/>
      <c r="R14" s="611"/>
    </row>
    <row r="15" spans="1:18" ht="14.45" customHeight="1" x14ac:dyDescent="0.2">
      <c r="A15" s="592" t="s">
        <v>1563</v>
      </c>
      <c r="B15" s="593" t="s">
        <v>1564</v>
      </c>
      <c r="C15" s="593" t="s">
        <v>1555</v>
      </c>
      <c r="D15" s="593" t="s">
        <v>1565</v>
      </c>
      <c r="E15" s="593" t="s">
        <v>1584</v>
      </c>
      <c r="F15" s="593" t="s">
        <v>1585</v>
      </c>
      <c r="G15" s="610">
        <v>3</v>
      </c>
      <c r="H15" s="610">
        <v>1065</v>
      </c>
      <c r="I15" s="593"/>
      <c r="J15" s="593">
        <v>355</v>
      </c>
      <c r="K15" s="610"/>
      <c r="L15" s="610"/>
      <c r="M15" s="593"/>
      <c r="N15" s="593"/>
      <c r="O15" s="610">
        <v>1</v>
      </c>
      <c r="P15" s="610">
        <v>358</v>
      </c>
      <c r="Q15" s="598"/>
      <c r="R15" s="611">
        <v>358</v>
      </c>
    </row>
    <row r="16" spans="1:18" ht="14.45" customHeight="1" x14ac:dyDescent="0.2">
      <c r="A16" s="592" t="s">
        <v>1563</v>
      </c>
      <c r="B16" s="593" t="s">
        <v>1564</v>
      </c>
      <c r="C16" s="593" t="s">
        <v>1555</v>
      </c>
      <c r="D16" s="593" t="s">
        <v>1565</v>
      </c>
      <c r="E16" s="593" t="s">
        <v>1586</v>
      </c>
      <c r="F16" s="593" t="s">
        <v>1587</v>
      </c>
      <c r="G16" s="610">
        <v>29</v>
      </c>
      <c r="H16" s="610">
        <v>5133</v>
      </c>
      <c r="I16" s="593">
        <v>0.77938050409960524</v>
      </c>
      <c r="J16" s="593">
        <v>177</v>
      </c>
      <c r="K16" s="610">
        <v>37</v>
      </c>
      <c r="L16" s="610">
        <v>6586</v>
      </c>
      <c r="M16" s="593">
        <v>1</v>
      </c>
      <c r="N16" s="593">
        <v>178</v>
      </c>
      <c r="O16" s="610">
        <v>32</v>
      </c>
      <c r="P16" s="610">
        <v>5728</v>
      </c>
      <c r="Q16" s="598">
        <v>0.86972365624051018</v>
      </c>
      <c r="R16" s="611">
        <v>179</v>
      </c>
    </row>
    <row r="17" spans="1:18" ht="14.45" customHeight="1" x14ac:dyDescent="0.2">
      <c r="A17" s="592" t="s">
        <v>1588</v>
      </c>
      <c r="B17" s="593" t="s">
        <v>1589</v>
      </c>
      <c r="C17" s="593" t="s">
        <v>541</v>
      </c>
      <c r="D17" s="593" t="s">
        <v>1565</v>
      </c>
      <c r="E17" s="593" t="s">
        <v>1590</v>
      </c>
      <c r="F17" s="593" t="s">
        <v>1591</v>
      </c>
      <c r="G17" s="610">
        <v>1966</v>
      </c>
      <c r="H17" s="610">
        <v>414826</v>
      </c>
      <c r="I17" s="593">
        <v>0.99427155238533516</v>
      </c>
      <c r="J17" s="593">
        <v>211</v>
      </c>
      <c r="K17" s="610">
        <v>1968</v>
      </c>
      <c r="L17" s="610">
        <v>417216</v>
      </c>
      <c r="M17" s="593">
        <v>1</v>
      </c>
      <c r="N17" s="593">
        <v>212</v>
      </c>
      <c r="O17" s="610">
        <v>2100</v>
      </c>
      <c r="P17" s="610">
        <v>447300</v>
      </c>
      <c r="Q17" s="598">
        <v>1.0721065347445928</v>
      </c>
      <c r="R17" s="611">
        <v>213</v>
      </c>
    </row>
    <row r="18" spans="1:18" ht="14.45" customHeight="1" x14ac:dyDescent="0.2">
      <c r="A18" s="592" t="s">
        <v>1588</v>
      </c>
      <c r="B18" s="593" t="s">
        <v>1589</v>
      </c>
      <c r="C18" s="593" t="s">
        <v>541</v>
      </c>
      <c r="D18" s="593" t="s">
        <v>1565</v>
      </c>
      <c r="E18" s="593" t="s">
        <v>1592</v>
      </c>
      <c r="F18" s="593" t="s">
        <v>1591</v>
      </c>
      <c r="G18" s="610">
        <v>246</v>
      </c>
      <c r="H18" s="610">
        <v>21402</v>
      </c>
      <c r="I18" s="593">
        <v>0.91791044776119401</v>
      </c>
      <c r="J18" s="593">
        <v>87</v>
      </c>
      <c r="K18" s="610">
        <v>268</v>
      </c>
      <c r="L18" s="610">
        <v>23316</v>
      </c>
      <c r="M18" s="593">
        <v>1</v>
      </c>
      <c r="N18" s="593">
        <v>87</v>
      </c>
      <c r="O18" s="610">
        <v>252</v>
      </c>
      <c r="P18" s="610">
        <v>22176</v>
      </c>
      <c r="Q18" s="598">
        <v>0.9511065362840968</v>
      </c>
      <c r="R18" s="611">
        <v>88</v>
      </c>
    </row>
    <row r="19" spans="1:18" ht="14.45" customHeight="1" x14ac:dyDescent="0.2">
      <c r="A19" s="592" t="s">
        <v>1588</v>
      </c>
      <c r="B19" s="593" t="s">
        <v>1589</v>
      </c>
      <c r="C19" s="593" t="s">
        <v>541</v>
      </c>
      <c r="D19" s="593" t="s">
        <v>1565</v>
      </c>
      <c r="E19" s="593" t="s">
        <v>1593</v>
      </c>
      <c r="F19" s="593" t="s">
        <v>1594</v>
      </c>
      <c r="G19" s="610">
        <v>12899</v>
      </c>
      <c r="H19" s="610">
        <v>3882599</v>
      </c>
      <c r="I19" s="593">
        <v>0.8937287507452345</v>
      </c>
      <c r="J19" s="593">
        <v>301</v>
      </c>
      <c r="K19" s="610">
        <v>14385</v>
      </c>
      <c r="L19" s="610">
        <v>4344270</v>
      </c>
      <c r="M19" s="593">
        <v>1</v>
      </c>
      <c r="N19" s="593">
        <v>302</v>
      </c>
      <c r="O19" s="610">
        <v>13752</v>
      </c>
      <c r="P19" s="610">
        <v>4166856</v>
      </c>
      <c r="Q19" s="598">
        <v>0.95916137809114077</v>
      </c>
      <c r="R19" s="611">
        <v>303</v>
      </c>
    </row>
    <row r="20" spans="1:18" ht="14.45" customHeight="1" x14ac:dyDescent="0.2">
      <c r="A20" s="592" t="s">
        <v>1588</v>
      </c>
      <c r="B20" s="593" t="s">
        <v>1589</v>
      </c>
      <c r="C20" s="593" t="s">
        <v>541</v>
      </c>
      <c r="D20" s="593" t="s">
        <v>1565</v>
      </c>
      <c r="E20" s="593" t="s">
        <v>1595</v>
      </c>
      <c r="F20" s="593" t="s">
        <v>1596</v>
      </c>
      <c r="G20" s="610">
        <v>345</v>
      </c>
      <c r="H20" s="610">
        <v>34155</v>
      </c>
      <c r="I20" s="593">
        <v>0.72566766524316395</v>
      </c>
      <c r="J20" s="593">
        <v>99</v>
      </c>
      <c r="K20" s="610">
        <v>471</v>
      </c>
      <c r="L20" s="610">
        <v>47067</v>
      </c>
      <c r="M20" s="593">
        <v>1</v>
      </c>
      <c r="N20" s="593">
        <v>99.929936305732483</v>
      </c>
      <c r="O20" s="610">
        <v>351</v>
      </c>
      <c r="P20" s="610">
        <v>35100</v>
      </c>
      <c r="Q20" s="598">
        <v>0.74574542673210531</v>
      </c>
      <c r="R20" s="611">
        <v>100</v>
      </c>
    </row>
    <row r="21" spans="1:18" ht="14.45" customHeight="1" x14ac:dyDescent="0.2">
      <c r="A21" s="592" t="s">
        <v>1588</v>
      </c>
      <c r="B21" s="593" t="s">
        <v>1589</v>
      </c>
      <c r="C21" s="593" t="s">
        <v>541</v>
      </c>
      <c r="D21" s="593" t="s">
        <v>1565</v>
      </c>
      <c r="E21" s="593" t="s">
        <v>1597</v>
      </c>
      <c r="F21" s="593" t="s">
        <v>1598</v>
      </c>
      <c r="G21" s="610">
        <v>21</v>
      </c>
      <c r="H21" s="610">
        <v>4872</v>
      </c>
      <c r="I21" s="593">
        <v>0.67741935483870963</v>
      </c>
      <c r="J21" s="593">
        <v>232</v>
      </c>
      <c r="K21" s="610">
        <v>31</v>
      </c>
      <c r="L21" s="610">
        <v>7192</v>
      </c>
      <c r="M21" s="593">
        <v>1</v>
      </c>
      <c r="N21" s="593">
        <v>232</v>
      </c>
      <c r="O21" s="610">
        <v>27</v>
      </c>
      <c r="P21" s="610">
        <v>6345</v>
      </c>
      <c r="Q21" s="598">
        <v>0.88223025583982206</v>
      </c>
      <c r="R21" s="611">
        <v>235</v>
      </c>
    </row>
    <row r="22" spans="1:18" ht="14.45" customHeight="1" x14ac:dyDescent="0.2">
      <c r="A22" s="592" t="s">
        <v>1588</v>
      </c>
      <c r="B22" s="593" t="s">
        <v>1589</v>
      </c>
      <c r="C22" s="593" t="s">
        <v>541</v>
      </c>
      <c r="D22" s="593" t="s">
        <v>1565</v>
      </c>
      <c r="E22" s="593" t="s">
        <v>1599</v>
      </c>
      <c r="F22" s="593" t="s">
        <v>1600</v>
      </c>
      <c r="G22" s="610">
        <v>2064</v>
      </c>
      <c r="H22" s="610">
        <v>282768</v>
      </c>
      <c r="I22" s="593">
        <v>0.97129411764705886</v>
      </c>
      <c r="J22" s="593">
        <v>137</v>
      </c>
      <c r="K22" s="610">
        <v>2125</v>
      </c>
      <c r="L22" s="610">
        <v>291125</v>
      </c>
      <c r="M22" s="593">
        <v>1</v>
      </c>
      <c r="N22" s="593">
        <v>137</v>
      </c>
      <c r="O22" s="610">
        <v>1675</v>
      </c>
      <c r="P22" s="610">
        <v>231150</v>
      </c>
      <c r="Q22" s="598">
        <v>0.79398883641047657</v>
      </c>
      <c r="R22" s="611">
        <v>138</v>
      </c>
    </row>
    <row r="23" spans="1:18" ht="14.45" customHeight="1" x14ac:dyDescent="0.2">
      <c r="A23" s="592" t="s">
        <v>1588</v>
      </c>
      <c r="B23" s="593" t="s">
        <v>1589</v>
      </c>
      <c r="C23" s="593" t="s">
        <v>541</v>
      </c>
      <c r="D23" s="593" t="s">
        <v>1565</v>
      </c>
      <c r="E23" s="593" t="s">
        <v>1601</v>
      </c>
      <c r="F23" s="593" t="s">
        <v>1600</v>
      </c>
      <c r="G23" s="610">
        <v>242</v>
      </c>
      <c r="H23" s="610">
        <v>44286</v>
      </c>
      <c r="I23" s="593">
        <v>0.99869204401948408</v>
      </c>
      <c r="J23" s="593">
        <v>183</v>
      </c>
      <c r="K23" s="610">
        <v>241</v>
      </c>
      <c r="L23" s="610">
        <v>44344</v>
      </c>
      <c r="M23" s="593">
        <v>1</v>
      </c>
      <c r="N23" s="593">
        <v>184</v>
      </c>
      <c r="O23" s="610">
        <v>227</v>
      </c>
      <c r="P23" s="610">
        <v>41995</v>
      </c>
      <c r="Q23" s="598">
        <v>0.94702778278910338</v>
      </c>
      <c r="R23" s="611">
        <v>185</v>
      </c>
    </row>
    <row r="24" spans="1:18" ht="14.45" customHeight="1" x14ac:dyDescent="0.2">
      <c r="A24" s="592" t="s">
        <v>1588</v>
      </c>
      <c r="B24" s="593" t="s">
        <v>1589</v>
      </c>
      <c r="C24" s="593" t="s">
        <v>541</v>
      </c>
      <c r="D24" s="593" t="s">
        <v>1565</v>
      </c>
      <c r="E24" s="593" t="s">
        <v>1602</v>
      </c>
      <c r="F24" s="593" t="s">
        <v>1603</v>
      </c>
      <c r="G24" s="610"/>
      <c r="H24" s="610"/>
      <c r="I24" s="593"/>
      <c r="J24" s="593"/>
      <c r="K24" s="610">
        <v>1</v>
      </c>
      <c r="L24" s="610">
        <v>299</v>
      </c>
      <c r="M24" s="593">
        <v>1</v>
      </c>
      <c r="N24" s="593">
        <v>299</v>
      </c>
      <c r="O24" s="610"/>
      <c r="P24" s="610"/>
      <c r="Q24" s="598"/>
      <c r="R24" s="611"/>
    </row>
    <row r="25" spans="1:18" ht="14.45" customHeight="1" x14ac:dyDescent="0.2">
      <c r="A25" s="592" t="s">
        <v>1588</v>
      </c>
      <c r="B25" s="593" t="s">
        <v>1589</v>
      </c>
      <c r="C25" s="593" t="s">
        <v>541</v>
      </c>
      <c r="D25" s="593" t="s">
        <v>1565</v>
      </c>
      <c r="E25" s="593" t="s">
        <v>1604</v>
      </c>
      <c r="F25" s="593" t="s">
        <v>1605</v>
      </c>
      <c r="G25" s="610">
        <v>89</v>
      </c>
      <c r="H25" s="610">
        <v>56871</v>
      </c>
      <c r="I25" s="593">
        <v>0.87981126237623763</v>
      </c>
      <c r="J25" s="593">
        <v>639</v>
      </c>
      <c r="K25" s="610">
        <v>101</v>
      </c>
      <c r="L25" s="610">
        <v>64640</v>
      </c>
      <c r="M25" s="593">
        <v>1</v>
      </c>
      <c r="N25" s="593">
        <v>640</v>
      </c>
      <c r="O25" s="610">
        <v>76</v>
      </c>
      <c r="P25" s="610">
        <v>49020</v>
      </c>
      <c r="Q25" s="598">
        <v>0.75835396039603964</v>
      </c>
      <c r="R25" s="611">
        <v>645</v>
      </c>
    </row>
    <row r="26" spans="1:18" ht="14.45" customHeight="1" x14ac:dyDescent="0.2">
      <c r="A26" s="592" t="s">
        <v>1588</v>
      </c>
      <c r="B26" s="593" t="s">
        <v>1589</v>
      </c>
      <c r="C26" s="593" t="s">
        <v>541</v>
      </c>
      <c r="D26" s="593" t="s">
        <v>1565</v>
      </c>
      <c r="E26" s="593" t="s">
        <v>1606</v>
      </c>
      <c r="F26" s="593" t="s">
        <v>1607</v>
      </c>
      <c r="G26" s="610">
        <v>137</v>
      </c>
      <c r="H26" s="610">
        <v>83296</v>
      </c>
      <c r="I26" s="593">
        <v>1.4397372742200329</v>
      </c>
      <c r="J26" s="593">
        <v>608</v>
      </c>
      <c r="K26" s="610">
        <v>95</v>
      </c>
      <c r="L26" s="610">
        <v>57855</v>
      </c>
      <c r="M26" s="593">
        <v>1</v>
      </c>
      <c r="N26" s="593">
        <v>609</v>
      </c>
      <c r="O26" s="610">
        <v>77</v>
      </c>
      <c r="P26" s="610">
        <v>47278</v>
      </c>
      <c r="Q26" s="598">
        <v>0.8171808832425892</v>
      </c>
      <c r="R26" s="611">
        <v>614</v>
      </c>
    </row>
    <row r="27" spans="1:18" ht="14.45" customHeight="1" x14ac:dyDescent="0.2">
      <c r="A27" s="592" t="s">
        <v>1588</v>
      </c>
      <c r="B27" s="593" t="s">
        <v>1589</v>
      </c>
      <c r="C27" s="593" t="s">
        <v>541</v>
      </c>
      <c r="D27" s="593" t="s">
        <v>1565</v>
      </c>
      <c r="E27" s="593" t="s">
        <v>1608</v>
      </c>
      <c r="F27" s="593" t="s">
        <v>1609</v>
      </c>
      <c r="G27" s="610">
        <v>1130</v>
      </c>
      <c r="H27" s="610">
        <v>195490</v>
      </c>
      <c r="I27" s="593">
        <v>0.89379932150074526</v>
      </c>
      <c r="J27" s="593">
        <v>173</v>
      </c>
      <c r="K27" s="610">
        <v>1257</v>
      </c>
      <c r="L27" s="610">
        <v>218718</v>
      </c>
      <c r="M27" s="593">
        <v>1</v>
      </c>
      <c r="N27" s="593">
        <v>174</v>
      </c>
      <c r="O27" s="610">
        <v>1219</v>
      </c>
      <c r="P27" s="610">
        <v>213325</v>
      </c>
      <c r="Q27" s="598">
        <v>0.97534267870042701</v>
      </c>
      <c r="R27" s="611">
        <v>175</v>
      </c>
    </row>
    <row r="28" spans="1:18" ht="14.45" customHeight="1" x14ac:dyDescent="0.2">
      <c r="A28" s="592" t="s">
        <v>1588</v>
      </c>
      <c r="B28" s="593" t="s">
        <v>1589</v>
      </c>
      <c r="C28" s="593" t="s">
        <v>541</v>
      </c>
      <c r="D28" s="593" t="s">
        <v>1565</v>
      </c>
      <c r="E28" s="593" t="s">
        <v>1568</v>
      </c>
      <c r="F28" s="593" t="s">
        <v>1569</v>
      </c>
      <c r="G28" s="610">
        <v>1478</v>
      </c>
      <c r="H28" s="610">
        <v>512866</v>
      </c>
      <c r="I28" s="593">
        <v>1.2987697715289983</v>
      </c>
      <c r="J28" s="593">
        <v>347</v>
      </c>
      <c r="K28" s="610">
        <v>1138</v>
      </c>
      <c r="L28" s="610">
        <v>394886</v>
      </c>
      <c r="M28" s="593">
        <v>1</v>
      </c>
      <c r="N28" s="593">
        <v>347</v>
      </c>
      <c r="O28" s="610">
        <v>1124</v>
      </c>
      <c r="P28" s="610">
        <v>391152</v>
      </c>
      <c r="Q28" s="598">
        <v>0.99054410640032819</v>
      </c>
      <c r="R28" s="611">
        <v>348</v>
      </c>
    </row>
    <row r="29" spans="1:18" ht="14.45" customHeight="1" x14ac:dyDescent="0.2">
      <c r="A29" s="592" t="s">
        <v>1588</v>
      </c>
      <c r="B29" s="593" t="s">
        <v>1589</v>
      </c>
      <c r="C29" s="593" t="s">
        <v>541</v>
      </c>
      <c r="D29" s="593" t="s">
        <v>1565</v>
      </c>
      <c r="E29" s="593" t="s">
        <v>1610</v>
      </c>
      <c r="F29" s="593" t="s">
        <v>1611</v>
      </c>
      <c r="G29" s="610">
        <v>5454</v>
      </c>
      <c r="H29" s="610">
        <v>92718</v>
      </c>
      <c r="I29" s="593">
        <v>1.0592348028743446</v>
      </c>
      <c r="J29" s="593">
        <v>17</v>
      </c>
      <c r="K29" s="610">
        <v>5149</v>
      </c>
      <c r="L29" s="610">
        <v>87533</v>
      </c>
      <c r="M29" s="593">
        <v>1</v>
      </c>
      <c r="N29" s="593">
        <v>17</v>
      </c>
      <c r="O29" s="610">
        <v>4576</v>
      </c>
      <c r="P29" s="610">
        <v>77792</v>
      </c>
      <c r="Q29" s="598">
        <v>0.88871625558360845</v>
      </c>
      <c r="R29" s="611">
        <v>17</v>
      </c>
    </row>
    <row r="30" spans="1:18" ht="14.45" customHeight="1" x14ac:dyDescent="0.2">
      <c r="A30" s="592" t="s">
        <v>1588</v>
      </c>
      <c r="B30" s="593" t="s">
        <v>1589</v>
      </c>
      <c r="C30" s="593" t="s">
        <v>541</v>
      </c>
      <c r="D30" s="593" t="s">
        <v>1565</v>
      </c>
      <c r="E30" s="593" t="s">
        <v>1612</v>
      </c>
      <c r="F30" s="593" t="s">
        <v>1613</v>
      </c>
      <c r="G30" s="610">
        <v>211</v>
      </c>
      <c r="H30" s="610">
        <v>57814</v>
      </c>
      <c r="I30" s="593">
        <v>0.19026149684400362</v>
      </c>
      <c r="J30" s="593">
        <v>274</v>
      </c>
      <c r="K30" s="610">
        <v>1109</v>
      </c>
      <c r="L30" s="610">
        <v>303866</v>
      </c>
      <c r="M30" s="593">
        <v>1</v>
      </c>
      <c r="N30" s="593">
        <v>274</v>
      </c>
      <c r="O30" s="610">
        <v>729</v>
      </c>
      <c r="P30" s="610">
        <v>201933</v>
      </c>
      <c r="Q30" s="598">
        <v>0.66454621444979034</v>
      </c>
      <c r="R30" s="611">
        <v>277</v>
      </c>
    </row>
    <row r="31" spans="1:18" ht="14.45" customHeight="1" x14ac:dyDescent="0.2">
      <c r="A31" s="592" t="s">
        <v>1588</v>
      </c>
      <c r="B31" s="593" t="s">
        <v>1589</v>
      </c>
      <c r="C31" s="593" t="s">
        <v>541</v>
      </c>
      <c r="D31" s="593" t="s">
        <v>1565</v>
      </c>
      <c r="E31" s="593" t="s">
        <v>1614</v>
      </c>
      <c r="F31" s="593" t="s">
        <v>1615</v>
      </c>
      <c r="G31" s="610">
        <v>1168</v>
      </c>
      <c r="H31" s="610">
        <v>165856</v>
      </c>
      <c r="I31" s="593">
        <v>0.95403429452334521</v>
      </c>
      <c r="J31" s="593">
        <v>142</v>
      </c>
      <c r="K31" s="610">
        <v>1225</v>
      </c>
      <c r="L31" s="610">
        <v>173847</v>
      </c>
      <c r="M31" s="593">
        <v>1</v>
      </c>
      <c r="N31" s="593">
        <v>141.91591836734693</v>
      </c>
      <c r="O31" s="610">
        <v>1360</v>
      </c>
      <c r="P31" s="610">
        <v>191760</v>
      </c>
      <c r="Q31" s="598">
        <v>1.1030388790143058</v>
      </c>
      <c r="R31" s="611">
        <v>141</v>
      </c>
    </row>
    <row r="32" spans="1:18" ht="14.45" customHeight="1" x14ac:dyDescent="0.2">
      <c r="A32" s="592" t="s">
        <v>1588</v>
      </c>
      <c r="B32" s="593" t="s">
        <v>1589</v>
      </c>
      <c r="C32" s="593" t="s">
        <v>541</v>
      </c>
      <c r="D32" s="593" t="s">
        <v>1565</v>
      </c>
      <c r="E32" s="593" t="s">
        <v>1616</v>
      </c>
      <c r="F32" s="593" t="s">
        <v>1615</v>
      </c>
      <c r="G32" s="610">
        <v>2062</v>
      </c>
      <c r="H32" s="610">
        <v>160836</v>
      </c>
      <c r="I32" s="593">
        <v>0.98224057064686343</v>
      </c>
      <c r="J32" s="593">
        <v>78</v>
      </c>
      <c r="K32" s="610">
        <v>2097</v>
      </c>
      <c r="L32" s="610">
        <v>163744</v>
      </c>
      <c r="M32" s="593">
        <v>1</v>
      </c>
      <c r="N32" s="593">
        <v>78.084883166428227</v>
      </c>
      <c r="O32" s="610">
        <v>1675</v>
      </c>
      <c r="P32" s="610">
        <v>132325</v>
      </c>
      <c r="Q32" s="598">
        <v>0.80812121360171973</v>
      </c>
      <c r="R32" s="611">
        <v>79</v>
      </c>
    </row>
    <row r="33" spans="1:18" ht="14.45" customHeight="1" x14ac:dyDescent="0.2">
      <c r="A33" s="592" t="s">
        <v>1588</v>
      </c>
      <c r="B33" s="593" t="s">
        <v>1589</v>
      </c>
      <c r="C33" s="593" t="s">
        <v>541</v>
      </c>
      <c r="D33" s="593" t="s">
        <v>1565</v>
      </c>
      <c r="E33" s="593" t="s">
        <v>1617</v>
      </c>
      <c r="F33" s="593" t="s">
        <v>1618</v>
      </c>
      <c r="G33" s="610">
        <v>1168</v>
      </c>
      <c r="H33" s="610">
        <v>366752</v>
      </c>
      <c r="I33" s="593">
        <v>0.95346938775510204</v>
      </c>
      <c r="J33" s="593">
        <v>314</v>
      </c>
      <c r="K33" s="610">
        <v>1225</v>
      </c>
      <c r="L33" s="610">
        <v>384650</v>
      </c>
      <c r="M33" s="593">
        <v>1</v>
      </c>
      <c r="N33" s="593">
        <v>314</v>
      </c>
      <c r="O33" s="610">
        <v>1360</v>
      </c>
      <c r="P33" s="610">
        <v>429760</v>
      </c>
      <c r="Q33" s="598">
        <v>1.1172754452099312</v>
      </c>
      <c r="R33" s="611">
        <v>316</v>
      </c>
    </row>
    <row r="34" spans="1:18" ht="14.45" customHeight="1" x14ac:dyDescent="0.2">
      <c r="A34" s="592" t="s">
        <v>1588</v>
      </c>
      <c r="B34" s="593" t="s">
        <v>1589</v>
      </c>
      <c r="C34" s="593" t="s">
        <v>541</v>
      </c>
      <c r="D34" s="593" t="s">
        <v>1565</v>
      </c>
      <c r="E34" s="593" t="s">
        <v>1576</v>
      </c>
      <c r="F34" s="593" t="s">
        <v>1577</v>
      </c>
      <c r="G34" s="610">
        <v>1775</v>
      </c>
      <c r="H34" s="610">
        <v>582200</v>
      </c>
      <c r="I34" s="593">
        <v>1.3674884437596302</v>
      </c>
      <c r="J34" s="593">
        <v>328</v>
      </c>
      <c r="K34" s="610">
        <v>1298</v>
      </c>
      <c r="L34" s="610">
        <v>425744</v>
      </c>
      <c r="M34" s="593">
        <v>1</v>
      </c>
      <c r="N34" s="593">
        <v>328</v>
      </c>
      <c r="O34" s="610">
        <v>1108</v>
      </c>
      <c r="P34" s="610">
        <v>364532</v>
      </c>
      <c r="Q34" s="598">
        <v>0.85622345822841894</v>
      </c>
      <c r="R34" s="611">
        <v>329</v>
      </c>
    </row>
    <row r="35" spans="1:18" ht="14.45" customHeight="1" x14ac:dyDescent="0.2">
      <c r="A35" s="592" t="s">
        <v>1588</v>
      </c>
      <c r="B35" s="593" t="s">
        <v>1589</v>
      </c>
      <c r="C35" s="593" t="s">
        <v>541</v>
      </c>
      <c r="D35" s="593" t="s">
        <v>1565</v>
      </c>
      <c r="E35" s="593" t="s">
        <v>1619</v>
      </c>
      <c r="F35" s="593" t="s">
        <v>1620</v>
      </c>
      <c r="G35" s="610">
        <v>2883</v>
      </c>
      <c r="H35" s="610">
        <v>469929</v>
      </c>
      <c r="I35" s="593">
        <v>1.4991625752485955</v>
      </c>
      <c r="J35" s="593">
        <v>163</v>
      </c>
      <c r="K35" s="610">
        <v>1922</v>
      </c>
      <c r="L35" s="610">
        <v>313461</v>
      </c>
      <c r="M35" s="593">
        <v>1</v>
      </c>
      <c r="N35" s="593">
        <v>163.09105098855358</v>
      </c>
      <c r="O35" s="610">
        <v>1484</v>
      </c>
      <c r="P35" s="610">
        <v>244860</v>
      </c>
      <c r="Q35" s="598">
        <v>0.78114980811009982</v>
      </c>
      <c r="R35" s="611">
        <v>165</v>
      </c>
    </row>
    <row r="36" spans="1:18" ht="14.45" customHeight="1" x14ac:dyDescent="0.2">
      <c r="A36" s="592" t="s">
        <v>1588</v>
      </c>
      <c r="B36" s="593" t="s">
        <v>1589</v>
      </c>
      <c r="C36" s="593" t="s">
        <v>541</v>
      </c>
      <c r="D36" s="593" t="s">
        <v>1565</v>
      </c>
      <c r="E36" s="593" t="s">
        <v>1578</v>
      </c>
      <c r="F36" s="593" t="s">
        <v>1579</v>
      </c>
      <c r="G36" s="610">
        <v>1744</v>
      </c>
      <c r="H36" s="610">
        <v>392400</v>
      </c>
      <c r="I36" s="593">
        <v>1.3833608900890864</v>
      </c>
      <c r="J36" s="593">
        <v>225</v>
      </c>
      <c r="K36" s="610">
        <v>1260</v>
      </c>
      <c r="L36" s="610">
        <v>283657</v>
      </c>
      <c r="M36" s="593">
        <v>1</v>
      </c>
      <c r="N36" s="593">
        <v>225.12460317460318</v>
      </c>
      <c r="O36" s="610">
        <v>1164</v>
      </c>
      <c r="P36" s="610">
        <v>264228</v>
      </c>
      <c r="Q36" s="598">
        <v>0.93150530394102737</v>
      </c>
      <c r="R36" s="611">
        <v>227</v>
      </c>
    </row>
    <row r="37" spans="1:18" ht="14.45" customHeight="1" x14ac:dyDescent="0.2">
      <c r="A37" s="592" t="s">
        <v>1588</v>
      </c>
      <c r="B37" s="593" t="s">
        <v>1589</v>
      </c>
      <c r="C37" s="593" t="s">
        <v>541</v>
      </c>
      <c r="D37" s="593" t="s">
        <v>1565</v>
      </c>
      <c r="E37" s="593" t="s">
        <v>1621</v>
      </c>
      <c r="F37" s="593" t="s">
        <v>1591</v>
      </c>
      <c r="G37" s="610">
        <v>2597</v>
      </c>
      <c r="H37" s="610">
        <v>186984</v>
      </c>
      <c r="I37" s="593">
        <v>0.85989818302222587</v>
      </c>
      <c r="J37" s="593">
        <v>72</v>
      </c>
      <c r="K37" s="610">
        <v>3017</v>
      </c>
      <c r="L37" s="610">
        <v>217449</v>
      </c>
      <c r="M37" s="593">
        <v>1</v>
      </c>
      <c r="N37" s="593">
        <v>72.074577394763011</v>
      </c>
      <c r="O37" s="610">
        <v>2956</v>
      </c>
      <c r="P37" s="610">
        <v>218744</v>
      </c>
      <c r="Q37" s="598">
        <v>1.0059554194316829</v>
      </c>
      <c r="R37" s="611">
        <v>74</v>
      </c>
    </row>
    <row r="38" spans="1:18" ht="14.45" customHeight="1" x14ac:dyDescent="0.2">
      <c r="A38" s="592" t="s">
        <v>1588</v>
      </c>
      <c r="B38" s="593" t="s">
        <v>1589</v>
      </c>
      <c r="C38" s="593" t="s">
        <v>541</v>
      </c>
      <c r="D38" s="593" t="s">
        <v>1565</v>
      </c>
      <c r="E38" s="593" t="s">
        <v>1622</v>
      </c>
      <c r="F38" s="593" t="s">
        <v>1623</v>
      </c>
      <c r="G38" s="610">
        <v>418</v>
      </c>
      <c r="H38" s="610">
        <v>21736</v>
      </c>
      <c r="I38" s="593">
        <v>1.5575779290576854</v>
      </c>
      <c r="J38" s="593">
        <v>52</v>
      </c>
      <c r="K38" s="610">
        <v>268</v>
      </c>
      <c r="L38" s="610">
        <v>13955</v>
      </c>
      <c r="M38" s="593">
        <v>1</v>
      </c>
      <c r="N38" s="593">
        <v>52.070895522388057</v>
      </c>
      <c r="O38" s="610">
        <v>47</v>
      </c>
      <c r="P38" s="610">
        <v>2538</v>
      </c>
      <c r="Q38" s="598">
        <v>0.18187029738445001</v>
      </c>
      <c r="R38" s="611">
        <v>54</v>
      </c>
    </row>
    <row r="39" spans="1:18" ht="14.45" customHeight="1" x14ac:dyDescent="0.2">
      <c r="A39" s="592" t="s">
        <v>1588</v>
      </c>
      <c r="B39" s="593" t="s">
        <v>1589</v>
      </c>
      <c r="C39" s="593" t="s">
        <v>541</v>
      </c>
      <c r="D39" s="593" t="s">
        <v>1565</v>
      </c>
      <c r="E39" s="593" t="s">
        <v>1582</v>
      </c>
      <c r="F39" s="593" t="s">
        <v>1583</v>
      </c>
      <c r="G39" s="610">
        <v>3033</v>
      </c>
      <c r="H39" s="610">
        <v>1455840</v>
      </c>
      <c r="I39" s="593">
        <v>1.3516042780748663</v>
      </c>
      <c r="J39" s="593">
        <v>480</v>
      </c>
      <c r="K39" s="610">
        <v>2244</v>
      </c>
      <c r="L39" s="610">
        <v>1077120</v>
      </c>
      <c r="M39" s="593">
        <v>1</v>
      </c>
      <c r="N39" s="593">
        <v>480</v>
      </c>
      <c r="O39" s="610">
        <v>2230</v>
      </c>
      <c r="P39" s="610">
        <v>1072630</v>
      </c>
      <c r="Q39" s="598">
        <v>0.99583147653000592</v>
      </c>
      <c r="R39" s="611">
        <v>481</v>
      </c>
    </row>
    <row r="40" spans="1:18" ht="14.45" customHeight="1" x14ac:dyDescent="0.2">
      <c r="A40" s="592" t="s">
        <v>1588</v>
      </c>
      <c r="B40" s="593" t="s">
        <v>1589</v>
      </c>
      <c r="C40" s="593" t="s">
        <v>541</v>
      </c>
      <c r="D40" s="593" t="s">
        <v>1565</v>
      </c>
      <c r="E40" s="593" t="s">
        <v>1624</v>
      </c>
      <c r="F40" s="593" t="s">
        <v>1625</v>
      </c>
      <c r="G40" s="610">
        <v>59</v>
      </c>
      <c r="H40" s="610">
        <v>13570</v>
      </c>
      <c r="I40" s="593">
        <v>1.2040816326530612</v>
      </c>
      <c r="J40" s="593">
        <v>230</v>
      </c>
      <c r="K40" s="610">
        <v>49</v>
      </c>
      <c r="L40" s="610">
        <v>11270</v>
      </c>
      <c r="M40" s="593">
        <v>1</v>
      </c>
      <c r="N40" s="593">
        <v>230</v>
      </c>
      <c r="O40" s="610">
        <v>43</v>
      </c>
      <c r="P40" s="610">
        <v>10019</v>
      </c>
      <c r="Q40" s="598">
        <v>0.88899733806566106</v>
      </c>
      <c r="R40" s="611">
        <v>233</v>
      </c>
    </row>
    <row r="41" spans="1:18" ht="14.45" customHeight="1" x14ac:dyDescent="0.2">
      <c r="A41" s="592" t="s">
        <v>1588</v>
      </c>
      <c r="B41" s="593" t="s">
        <v>1589</v>
      </c>
      <c r="C41" s="593" t="s">
        <v>541</v>
      </c>
      <c r="D41" s="593" t="s">
        <v>1565</v>
      </c>
      <c r="E41" s="593" t="s">
        <v>1626</v>
      </c>
      <c r="F41" s="593" t="s">
        <v>1627</v>
      </c>
      <c r="G41" s="610">
        <v>1019</v>
      </c>
      <c r="H41" s="610">
        <v>1234009</v>
      </c>
      <c r="I41" s="593">
        <v>0.85559600077654829</v>
      </c>
      <c r="J41" s="593">
        <v>1211</v>
      </c>
      <c r="K41" s="610">
        <v>1190</v>
      </c>
      <c r="L41" s="610">
        <v>1442280</v>
      </c>
      <c r="M41" s="593">
        <v>1</v>
      </c>
      <c r="N41" s="593">
        <v>1212</v>
      </c>
      <c r="O41" s="610">
        <v>967</v>
      </c>
      <c r="P41" s="610">
        <v>1175872</v>
      </c>
      <c r="Q41" s="598">
        <v>0.81528690684194471</v>
      </c>
      <c r="R41" s="611">
        <v>1216</v>
      </c>
    </row>
    <row r="42" spans="1:18" ht="14.45" customHeight="1" x14ac:dyDescent="0.2">
      <c r="A42" s="592" t="s">
        <v>1588</v>
      </c>
      <c r="B42" s="593" t="s">
        <v>1589</v>
      </c>
      <c r="C42" s="593" t="s">
        <v>541</v>
      </c>
      <c r="D42" s="593" t="s">
        <v>1565</v>
      </c>
      <c r="E42" s="593" t="s">
        <v>1628</v>
      </c>
      <c r="F42" s="593" t="s">
        <v>1629</v>
      </c>
      <c r="G42" s="610">
        <v>885</v>
      </c>
      <c r="H42" s="610">
        <v>100890</v>
      </c>
      <c r="I42" s="593">
        <v>0.91481162442761932</v>
      </c>
      <c r="J42" s="593">
        <v>114</v>
      </c>
      <c r="K42" s="610">
        <v>959</v>
      </c>
      <c r="L42" s="610">
        <v>110285</v>
      </c>
      <c r="M42" s="593">
        <v>1</v>
      </c>
      <c r="N42" s="593">
        <v>115</v>
      </c>
      <c r="O42" s="610">
        <v>814</v>
      </c>
      <c r="P42" s="610">
        <v>94424</v>
      </c>
      <c r="Q42" s="598">
        <v>0.85618171102144447</v>
      </c>
      <c r="R42" s="611">
        <v>116</v>
      </c>
    </row>
    <row r="43" spans="1:18" ht="14.45" customHeight="1" x14ac:dyDescent="0.2">
      <c r="A43" s="592" t="s">
        <v>1588</v>
      </c>
      <c r="B43" s="593" t="s">
        <v>1589</v>
      </c>
      <c r="C43" s="593" t="s">
        <v>541</v>
      </c>
      <c r="D43" s="593" t="s">
        <v>1565</v>
      </c>
      <c r="E43" s="593" t="s">
        <v>1630</v>
      </c>
      <c r="F43" s="593" t="s">
        <v>1631</v>
      </c>
      <c r="G43" s="610">
        <v>6</v>
      </c>
      <c r="H43" s="610">
        <v>2082</v>
      </c>
      <c r="I43" s="593">
        <v>0.22222222222222221</v>
      </c>
      <c r="J43" s="593">
        <v>347</v>
      </c>
      <c r="K43" s="610">
        <v>27</v>
      </c>
      <c r="L43" s="610">
        <v>9369</v>
      </c>
      <c r="M43" s="593">
        <v>1</v>
      </c>
      <c r="N43" s="593">
        <v>347</v>
      </c>
      <c r="O43" s="610">
        <v>24</v>
      </c>
      <c r="P43" s="610">
        <v>8400</v>
      </c>
      <c r="Q43" s="598">
        <v>0.89657380723663149</v>
      </c>
      <c r="R43" s="611">
        <v>350</v>
      </c>
    </row>
    <row r="44" spans="1:18" ht="14.45" customHeight="1" x14ac:dyDescent="0.2">
      <c r="A44" s="592" t="s">
        <v>1588</v>
      </c>
      <c r="B44" s="593" t="s">
        <v>1589</v>
      </c>
      <c r="C44" s="593" t="s">
        <v>541</v>
      </c>
      <c r="D44" s="593" t="s">
        <v>1565</v>
      </c>
      <c r="E44" s="593" t="s">
        <v>1632</v>
      </c>
      <c r="F44" s="593" t="s">
        <v>1633</v>
      </c>
      <c r="G44" s="610">
        <v>2</v>
      </c>
      <c r="H44" s="610">
        <v>118</v>
      </c>
      <c r="I44" s="593"/>
      <c r="J44" s="593">
        <v>59</v>
      </c>
      <c r="K44" s="610"/>
      <c r="L44" s="610"/>
      <c r="M44" s="593"/>
      <c r="N44" s="593"/>
      <c r="O44" s="610"/>
      <c r="P44" s="610"/>
      <c r="Q44" s="598"/>
      <c r="R44" s="611"/>
    </row>
    <row r="45" spans="1:18" ht="14.45" customHeight="1" x14ac:dyDescent="0.2">
      <c r="A45" s="592" t="s">
        <v>1588</v>
      </c>
      <c r="B45" s="593" t="s">
        <v>1589</v>
      </c>
      <c r="C45" s="593" t="s">
        <v>541</v>
      </c>
      <c r="D45" s="593" t="s">
        <v>1565</v>
      </c>
      <c r="E45" s="593" t="s">
        <v>1634</v>
      </c>
      <c r="F45" s="593" t="s">
        <v>1635</v>
      </c>
      <c r="G45" s="610">
        <v>15</v>
      </c>
      <c r="H45" s="610">
        <v>2250</v>
      </c>
      <c r="I45" s="593">
        <v>1.490066225165563</v>
      </c>
      <c r="J45" s="593">
        <v>150</v>
      </c>
      <c r="K45" s="610">
        <v>10</v>
      </c>
      <c r="L45" s="610">
        <v>1510</v>
      </c>
      <c r="M45" s="593">
        <v>1</v>
      </c>
      <c r="N45" s="593">
        <v>151</v>
      </c>
      <c r="O45" s="610">
        <v>7</v>
      </c>
      <c r="P45" s="610">
        <v>1064</v>
      </c>
      <c r="Q45" s="598">
        <v>0.704635761589404</v>
      </c>
      <c r="R45" s="611">
        <v>152</v>
      </c>
    </row>
    <row r="46" spans="1:18" ht="14.45" customHeight="1" x14ac:dyDescent="0.2">
      <c r="A46" s="592" t="s">
        <v>1588</v>
      </c>
      <c r="B46" s="593" t="s">
        <v>1589</v>
      </c>
      <c r="C46" s="593" t="s">
        <v>541</v>
      </c>
      <c r="D46" s="593" t="s">
        <v>1565</v>
      </c>
      <c r="E46" s="593" t="s">
        <v>1636</v>
      </c>
      <c r="F46" s="593" t="s">
        <v>1637</v>
      </c>
      <c r="G46" s="610">
        <v>73</v>
      </c>
      <c r="H46" s="610">
        <v>77745</v>
      </c>
      <c r="I46" s="593">
        <v>1.3011279957156245</v>
      </c>
      <c r="J46" s="593">
        <v>1065</v>
      </c>
      <c r="K46" s="610">
        <v>56</v>
      </c>
      <c r="L46" s="610">
        <v>59752</v>
      </c>
      <c r="M46" s="593">
        <v>1</v>
      </c>
      <c r="N46" s="593">
        <v>1067</v>
      </c>
      <c r="O46" s="610">
        <v>46</v>
      </c>
      <c r="P46" s="610">
        <v>49450</v>
      </c>
      <c r="Q46" s="598">
        <v>0.82758736109251574</v>
      </c>
      <c r="R46" s="611">
        <v>1075</v>
      </c>
    </row>
    <row r="47" spans="1:18" ht="14.45" customHeight="1" x14ac:dyDescent="0.2">
      <c r="A47" s="592" t="s">
        <v>1588</v>
      </c>
      <c r="B47" s="593" t="s">
        <v>1589</v>
      </c>
      <c r="C47" s="593" t="s">
        <v>541</v>
      </c>
      <c r="D47" s="593" t="s">
        <v>1565</v>
      </c>
      <c r="E47" s="593" t="s">
        <v>1638</v>
      </c>
      <c r="F47" s="593" t="s">
        <v>1639</v>
      </c>
      <c r="G47" s="610">
        <v>29</v>
      </c>
      <c r="H47" s="610">
        <v>8758</v>
      </c>
      <c r="I47" s="593">
        <v>0.70731707317073167</v>
      </c>
      <c r="J47" s="593">
        <v>302</v>
      </c>
      <c r="K47" s="610">
        <v>41</v>
      </c>
      <c r="L47" s="610">
        <v>12382</v>
      </c>
      <c r="M47" s="593">
        <v>1</v>
      </c>
      <c r="N47" s="593">
        <v>302</v>
      </c>
      <c r="O47" s="610">
        <v>19</v>
      </c>
      <c r="P47" s="610">
        <v>5776</v>
      </c>
      <c r="Q47" s="598">
        <v>0.46648360523340332</v>
      </c>
      <c r="R47" s="611">
        <v>304</v>
      </c>
    </row>
    <row r="48" spans="1:18" ht="14.45" customHeight="1" x14ac:dyDescent="0.2">
      <c r="A48" s="592" t="s">
        <v>1588</v>
      </c>
      <c r="B48" s="593" t="s">
        <v>1589</v>
      </c>
      <c r="C48" s="593" t="s">
        <v>541</v>
      </c>
      <c r="D48" s="593" t="s">
        <v>1565</v>
      </c>
      <c r="E48" s="593" t="s">
        <v>1640</v>
      </c>
      <c r="F48" s="593" t="s">
        <v>1641</v>
      </c>
      <c r="G48" s="610">
        <v>5</v>
      </c>
      <c r="H48" s="610">
        <v>3755</v>
      </c>
      <c r="I48" s="593">
        <v>0.71333586626139822</v>
      </c>
      <c r="J48" s="593">
        <v>751</v>
      </c>
      <c r="K48" s="610">
        <v>7</v>
      </c>
      <c r="L48" s="610">
        <v>5264</v>
      </c>
      <c r="M48" s="593">
        <v>1</v>
      </c>
      <c r="N48" s="593">
        <v>752</v>
      </c>
      <c r="O48" s="610">
        <v>7</v>
      </c>
      <c r="P48" s="610">
        <v>5299</v>
      </c>
      <c r="Q48" s="598">
        <v>1.0066489361702127</v>
      </c>
      <c r="R48" s="611">
        <v>757</v>
      </c>
    </row>
    <row r="49" spans="1:18" ht="14.45" customHeight="1" x14ac:dyDescent="0.2">
      <c r="A49" s="592" t="s">
        <v>1588</v>
      </c>
      <c r="B49" s="593" t="s">
        <v>1589</v>
      </c>
      <c r="C49" s="593" t="s">
        <v>546</v>
      </c>
      <c r="D49" s="593" t="s">
        <v>1642</v>
      </c>
      <c r="E49" s="593" t="s">
        <v>1643</v>
      </c>
      <c r="F49" s="593" t="s">
        <v>1644</v>
      </c>
      <c r="G49" s="610">
        <v>120</v>
      </c>
      <c r="H49" s="610">
        <v>125391.59999999998</v>
      </c>
      <c r="I49" s="593"/>
      <c r="J49" s="593">
        <v>1044.9299999999998</v>
      </c>
      <c r="K49" s="610"/>
      <c r="L49" s="610"/>
      <c r="M49" s="593"/>
      <c r="N49" s="593"/>
      <c r="O49" s="610"/>
      <c r="P49" s="610"/>
      <c r="Q49" s="598"/>
      <c r="R49" s="611"/>
    </row>
    <row r="50" spans="1:18" ht="14.45" customHeight="1" x14ac:dyDescent="0.2">
      <c r="A50" s="592" t="s">
        <v>1588</v>
      </c>
      <c r="B50" s="593" t="s">
        <v>1589</v>
      </c>
      <c r="C50" s="593" t="s">
        <v>546</v>
      </c>
      <c r="D50" s="593" t="s">
        <v>1565</v>
      </c>
      <c r="E50" s="593" t="s">
        <v>1568</v>
      </c>
      <c r="F50" s="593" t="s">
        <v>1569</v>
      </c>
      <c r="G50" s="610">
        <v>181</v>
      </c>
      <c r="H50" s="610">
        <v>62807</v>
      </c>
      <c r="I50" s="593">
        <v>1.1602564102564104</v>
      </c>
      <c r="J50" s="593">
        <v>347</v>
      </c>
      <c r="K50" s="610">
        <v>156</v>
      </c>
      <c r="L50" s="610">
        <v>54132</v>
      </c>
      <c r="M50" s="593">
        <v>1</v>
      </c>
      <c r="N50" s="593">
        <v>347</v>
      </c>
      <c r="O50" s="610">
        <v>159</v>
      </c>
      <c r="P50" s="610">
        <v>55332</v>
      </c>
      <c r="Q50" s="598">
        <v>1.0221680336954113</v>
      </c>
      <c r="R50" s="611">
        <v>348</v>
      </c>
    </row>
    <row r="51" spans="1:18" ht="14.45" customHeight="1" x14ac:dyDescent="0.2">
      <c r="A51" s="592" t="s">
        <v>1588</v>
      </c>
      <c r="B51" s="593" t="s">
        <v>1589</v>
      </c>
      <c r="C51" s="593" t="s">
        <v>546</v>
      </c>
      <c r="D51" s="593" t="s">
        <v>1565</v>
      </c>
      <c r="E51" s="593" t="s">
        <v>1610</v>
      </c>
      <c r="F51" s="593" t="s">
        <v>1611</v>
      </c>
      <c r="G51" s="610">
        <v>178</v>
      </c>
      <c r="H51" s="610">
        <v>3026</v>
      </c>
      <c r="I51" s="593"/>
      <c r="J51" s="593">
        <v>17</v>
      </c>
      <c r="K51" s="610"/>
      <c r="L51" s="610"/>
      <c r="M51" s="593"/>
      <c r="N51" s="593"/>
      <c r="O51" s="610"/>
      <c r="P51" s="610"/>
      <c r="Q51" s="598"/>
      <c r="R51" s="611"/>
    </row>
    <row r="52" spans="1:18" ht="14.45" customHeight="1" x14ac:dyDescent="0.2">
      <c r="A52" s="592" t="s">
        <v>1588</v>
      </c>
      <c r="B52" s="593" t="s">
        <v>1589</v>
      </c>
      <c r="C52" s="593" t="s">
        <v>546</v>
      </c>
      <c r="D52" s="593" t="s">
        <v>1565</v>
      </c>
      <c r="E52" s="593" t="s">
        <v>1576</v>
      </c>
      <c r="F52" s="593" t="s">
        <v>1577</v>
      </c>
      <c r="G52" s="610">
        <v>181</v>
      </c>
      <c r="H52" s="610">
        <v>59368</v>
      </c>
      <c r="I52" s="593">
        <v>1.1602564102564104</v>
      </c>
      <c r="J52" s="593">
        <v>328</v>
      </c>
      <c r="K52" s="610">
        <v>156</v>
      </c>
      <c r="L52" s="610">
        <v>51168</v>
      </c>
      <c r="M52" s="593">
        <v>1</v>
      </c>
      <c r="N52" s="593">
        <v>328</v>
      </c>
      <c r="O52" s="610">
        <v>159</v>
      </c>
      <c r="P52" s="610">
        <v>52311</v>
      </c>
      <c r="Q52" s="598">
        <v>1.0223381801125704</v>
      </c>
      <c r="R52" s="611">
        <v>329</v>
      </c>
    </row>
    <row r="53" spans="1:18" ht="14.45" customHeight="1" x14ac:dyDescent="0.2">
      <c r="A53" s="592" t="s">
        <v>1588</v>
      </c>
      <c r="B53" s="593" t="s">
        <v>1589</v>
      </c>
      <c r="C53" s="593" t="s">
        <v>546</v>
      </c>
      <c r="D53" s="593" t="s">
        <v>1565</v>
      </c>
      <c r="E53" s="593" t="s">
        <v>1578</v>
      </c>
      <c r="F53" s="593" t="s">
        <v>1579</v>
      </c>
      <c r="G53" s="610">
        <v>181</v>
      </c>
      <c r="H53" s="610">
        <v>40725</v>
      </c>
      <c r="I53" s="593">
        <v>1.1595626548219014</v>
      </c>
      <c r="J53" s="593">
        <v>225</v>
      </c>
      <c r="K53" s="610">
        <v>156</v>
      </c>
      <c r="L53" s="610">
        <v>35121</v>
      </c>
      <c r="M53" s="593">
        <v>1</v>
      </c>
      <c r="N53" s="593">
        <v>225.13461538461539</v>
      </c>
      <c r="O53" s="610">
        <v>159</v>
      </c>
      <c r="P53" s="610">
        <v>36093</v>
      </c>
      <c r="Q53" s="598">
        <v>1.0276757495515503</v>
      </c>
      <c r="R53" s="611">
        <v>227</v>
      </c>
    </row>
    <row r="54" spans="1:18" ht="14.45" customHeight="1" x14ac:dyDescent="0.2">
      <c r="A54" s="592" t="s">
        <v>1588</v>
      </c>
      <c r="B54" s="593" t="s">
        <v>1589</v>
      </c>
      <c r="C54" s="593" t="s">
        <v>546</v>
      </c>
      <c r="D54" s="593" t="s">
        <v>1565</v>
      </c>
      <c r="E54" s="593" t="s">
        <v>1582</v>
      </c>
      <c r="F54" s="593" t="s">
        <v>1583</v>
      </c>
      <c r="G54" s="610">
        <v>181</v>
      </c>
      <c r="H54" s="610">
        <v>86880</v>
      </c>
      <c r="I54" s="593">
        <v>1.1602564102564104</v>
      </c>
      <c r="J54" s="593">
        <v>480</v>
      </c>
      <c r="K54" s="610">
        <v>156</v>
      </c>
      <c r="L54" s="610">
        <v>74880</v>
      </c>
      <c r="M54" s="593">
        <v>1</v>
      </c>
      <c r="N54" s="593">
        <v>480</v>
      </c>
      <c r="O54" s="610">
        <v>159</v>
      </c>
      <c r="P54" s="610">
        <v>76479</v>
      </c>
      <c r="Q54" s="598">
        <v>1.0213541666666666</v>
      </c>
      <c r="R54" s="611">
        <v>481</v>
      </c>
    </row>
    <row r="55" spans="1:18" ht="14.45" customHeight="1" thickBot="1" x14ac:dyDescent="0.25">
      <c r="A55" s="600" t="s">
        <v>1588</v>
      </c>
      <c r="B55" s="601" t="s">
        <v>1589</v>
      </c>
      <c r="C55" s="601" t="s">
        <v>546</v>
      </c>
      <c r="D55" s="601" t="s">
        <v>1565</v>
      </c>
      <c r="E55" s="601" t="s">
        <v>1632</v>
      </c>
      <c r="F55" s="601" t="s">
        <v>1633</v>
      </c>
      <c r="G55" s="612">
        <v>343</v>
      </c>
      <c r="H55" s="612">
        <v>20237</v>
      </c>
      <c r="I55" s="601">
        <v>1.2009376298142544</v>
      </c>
      <c r="J55" s="601">
        <v>59</v>
      </c>
      <c r="K55" s="612">
        <v>285</v>
      </c>
      <c r="L55" s="612">
        <v>16851</v>
      </c>
      <c r="M55" s="601">
        <v>1</v>
      </c>
      <c r="N55" s="601">
        <v>59.126315789473686</v>
      </c>
      <c r="O55" s="612">
        <v>279</v>
      </c>
      <c r="P55" s="612">
        <v>17019</v>
      </c>
      <c r="Q55" s="606">
        <v>1.0099697347338437</v>
      </c>
      <c r="R55" s="613">
        <v>61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5DED7AA9-399F-482D-88AA-42556B087B0F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7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1646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47107</v>
      </c>
      <c r="I3" s="103">
        <f t="shared" si="0"/>
        <v>12132259.26</v>
      </c>
      <c r="J3" s="74"/>
      <c r="K3" s="74"/>
      <c r="L3" s="103">
        <f t="shared" si="0"/>
        <v>46589</v>
      </c>
      <c r="M3" s="103">
        <f t="shared" si="0"/>
        <v>11906120.99</v>
      </c>
      <c r="N3" s="74"/>
      <c r="O3" s="74"/>
      <c r="P3" s="103">
        <f t="shared" si="0"/>
        <v>42843</v>
      </c>
      <c r="Q3" s="103">
        <f t="shared" si="0"/>
        <v>10952470.67</v>
      </c>
      <c r="R3" s="75">
        <f>IF(M3=0,0,Q3/M3)</f>
        <v>0.91990251730173289</v>
      </c>
      <c r="S3" s="104">
        <f>IF(P3=0,0,Q3/P3)</f>
        <v>255.64201083024065</v>
      </c>
    </row>
    <row r="4" spans="1:19" ht="14.45" customHeight="1" x14ac:dyDescent="0.2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55"/>
      <c r="B5" s="655"/>
      <c r="C5" s="656"/>
      <c r="D5" s="665"/>
      <c r="E5" s="657"/>
      <c r="F5" s="658"/>
      <c r="G5" s="659"/>
      <c r="H5" s="660" t="s">
        <v>71</v>
      </c>
      <c r="I5" s="661" t="s">
        <v>14</v>
      </c>
      <c r="J5" s="662"/>
      <c r="K5" s="662"/>
      <c r="L5" s="660" t="s">
        <v>71</v>
      </c>
      <c r="M5" s="661" t="s">
        <v>14</v>
      </c>
      <c r="N5" s="662"/>
      <c r="O5" s="662"/>
      <c r="P5" s="660" t="s">
        <v>71</v>
      </c>
      <c r="Q5" s="661" t="s">
        <v>14</v>
      </c>
      <c r="R5" s="663"/>
      <c r="S5" s="664"/>
    </row>
    <row r="6" spans="1:19" ht="14.45" customHeight="1" x14ac:dyDescent="0.2">
      <c r="A6" s="585" t="s">
        <v>1563</v>
      </c>
      <c r="B6" s="586" t="s">
        <v>1564</v>
      </c>
      <c r="C6" s="586" t="s">
        <v>1555</v>
      </c>
      <c r="D6" s="586" t="s">
        <v>1556</v>
      </c>
      <c r="E6" s="586" t="s">
        <v>1565</v>
      </c>
      <c r="F6" s="586" t="s">
        <v>1568</v>
      </c>
      <c r="G6" s="586" t="s">
        <v>1569</v>
      </c>
      <c r="H6" s="116"/>
      <c r="I6" s="116"/>
      <c r="J6" s="586"/>
      <c r="K6" s="586"/>
      <c r="L6" s="116">
        <v>0</v>
      </c>
      <c r="M6" s="116">
        <v>0</v>
      </c>
      <c r="N6" s="586"/>
      <c r="O6" s="586"/>
      <c r="P6" s="116"/>
      <c r="Q6" s="116"/>
      <c r="R6" s="591"/>
      <c r="S6" s="609"/>
    </row>
    <row r="7" spans="1:19" ht="14.45" customHeight="1" x14ac:dyDescent="0.2">
      <c r="A7" s="592" t="s">
        <v>1563</v>
      </c>
      <c r="B7" s="593" t="s">
        <v>1564</v>
      </c>
      <c r="C7" s="593" t="s">
        <v>1555</v>
      </c>
      <c r="D7" s="593" t="s">
        <v>1556</v>
      </c>
      <c r="E7" s="593" t="s">
        <v>1565</v>
      </c>
      <c r="F7" s="593" t="s">
        <v>1572</v>
      </c>
      <c r="G7" s="593" t="s">
        <v>1573</v>
      </c>
      <c r="H7" s="610">
        <v>92</v>
      </c>
      <c r="I7" s="610">
        <v>3404</v>
      </c>
      <c r="J7" s="593">
        <v>1.1645569620253164</v>
      </c>
      <c r="K7" s="593">
        <v>37</v>
      </c>
      <c r="L7" s="610">
        <v>79</v>
      </c>
      <c r="M7" s="610">
        <v>2923</v>
      </c>
      <c r="N7" s="593">
        <v>1</v>
      </c>
      <c r="O7" s="593">
        <v>37</v>
      </c>
      <c r="P7" s="610">
        <v>82</v>
      </c>
      <c r="Q7" s="610">
        <v>3116</v>
      </c>
      <c r="R7" s="598">
        <v>1.0660280533698254</v>
      </c>
      <c r="S7" s="611">
        <v>38</v>
      </c>
    </row>
    <row r="8" spans="1:19" ht="14.45" customHeight="1" x14ac:dyDescent="0.2">
      <c r="A8" s="592" t="s">
        <v>1563</v>
      </c>
      <c r="B8" s="593" t="s">
        <v>1564</v>
      </c>
      <c r="C8" s="593" t="s">
        <v>1555</v>
      </c>
      <c r="D8" s="593" t="s">
        <v>1556</v>
      </c>
      <c r="E8" s="593" t="s">
        <v>1565</v>
      </c>
      <c r="F8" s="593" t="s">
        <v>1574</v>
      </c>
      <c r="G8" s="593" t="s">
        <v>1575</v>
      </c>
      <c r="H8" s="610">
        <v>176</v>
      </c>
      <c r="I8" s="610">
        <v>7920</v>
      </c>
      <c r="J8" s="593">
        <v>1.2941176470588236</v>
      </c>
      <c r="K8" s="593">
        <v>45</v>
      </c>
      <c r="L8" s="610">
        <v>136</v>
      </c>
      <c r="M8" s="610">
        <v>6120</v>
      </c>
      <c r="N8" s="593">
        <v>1</v>
      </c>
      <c r="O8" s="593">
        <v>45</v>
      </c>
      <c r="P8" s="610">
        <v>129</v>
      </c>
      <c r="Q8" s="610">
        <v>5805</v>
      </c>
      <c r="R8" s="598">
        <v>0.94852941176470584</v>
      </c>
      <c r="S8" s="611">
        <v>45</v>
      </c>
    </row>
    <row r="9" spans="1:19" ht="14.45" customHeight="1" x14ac:dyDescent="0.2">
      <c r="A9" s="592" t="s">
        <v>1563</v>
      </c>
      <c r="B9" s="593" t="s">
        <v>1564</v>
      </c>
      <c r="C9" s="593" t="s">
        <v>1555</v>
      </c>
      <c r="D9" s="593" t="s">
        <v>1556</v>
      </c>
      <c r="E9" s="593" t="s">
        <v>1565</v>
      </c>
      <c r="F9" s="593" t="s">
        <v>1576</v>
      </c>
      <c r="G9" s="593" t="s">
        <v>1577</v>
      </c>
      <c r="H9" s="610"/>
      <c r="I9" s="610"/>
      <c r="J9" s="593"/>
      <c r="K9" s="593"/>
      <c r="L9" s="610">
        <v>0</v>
      </c>
      <c r="M9" s="610">
        <v>0</v>
      </c>
      <c r="N9" s="593"/>
      <c r="O9" s="593"/>
      <c r="P9" s="610"/>
      <c r="Q9" s="610"/>
      <c r="R9" s="598"/>
      <c r="S9" s="611"/>
    </row>
    <row r="10" spans="1:19" ht="14.45" customHeight="1" x14ac:dyDescent="0.2">
      <c r="A10" s="592" t="s">
        <v>1563</v>
      </c>
      <c r="B10" s="593" t="s">
        <v>1564</v>
      </c>
      <c r="C10" s="593" t="s">
        <v>1555</v>
      </c>
      <c r="D10" s="593" t="s">
        <v>1556</v>
      </c>
      <c r="E10" s="593" t="s">
        <v>1565</v>
      </c>
      <c r="F10" s="593" t="s">
        <v>1578</v>
      </c>
      <c r="G10" s="593" t="s">
        <v>1579</v>
      </c>
      <c r="H10" s="610"/>
      <c r="I10" s="610"/>
      <c r="J10" s="593"/>
      <c r="K10" s="593"/>
      <c r="L10" s="610">
        <v>0</v>
      </c>
      <c r="M10" s="610">
        <v>0</v>
      </c>
      <c r="N10" s="593"/>
      <c r="O10" s="593"/>
      <c r="P10" s="610"/>
      <c r="Q10" s="610"/>
      <c r="R10" s="598"/>
      <c r="S10" s="611"/>
    </row>
    <row r="11" spans="1:19" ht="14.45" customHeight="1" x14ac:dyDescent="0.2">
      <c r="A11" s="592" t="s">
        <v>1563</v>
      </c>
      <c r="B11" s="593" t="s">
        <v>1564</v>
      </c>
      <c r="C11" s="593" t="s">
        <v>1555</v>
      </c>
      <c r="D11" s="593" t="s">
        <v>1556</v>
      </c>
      <c r="E11" s="593" t="s">
        <v>1565</v>
      </c>
      <c r="F11" s="593" t="s">
        <v>1582</v>
      </c>
      <c r="G11" s="593" t="s">
        <v>1583</v>
      </c>
      <c r="H11" s="610"/>
      <c r="I11" s="610"/>
      <c r="J11" s="593"/>
      <c r="K11" s="593"/>
      <c r="L11" s="610">
        <v>0</v>
      </c>
      <c r="M11" s="610">
        <v>0</v>
      </c>
      <c r="N11" s="593"/>
      <c r="O11" s="593"/>
      <c r="P11" s="610"/>
      <c r="Q11" s="610"/>
      <c r="R11" s="598"/>
      <c r="S11" s="611"/>
    </row>
    <row r="12" spans="1:19" ht="14.45" customHeight="1" x14ac:dyDescent="0.2">
      <c r="A12" s="592" t="s">
        <v>1563</v>
      </c>
      <c r="B12" s="593" t="s">
        <v>1564</v>
      </c>
      <c r="C12" s="593" t="s">
        <v>1555</v>
      </c>
      <c r="D12" s="593" t="s">
        <v>620</v>
      </c>
      <c r="E12" s="593" t="s">
        <v>1565</v>
      </c>
      <c r="F12" s="593" t="s">
        <v>1566</v>
      </c>
      <c r="G12" s="593" t="s">
        <v>1567</v>
      </c>
      <c r="H12" s="610">
        <v>6</v>
      </c>
      <c r="I12" s="610">
        <v>222</v>
      </c>
      <c r="J12" s="593">
        <v>1.5</v>
      </c>
      <c r="K12" s="593">
        <v>37</v>
      </c>
      <c r="L12" s="610">
        <v>4</v>
      </c>
      <c r="M12" s="610">
        <v>148</v>
      </c>
      <c r="N12" s="593">
        <v>1</v>
      </c>
      <c r="O12" s="593">
        <v>37</v>
      </c>
      <c r="P12" s="610">
        <v>1</v>
      </c>
      <c r="Q12" s="610">
        <v>38</v>
      </c>
      <c r="R12" s="598">
        <v>0.25675675675675674</v>
      </c>
      <c r="S12" s="611">
        <v>38</v>
      </c>
    </row>
    <row r="13" spans="1:19" ht="14.45" customHeight="1" x14ac:dyDescent="0.2">
      <c r="A13" s="592" t="s">
        <v>1563</v>
      </c>
      <c r="B13" s="593" t="s">
        <v>1564</v>
      </c>
      <c r="C13" s="593" t="s">
        <v>1555</v>
      </c>
      <c r="D13" s="593" t="s">
        <v>620</v>
      </c>
      <c r="E13" s="593" t="s">
        <v>1565</v>
      </c>
      <c r="F13" s="593" t="s">
        <v>1570</v>
      </c>
      <c r="G13" s="593" t="s">
        <v>1571</v>
      </c>
      <c r="H13" s="610">
        <v>5</v>
      </c>
      <c r="I13" s="610">
        <v>166.67000000000002</v>
      </c>
      <c r="J13" s="593">
        <v>0.71431020443149196</v>
      </c>
      <c r="K13" s="593">
        <v>33.334000000000003</v>
      </c>
      <c r="L13" s="610">
        <v>7</v>
      </c>
      <c r="M13" s="610">
        <v>233.33</v>
      </c>
      <c r="N13" s="593">
        <v>1</v>
      </c>
      <c r="O13" s="593">
        <v>33.332857142857144</v>
      </c>
      <c r="P13" s="610"/>
      <c r="Q13" s="610"/>
      <c r="R13" s="598"/>
      <c r="S13" s="611"/>
    </row>
    <row r="14" spans="1:19" ht="14.45" customHeight="1" x14ac:dyDescent="0.2">
      <c r="A14" s="592" t="s">
        <v>1563</v>
      </c>
      <c r="B14" s="593" t="s">
        <v>1564</v>
      </c>
      <c r="C14" s="593" t="s">
        <v>1555</v>
      </c>
      <c r="D14" s="593" t="s">
        <v>620</v>
      </c>
      <c r="E14" s="593" t="s">
        <v>1565</v>
      </c>
      <c r="F14" s="593" t="s">
        <v>1580</v>
      </c>
      <c r="G14" s="593" t="s">
        <v>1581</v>
      </c>
      <c r="H14" s="610">
        <v>21</v>
      </c>
      <c r="I14" s="610">
        <v>190911</v>
      </c>
      <c r="J14" s="593">
        <v>1.6144966511061498</v>
      </c>
      <c r="K14" s="593">
        <v>9091</v>
      </c>
      <c r="L14" s="610">
        <v>13</v>
      </c>
      <c r="M14" s="610">
        <v>118248</v>
      </c>
      <c r="N14" s="593">
        <v>1</v>
      </c>
      <c r="O14" s="593">
        <v>9096</v>
      </c>
      <c r="P14" s="610"/>
      <c r="Q14" s="610"/>
      <c r="R14" s="598"/>
      <c r="S14" s="611"/>
    </row>
    <row r="15" spans="1:19" ht="14.45" customHeight="1" x14ac:dyDescent="0.2">
      <c r="A15" s="592" t="s">
        <v>1563</v>
      </c>
      <c r="B15" s="593" t="s">
        <v>1564</v>
      </c>
      <c r="C15" s="593" t="s">
        <v>1555</v>
      </c>
      <c r="D15" s="593" t="s">
        <v>620</v>
      </c>
      <c r="E15" s="593" t="s">
        <v>1565</v>
      </c>
      <c r="F15" s="593" t="s">
        <v>1586</v>
      </c>
      <c r="G15" s="593" t="s">
        <v>1587</v>
      </c>
      <c r="H15" s="610">
        <v>5</v>
      </c>
      <c r="I15" s="610">
        <v>885</v>
      </c>
      <c r="J15" s="593">
        <v>0.55243445692883897</v>
      </c>
      <c r="K15" s="593">
        <v>177</v>
      </c>
      <c r="L15" s="610">
        <v>9</v>
      </c>
      <c r="M15" s="610">
        <v>1602</v>
      </c>
      <c r="N15" s="593">
        <v>1</v>
      </c>
      <c r="O15" s="593">
        <v>178</v>
      </c>
      <c r="P15" s="610"/>
      <c r="Q15" s="610"/>
      <c r="R15" s="598"/>
      <c r="S15" s="611"/>
    </row>
    <row r="16" spans="1:19" ht="14.45" customHeight="1" x14ac:dyDescent="0.2">
      <c r="A16" s="592" t="s">
        <v>1563</v>
      </c>
      <c r="B16" s="593" t="s">
        <v>1564</v>
      </c>
      <c r="C16" s="593" t="s">
        <v>1555</v>
      </c>
      <c r="D16" s="593" t="s">
        <v>621</v>
      </c>
      <c r="E16" s="593" t="s">
        <v>1565</v>
      </c>
      <c r="F16" s="593" t="s">
        <v>1566</v>
      </c>
      <c r="G16" s="593" t="s">
        <v>1567</v>
      </c>
      <c r="H16" s="610">
        <v>18</v>
      </c>
      <c r="I16" s="610">
        <v>666</v>
      </c>
      <c r="J16" s="593">
        <v>1.6363636363636365</v>
      </c>
      <c r="K16" s="593">
        <v>37</v>
      </c>
      <c r="L16" s="610">
        <v>11</v>
      </c>
      <c r="M16" s="610">
        <v>407</v>
      </c>
      <c r="N16" s="593">
        <v>1</v>
      </c>
      <c r="O16" s="593">
        <v>37</v>
      </c>
      <c r="P16" s="610">
        <v>20</v>
      </c>
      <c r="Q16" s="610">
        <v>760</v>
      </c>
      <c r="R16" s="598">
        <v>1.8673218673218672</v>
      </c>
      <c r="S16" s="611">
        <v>38</v>
      </c>
    </row>
    <row r="17" spans="1:19" ht="14.45" customHeight="1" x14ac:dyDescent="0.2">
      <c r="A17" s="592" t="s">
        <v>1563</v>
      </c>
      <c r="B17" s="593" t="s">
        <v>1564</v>
      </c>
      <c r="C17" s="593" t="s">
        <v>1555</v>
      </c>
      <c r="D17" s="593" t="s">
        <v>621</v>
      </c>
      <c r="E17" s="593" t="s">
        <v>1565</v>
      </c>
      <c r="F17" s="593" t="s">
        <v>1570</v>
      </c>
      <c r="G17" s="593" t="s">
        <v>1571</v>
      </c>
      <c r="H17" s="610"/>
      <c r="I17" s="610"/>
      <c r="J17" s="593"/>
      <c r="K17" s="593"/>
      <c r="L17" s="610"/>
      <c r="M17" s="610"/>
      <c r="N17" s="593"/>
      <c r="O17" s="593"/>
      <c r="P17" s="610">
        <v>2</v>
      </c>
      <c r="Q17" s="610">
        <v>66.67</v>
      </c>
      <c r="R17" s="598"/>
      <c r="S17" s="611">
        <v>33.335000000000001</v>
      </c>
    </row>
    <row r="18" spans="1:19" ht="14.45" customHeight="1" x14ac:dyDescent="0.2">
      <c r="A18" s="592" t="s">
        <v>1563</v>
      </c>
      <c r="B18" s="593" t="s">
        <v>1564</v>
      </c>
      <c r="C18" s="593" t="s">
        <v>1555</v>
      </c>
      <c r="D18" s="593" t="s">
        <v>621</v>
      </c>
      <c r="E18" s="593" t="s">
        <v>1565</v>
      </c>
      <c r="F18" s="593" t="s">
        <v>1580</v>
      </c>
      <c r="G18" s="593" t="s">
        <v>1581</v>
      </c>
      <c r="H18" s="610"/>
      <c r="I18" s="610"/>
      <c r="J18" s="593"/>
      <c r="K18" s="593"/>
      <c r="L18" s="610">
        <v>11</v>
      </c>
      <c r="M18" s="610">
        <v>100056</v>
      </c>
      <c r="N18" s="593">
        <v>1</v>
      </c>
      <c r="O18" s="593">
        <v>9096</v>
      </c>
      <c r="P18" s="610">
        <v>6</v>
      </c>
      <c r="Q18" s="610">
        <v>54684</v>
      </c>
      <c r="R18" s="598">
        <v>0.54653394099304387</v>
      </c>
      <c r="S18" s="611">
        <v>9114</v>
      </c>
    </row>
    <row r="19" spans="1:19" ht="14.45" customHeight="1" x14ac:dyDescent="0.2">
      <c r="A19" s="592" t="s">
        <v>1563</v>
      </c>
      <c r="B19" s="593" t="s">
        <v>1564</v>
      </c>
      <c r="C19" s="593" t="s">
        <v>1555</v>
      </c>
      <c r="D19" s="593" t="s">
        <v>621</v>
      </c>
      <c r="E19" s="593" t="s">
        <v>1565</v>
      </c>
      <c r="F19" s="593" t="s">
        <v>1584</v>
      </c>
      <c r="G19" s="593" t="s">
        <v>1585</v>
      </c>
      <c r="H19" s="610"/>
      <c r="I19" s="610"/>
      <c r="J19" s="593"/>
      <c r="K19" s="593"/>
      <c r="L19" s="610"/>
      <c r="M19" s="610"/>
      <c r="N19" s="593"/>
      <c r="O19" s="593"/>
      <c r="P19" s="610">
        <v>1</v>
      </c>
      <c r="Q19" s="610">
        <v>358</v>
      </c>
      <c r="R19" s="598"/>
      <c r="S19" s="611">
        <v>358</v>
      </c>
    </row>
    <row r="20" spans="1:19" ht="14.45" customHeight="1" x14ac:dyDescent="0.2">
      <c r="A20" s="592" t="s">
        <v>1563</v>
      </c>
      <c r="B20" s="593" t="s">
        <v>1564</v>
      </c>
      <c r="C20" s="593" t="s">
        <v>1555</v>
      </c>
      <c r="D20" s="593" t="s">
        <v>621</v>
      </c>
      <c r="E20" s="593" t="s">
        <v>1565</v>
      </c>
      <c r="F20" s="593" t="s">
        <v>1586</v>
      </c>
      <c r="G20" s="593" t="s">
        <v>1587</v>
      </c>
      <c r="H20" s="610"/>
      <c r="I20" s="610"/>
      <c r="J20" s="593"/>
      <c r="K20" s="593"/>
      <c r="L20" s="610">
        <v>5</v>
      </c>
      <c r="M20" s="610">
        <v>890</v>
      </c>
      <c r="N20" s="593">
        <v>1</v>
      </c>
      <c r="O20" s="593">
        <v>178</v>
      </c>
      <c r="P20" s="610">
        <v>1</v>
      </c>
      <c r="Q20" s="610">
        <v>179</v>
      </c>
      <c r="R20" s="598">
        <v>0.20112359550561798</v>
      </c>
      <c r="S20" s="611">
        <v>179</v>
      </c>
    </row>
    <row r="21" spans="1:19" ht="14.45" customHeight="1" x14ac:dyDescent="0.2">
      <c r="A21" s="592" t="s">
        <v>1563</v>
      </c>
      <c r="B21" s="593" t="s">
        <v>1564</v>
      </c>
      <c r="C21" s="593" t="s">
        <v>1555</v>
      </c>
      <c r="D21" s="593" t="s">
        <v>623</v>
      </c>
      <c r="E21" s="593" t="s">
        <v>1565</v>
      </c>
      <c r="F21" s="593" t="s">
        <v>1566</v>
      </c>
      <c r="G21" s="593" t="s">
        <v>1567</v>
      </c>
      <c r="H21" s="610">
        <v>6</v>
      </c>
      <c r="I21" s="610">
        <v>222</v>
      </c>
      <c r="J21" s="593">
        <v>0.42857142857142855</v>
      </c>
      <c r="K21" s="593">
        <v>37</v>
      </c>
      <c r="L21" s="610">
        <v>14</v>
      </c>
      <c r="M21" s="610">
        <v>518</v>
      </c>
      <c r="N21" s="593">
        <v>1</v>
      </c>
      <c r="O21" s="593">
        <v>37</v>
      </c>
      <c r="P21" s="610">
        <v>11</v>
      </c>
      <c r="Q21" s="610">
        <v>418</v>
      </c>
      <c r="R21" s="598">
        <v>0.806949806949807</v>
      </c>
      <c r="S21" s="611">
        <v>38</v>
      </c>
    </row>
    <row r="22" spans="1:19" ht="14.45" customHeight="1" x14ac:dyDescent="0.2">
      <c r="A22" s="592" t="s">
        <v>1563</v>
      </c>
      <c r="B22" s="593" t="s">
        <v>1564</v>
      </c>
      <c r="C22" s="593" t="s">
        <v>1555</v>
      </c>
      <c r="D22" s="593" t="s">
        <v>623</v>
      </c>
      <c r="E22" s="593" t="s">
        <v>1565</v>
      </c>
      <c r="F22" s="593" t="s">
        <v>1570</v>
      </c>
      <c r="G22" s="593" t="s">
        <v>1571</v>
      </c>
      <c r="H22" s="610"/>
      <c r="I22" s="610"/>
      <c r="J22" s="593"/>
      <c r="K22" s="593"/>
      <c r="L22" s="610">
        <v>1</v>
      </c>
      <c r="M22" s="610">
        <v>33.33</v>
      </c>
      <c r="N22" s="593">
        <v>1</v>
      </c>
      <c r="O22" s="593">
        <v>33.33</v>
      </c>
      <c r="P22" s="610"/>
      <c r="Q22" s="610"/>
      <c r="R22" s="598"/>
      <c r="S22" s="611"/>
    </row>
    <row r="23" spans="1:19" ht="14.45" customHeight="1" x14ac:dyDescent="0.2">
      <c r="A23" s="592" t="s">
        <v>1563</v>
      </c>
      <c r="B23" s="593" t="s">
        <v>1564</v>
      </c>
      <c r="C23" s="593" t="s">
        <v>1555</v>
      </c>
      <c r="D23" s="593" t="s">
        <v>623</v>
      </c>
      <c r="E23" s="593" t="s">
        <v>1565</v>
      </c>
      <c r="F23" s="593" t="s">
        <v>1586</v>
      </c>
      <c r="G23" s="593" t="s">
        <v>1587</v>
      </c>
      <c r="H23" s="610"/>
      <c r="I23" s="610"/>
      <c r="J23" s="593"/>
      <c r="K23" s="593"/>
      <c r="L23" s="610">
        <v>1</v>
      </c>
      <c r="M23" s="610">
        <v>178</v>
      </c>
      <c r="N23" s="593">
        <v>1</v>
      </c>
      <c r="O23" s="593">
        <v>178</v>
      </c>
      <c r="P23" s="610"/>
      <c r="Q23" s="610"/>
      <c r="R23" s="598"/>
      <c r="S23" s="611"/>
    </row>
    <row r="24" spans="1:19" ht="14.45" customHeight="1" x14ac:dyDescent="0.2">
      <c r="A24" s="592" t="s">
        <v>1563</v>
      </c>
      <c r="B24" s="593" t="s">
        <v>1564</v>
      </c>
      <c r="C24" s="593" t="s">
        <v>1555</v>
      </c>
      <c r="D24" s="593" t="s">
        <v>624</v>
      </c>
      <c r="E24" s="593" t="s">
        <v>1565</v>
      </c>
      <c r="F24" s="593" t="s">
        <v>1566</v>
      </c>
      <c r="G24" s="593" t="s">
        <v>1567</v>
      </c>
      <c r="H24" s="610">
        <v>37</v>
      </c>
      <c r="I24" s="610">
        <v>1369</v>
      </c>
      <c r="J24" s="593">
        <v>1.0571428571428572</v>
      </c>
      <c r="K24" s="593">
        <v>37</v>
      </c>
      <c r="L24" s="610">
        <v>35</v>
      </c>
      <c r="M24" s="610">
        <v>1295</v>
      </c>
      <c r="N24" s="593">
        <v>1</v>
      </c>
      <c r="O24" s="593">
        <v>37</v>
      </c>
      <c r="P24" s="610">
        <v>27</v>
      </c>
      <c r="Q24" s="610">
        <v>1026</v>
      </c>
      <c r="R24" s="598">
        <v>0.79227799227799223</v>
      </c>
      <c r="S24" s="611">
        <v>38</v>
      </c>
    </row>
    <row r="25" spans="1:19" ht="14.45" customHeight="1" x14ac:dyDescent="0.2">
      <c r="A25" s="592" t="s">
        <v>1563</v>
      </c>
      <c r="B25" s="593" t="s">
        <v>1564</v>
      </c>
      <c r="C25" s="593" t="s">
        <v>1555</v>
      </c>
      <c r="D25" s="593" t="s">
        <v>625</v>
      </c>
      <c r="E25" s="593" t="s">
        <v>1565</v>
      </c>
      <c r="F25" s="593" t="s">
        <v>1566</v>
      </c>
      <c r="G25" s="593" t="s">
        <v>1567</v>
      </c>
      <c r="H25" s="610">
        <v>28</v>
      </c>
      <c r="I25" s="610">
        <v>1036</v>
      </c>
      <c r="J25" s="593">
        <v>1.0769230769230769</v>
      </c>
      <c r="K25" s="593">
        <v>37</v>
      </c>
      <c r="L25" s="610">
        <v>26</v>
      </c>
      <c r="M25" s="610">
        <v>962</v>
      </c>
      <c r="N25" s="593">
        <v>1</v>
      </c>
      <c r="O25" s="593">
        <v>37</v>
      </c>
      <c r="P25" s="610">
        <v>37</v>
      </c>
      <c r="Q25" s="610">
        <v>1406</v>
      </c>
      <c r="R25" s="598">
        <v>1.4615384615384615</v>
      </c>
      <c r="S25" s="611">
        <v>38</v>
      </c>
    </row>
    <row r="26" spans="1:19" ht="14.45" customHeight="1" x14ac:dyDescent="0.2">
      <c r="A26" s="592" t="s">
        <v>1563</v>
      </c>
      <c r="B26" s="593" t="s">
        <v>1564</v>
      </c>
      <c r="C26" s="593" t="s">
        <v>1555</v>
      </c>
      <c r="D26" s="593" t="s">
        <v>625</v>
      </c>
      <c r="E26" s="593" t="s">
        <v>1565</v>
      </c>
      <c r="F26" s="593" t="s">
        <v>1570</v>
      </c>
      <c r="G26" s="593" t="s">
        <v>1571</v>
      </c>
      <c r="H26" s="610">
        <v>21</v>
      </c>
      <c r="I26" s="610">
        <v>699.99999999999989</v>
      </c>
      <c r="J26" s="593">
        <v>1.4999892857908155</v>
      </c>
      <c r="K26" s="593">
        <v>33.333333333333329</v>
      </c>
      <c r="L26" s="610">
        <v>14</v>
      </c>
      <c r="M26" s="610">
        <v>466.67</v>
      </c>
      <c r="N26" s="593">
        <v>1</v>
      </c>
      <c r="O26" s="593">
        <v>33.333571428571432</v>
      </c>
      <c r="P26" s="610">
        <v>24</v>
      </c>
      <c r="Q26" s="610">
        <v>800</v>
      </c>
      <c r="R26" s="598">
        <v>1.714273469475218</v>
      </c>
      <c r="S26" s="611">
        <v>33.333333333333336</v>
      </c>
    </row>
    <row r="27" spans="1:19" ht="14.45" customHeight="1" x14ac:dyDescent="0.2">
      <c r="A27" s="592" t="s">
        <v>1563</v>
      </c>
      <c r="B27" s="593" t="s">
        <v>1564</v>
      </c>
      <c r="C27" s="593" t="s">
        <v>1555</v>
      </c>
      <c r="D27" s="593" t="s">
        <v>625</v>
      </c>
      <c r="E27" s="593" t="s">
        <v>1565</v>
      </c>
      <c r="F27" s="593" t="s">
        <v>1580</v>
      </c>
      <c r="G27" s="593" t="s">
        <v>1581</v>
      </c>
      <c r="H27" s="610">
        <v>51</v>
      </c>
      <c r="I27" s="610">
        <v>463641</v>
      </c>
      <c r="J27" s="593">
        <v>1.2136341148662266</v>
      </c>
      <c r="K27" s="593">
        <v>9091</v>
      </c>
      <c r="L27" s="610">
        <v>42</v>
      </c>
      <c r="M27" s="610">
        <v>382027</v>
      </c>
      <c r="N27" s="593">
        <v>1</v>
      </c>
      <c r="O27" s="593">
        <v>9095.8809523809523</v>
      </c>
      <c r="P27" s="610">
        <v>48</v>
      </c>
      <c r="Q27" s="610">
        <v>437472</v>
      </c>
      <c r="R27" s="598">
        <v>1.1451337209150139</v>
      </c>
      <c r="S27" s="611">
        <v>9114</v>
      </c>
    </row>
    <row r="28" spans="1:19" ht="14.45" customHeight="1" x14ac:dyDescent="0.2">
      <c r="A28" s="592" t="s">
        <v>1563</v>
      </c>
      <c r="B28" s="593" t="s">
        <v>1564</v>
      </c>
      <c r="C28" s="593" t="s">
        <v>1555</v>
      </c>
      <c r="D28" s="593" t="s">
        <v>625</v>
      </c>
      <c r="E28" s="593" t="s">
        <v>1565</v>
      </c>
      <c r="F28" s="593" t="s">
        <v>1586</v>
      </c>
      <c r="G28" s="593" t="s">
        <v>1587</v>
      </c>
      <c r="H28" s="610">
        <v>21</v>
      </c>
      <c r="I28" s="610">
        <v>3717</v>
      </c>
      <c r="J28" s="593">
        <v>1.0441011235955056</v>
      </c>
      <c r="K28" s="593">
        <v>177</v>
      </c>
      <c r="L28" s="610">
        <v>20</v>
      </c>
      <c r="M28" s="610">
        <v>3560</v>
      </c>
      <c r="N28" s="593">
        <v>1</v>
      </c>
      <c r="O28" s="593">
        <v>178</v>
      </c>
      <c r="P28" s="610">
        <v>31</v>
      </c>
      <c r="Q28" s="610">
        <v>5549</v>
      </c>
      <c r="R28" s="598">
        <v>1.5587078651685393</v>
      </c>
      <c r="S28" s="611">
        <v>179</v>
      </c>
    </row>
    <row r="29" spans="1:19" ht="14.45" customHeight="1" x14ac:dyDescent="0.2">
      <c r="A29" s="592" t="s">
        <v>1563</v>
      </c>
      <c r="B29" s="593" t="s">
        <v>1564</v>
      </c>
      <c r="C29" s="593" t="s">
        <v>1555</v>
      </c>
      <c r="D29" s="593" t="s">
        <v>1560</v>
      </c>
      <c r="E29" s="593" t="s">
        <v>1565</v>
      </c>
      <c r="F29" s="593" t="s">
        <v>1566</v>
      </c>
      <c r="G29" s="593" t="s">
        <v>1567</v>
      </c>
      <c r="H29" s="610">
        <v>5</v>
      </c>
      <c r="I29" s="610">
        <v>185</v>
      </c>
      <c r="J29" s="593">
        <v>5</v>
      </c>
      <c r="K29" s="593">
        <v>37</v>
      </c>
      <c r="L29" s="610">
        <v>1</v>
      </c>
      <c r="M29" s="610">
        <v>37</v>
      </c>
      <c r="N29" s="593">
        <v>1</v>
      </c>
      <c r="O29" s="593">
        <v>37</v>
      </c>
      <c r="P29" s="610">
        <v>1</v>
      </c>
      <c r="Q29" s="610">
        <v>38</v>
      </c>
      <c r="R29" s="598">
        <v>1.027027027027027</v>
      </c>
      <c r="S29" s="611">
        <v>38</v>
      </c>
    </row>
    <row r="30" spans="1:19" ht="14.45" customHeight="1" x14ac:dyDescent="0.2">
      <c r="A30" s="592" t="s">
        <v>1563</v>
      </c>
      <c r="B30" s="593" t="s">
        <v>1564</v>
      </c>
      <c r="C30" s="593" t="s">
        <v>1555</v>
      </c>
      <c r="D30" s="593" t="s">
        <v>1561</v>
      </c>
      <c r="E30" s="593" t="s">
        <v>1565</v>
      </c>
      <c r="F30" s="593" t="s">
        <v>1566</v>
      </c>
      <c r="G30" s="593" t="s">
        <v>1567</v>
      </c>
      <c r="H30" s="610">
        <v>1</v>
      </c>
      <c r="I30" s="610">
        <v>37</v>
      </c>
      <c r="J30" s="593"/>
      <c r="K30" s="593">
        <v>37</v>
      </c>
      <c r="L30" s="610"/>
      <c r="M30" s="610"/>
      <c r="N30" s="593"/>
      <c r="O30" s="593"/>
      <c r="P30" s="610"/>
      <c r="Q30" s="610"/>
      <c r="R30" s="598"/>
      <c r="S30" s="611"/>
    </row>
    <row r="31" spans="1:19" ht="14.45" customHeight="1" x14ac:dyDescent="0.2">
      <c r="A31" s="592" t="s">
        <v>1563</v>
      </c>
      <c r="B31" s="593" t="s">
        <v>1564</v>
      </c>
      <c r="C31" s="593" t="s">
        <v>1555</v>
      </c>
      <c r="D31" s="593" t="s">
        <v>1561</v>
      </c>
      <c r="E31" s="593" t="s">
        <v>1565</v>
      </c>
      <c r="F31" s="593" t="s">
        <v>1570</v>
      </c>
      <c r="G31" s="593" t="s">
        <v>1571</v>
      </c>
      <c r="H31" s="610">
        <v>6</v>
      </c>
      <c r="I31" s="610">
        <v>199.99</v>
      </c>
      <c r="J31" s="593">
        <v>3.0001500150015006</v>
      </c>
      <c r="K31" s="593">
        <v>33.331666666666671</v>
      </c>
      <c r="L31" s="610">
        <v>2</v>
      </c>
      <c r="M31" s="610">
        <v>66.66</v>
      </c>
      <c r="N31" s="593">
        <v>1</v>
      </c>
      <c r="O31" s="593">
        <v>33.33</v>
      </c>
      <c r="P31" s="610"/>
      <c r="Q31" s="610"/>
      <c r="R31" s="598"/>
      <c r="S31" s="611"/>
    </row>
    <row r="32" spans="1:19" ht="14.45" customHeight="1" x14ac:dyDescent="0.2">
      <c r="A32" s="592" t="s">
        <v>1563</v>
      </c>
      <c r="B32" s="593" t="s">
        <v>1564</v>
      </c>
      <c r="C32" s="593" t="s">
        <v>1555</v>
      </c>
      <c r="D32" s="593" t="s">
        <v>1561</v>
      </c>
      <c r="E32" s="593" t="s">
        <v>1565</v>
      </c>
      <c r="F32" s="593" t="s">
        <v>1580</v>
      </c>
      <c r="G32" s="593" t="s">
        <v>1581</v>
      </c>
      <c r="H32" s="610">
        <v>14</v>
      </c>
      <c r="I32" s="610">
        <v>127274</v>
      </c>
      <c r="J32" s="593">
        <v>2.7984608619173263</v>
      </c>
      <c r="K32" s="593">
        <v>9091</v>
      </c>
      <c r="L32" s="610">
        <v>5</v>
      </c>
      <c r="M32" s="610">
        <v>45480</v>
      </c>
      <c r="N32" s="593">
        <v>1</v>
      </c>
      <c r="O32" s="593">
        <v>9096</v>
      </c>
      <c r="P32" s="610"/>
      <c r="Q32" s="610"/>
      <c r="R32" s="598"/>
      <c r="S32" s="611"/>
    </row>
    <row r="33" spans="1:19" ht="14.45" customHeight="1" x14ac:dyDescent="0.2">
      <c r="A33" s="592" t="s">
        <v>1563</v>
      </c>
      <c r="B33" s="593" t="s">
        <v>1564</v>
      </c>
      <c r="C33" s="593" t="s">
        <v>1555</v>
      </c>
      <c r="D33" s="593" t="s">
        <v>1561</v>
      </c>
      <c r="E33" s="593" t="s">
        <v>1565</v>
      </c>
      <c r="F33" s="593" t="s">
        <v>1584</v>
      </c>
      <c r="G33" s="593" t="s">
        <v>1585</v>
      </c>
      <c r="H33" s="610">
        <v>3</v>
      </c>
      <c r="I33" s="610">
        <v>1065</v>
      </c>
      <c r="J33" s="593"/>
      <c r="K33" s="593">
        <v>355</v>
      </c>
      <c r="L33" s="610"/>
      <c r="M33" s="610"/>
      <c r="N33" s="593"/>
      <c r="O33" s="593"/>
      <c r="P33" s="610"/>
      <c r="Q33" s="610"/>
      <c r="R33" s="598"/>
      <c r="S33" s="611"/>
    </row>
    <row r="34" spans="1:19" ht="14.45" customHeight="1" x14ac:dyDescent="0.2">
      <c r="A34" s="592" t="s">
        <v>1563</v>
      </c>
      <c r="B34" s="593" t="s">
        <v>1564</v>
      </c>
      <c r="C34" s="593" t="s">
        <v>1555</v>
      </c>
      <c r="D34" s="593" t="s">
        <v>1561</v>
      </c>
      <c r="E34" s="593" t="s">
        <v>1565</v>
      </c>
      <c r="F34" s="593" t="s">
        <v>1586</v>
      </c>
      <c r="G34" s="593" t="s">
        <v>1587</v>
      </c>
      <c r="H34" s="610">
        <v>3</v>
      </c>
      <c r="I34" s="610">
        <v>531</v>
      </c>
      <c r="J34" s="593">
        <v>1.4915730337078652</v>
      </c>
      <c r="K34" s="593">
        <v>177</v>
      </c>
      <c r="L34" s="610">
        <v>2</v>
      </c>
      <c r="M34" s="610">
        <v>356</v>
      </c>
      <c r="N34" s="593">
        <v>1</v>
      </c>
      <c r="O34" s="593">
        <v>178</v>
      </c>
      <c r="P34" s="610"/>
      <c r="Q34" s="610"/>
      <c r="R34" s="598"/>
      <c r="S34" s="611"/>
    </row>
    <row r="35" spans="1:19" ht="14.45" customHeight="1" x14ac:dyDescent="0.2">
      <c r="A35" s="592" t="s">
        <v>1563</v>
      </c>
      <c r="B35" s="593" t="s">
        <v>1564</v>
      </c>
      <c r="C35" s="593" t="s">
        <v>1555</v>
      </c>
      <c r="D35" s="593" t="s">
        <v>622</v>
      </c>
      <c r="E35" s="593" t="s">
        <v>1565</v>
      </c>
      <c r="F35" s="593" t="s">
        <v>1566</v>
      </c>
      <c r="G35" s="593" t="s">
        <v>1567</v>
      </c>
      <c r="H35" s="610"/>
      <c r="I35" s="610"/>
      <c r="J35" s="593"/>
      <c r="K35" s="593"/>
      <c r="L35" s="610">
        <v>8</v>
      </c>
      <c r="M35" s="610">
        <v>296</v>
      </c>
      <c r="N35" s="593">
        <v>1</v>
      </c>
      <c r="O35" s="593">
        <v>37</v>
      </c>
      <c r="P35" s="610">
        <v>11</v>
      </c>
      <c r="Q35" s="610">
        <v>418</v>
      </c>
      <c r="R35" s="598">
        <v>1.4121621621621621</v>
      </c>
      <c r="S35" s="611">
        <v>38</v>
      </c>
    </row>
    <row r="36" spans="1:19" ht="14.45" customHeight="1" x14ac:dyDescent="0.2">
      <c r="A36" s="592" t="s">
        <v>1588</v>
      </c>
      <c r="B36" s="593" t="s">
        <v>1589</v>
      </c>
      <c r="C36" s="593" t="s">
        <v>541</v>
      </c>
      <c r="D36" s="593" t="s">
        <v>1556</v>
      </c>
      <c r="E36" s="593" t="s">
        <v>1565</v>
      </c>
      <c r="F36" s="593" t="s">
        <v>1590</v>
      </c>
      <c r="G36" s="593" t="s">
        <v>1591</v>
      </c>
      <c r="H36" s="610">
        <v>1966</v>
      </c>
      <c r="I36" s="610">
        <v>414826</v>
      </c>
      <c r="J36" s="593">
        <v>0.99427155238533516</v>
      </c>
      <c r="K36" s="593">
        <v>211</v>
      </c>
      <c r="L36" s="610">
        <v>1968</v>
      </c>
      <c r="M36" s="610">
        <v>417216</v>
      </c>
      <c r="N36" s="593">
        <v>1</v>
      </c>
      <c r="O36" s="593">
        <v>212</v>
      </c>
      <c r="P36" s="610">
        <v>2100</v>
      </c>
      <c r="Q36" s="610">
        <v>447300</v>
      </c>
      <c r="R36" s="598">
        <v>1.0721065347445928</v>
      </c>
      <c r="S36" s="611">
        <v>213</v>
      </c>
    </row>
    <row r="37" spans="1:19" ht="14.45" customHeight="1" x14ac:dyDescent="0.2">
      <c r="A37" s="592" t="s">
        <v>1588</v>
      </c>
      <c r="B37" s="593" t="s">
        <v>1589</v>
      </c>
      <c r="C37" s="593" t="s">
        <v>541</v>
      </c>
      <c r="D37" s="593" t="s">
        <v>1556</v>
      </c>
      <c r="E37" s="593" t="s">
        <v>1565</v>
      </c>
      <c r="F37" s="593" t="s">
        <v>1592</v>
      </c>
      <c r="G37" s="593" t="s">
        <v>1591</v>
      </c>
      <c r="H37" s="610">
        <v>246</v>
      </c>
      <c r="I37" s="610">
        <v>21402</v>
      </c>
      <c r="J37" s="593">
        <v>0.91791044776119401</v>
      </c>
      <c r="K37" s="593">
        <v>87</v>
      </c>
      <c r="L37" s="610">
        <v>268</v>
      </c>
      <c r="M37" s="610">
        <v>23316</v>
      </c>
      <c r="N37" s="593">
        <v>1</v>
      </c>
      <c r="O37" s="593">
        <v>87</v>
      </c>
      <c r="P37" s="610">
        <v>252</v>
      </c>
      <c r="Q37" s="610">
        <v>22176</v>
      </c>
      <c r="R37" s="598">
        <v>0.9511065362840968</v>
      </c>
      <c r="S37" s="611">
        <v>88</v>
      </c>
    </row>
    <row r="38" spans="1:19" ht="14.45" customHeight="1" x14ac:dyDescent="0.2">
      <c r="A38" s="592" t="s">
        <v>1588</v>
      </c>
      <c r="B38" s="593" t="s">
        <v>1589</v>
      </c>
      <c r="C38" s="593" t="s">
        <v>541</v>
      </c>
      <c r="D38" s="593" t="s">
        <v>1556</v>
      </c>
      <c r="E38" s="593" t="s">
        <v>1565</v>
      </c>
      <c r="F38" s="593" t="s">
        <v>1593</v>
      </c>
      <c r="G38" s="593" t="s">
        <v>1594</v>
      </c>
      <c r="H38" s="610">
        <v>12899</v>
      </c>
      <c r="I38" s="610">
        <v>3882599</v>
      </c>
      <c r="J38" s="593">
        <v>0.8937287507452345</v>
      </c>
      <c r="K38" s="593">
        <v>301</v>
      </c>
      <c r="L38" s="610">
        <v>14385</v>
      </c>
      <c r="M38" s="610">
        <v>4344270</v>
      </c>
      <c r="N38" s="593">
        <v>1</v>
      </c>
      <c r="O38" s="593">
        <v>302</v>
      </c>
      <c r="P38" s="610">
        <v>13752</v>
      </c>
      <c r="Q38" s="610">
        <v>4166856</v>
      </c>
      <c r="R38" s="598">
        <v>0.95916137809114077</v>
      </c>
      <c r="S38" s="611">
        <v>303</v>
      </c>
    </row>
    <row r="39" spans="1:19" ht="14.45" customHeight="1" x14ac:dyDescent="0.2">
      <c r="A39" s="592" t="s">
        <v>1588</v>
      </c>
      <c r="B39" s="593" t="s">
        <v>1589</v>
      </c>
      <c r="C39" s="593" t="s">
        <v>541</v>
      </c>
      <c r="D39" s="593" t="s">
        <v>1556</v>
      </c>
      <c r="E39" s="593" t="s">
        <v>1565</v>
      </c>
      <c r="F39" s="593" t="s">
        <v>1595</v>
      </c>
      <c r="G39" s="593" t="s">
        <v>1596</v>
      </c>
      <c r="H39" s="610">
        <v>345</v>
      </c>
      <c r="I39" s="610">
        <v>34155</v>
      </c>
      <c r="J39" s="593">
        <v>0.72566766524316395</v>
      </c>
      <c r="K39" s="593">
        <v>99</v>
      </c>
      <c r="L39" s="610">
        <v>471</v>
      </c>
      <c r="M39" s="610">
        <v>47067</v>
      </c>
      <c r="N39" s="593">
        <v>1</v>
      </c>
      <c r="O39" s="593">
        <v>99.929936305732483</v>
      </c>
      <c r="P39" s="610">
        <v>351</v>
      </c>
      <c r="Q39" s="610">
        <v>35100</v>
      </c>
      <c r="R39" s="598">
        <v>0.74574542673210531</v>
      </c>
      <c r="S39" s="611">
        <v>100</v>
      </c>
    </row>
    <row r="40" spans="1:19" ht="14.45" customHeight="1" x14ac:dyDescent="0.2">
      <c r="A40" s="592" t="s">
        <v>1588</v>
      </c>
      <c r="B40" s="593" t="s">
        <v>1589</v>
      </c>
      <c r="C40" s="593" t="s">
        <v>541</v>
      </c>
      <c r="D40" s="593" t="s">
        <v>1556</v>
      </c>
      <c r="E40" s="593" t="s">
        <v>1565</v>
      </c>
      <c r="F40" s="593" t="s">
        <v>1597</v>
      </c>
      <c r="G40" s="593" t="s">
        <v>1598</v>
      </c>
      <c r="H40" s="610">
        <v>21</v>
      </c>
      <c r="I40" s="610">
        <v>4872</v>
      </c>
      <c r="J40" s="593">
        <v>0.67741935483870963</v>
      </c>
      <c r="K40" s="593">
        <v>232</v>
      </c>
      <c r="L40" s="610">
        <v>31</v>
      </c>
      <c r="M40" s="610">
        <v>7192</v>
      </c>
      <c r="N40" s="593">
        <v>1</v>
      </c>
      <c r="O40" s="593">
        <v>232</v>
      </c>
      <c r="P40" s="610">
        <v>27</v>
      </c>
      <c r="Q40" s="610">
        <v>6345</v>
      </c>
      <c r="R40" s="598">
        <v>0.88223025583982206</v>
      </c>
      <c r="S40" s="611">
        <v>235</v>
      </c>
    </row>
    <row r="41" spans="1:19" ht="14.45" customHeight="1" x14ac:dyDescent="0.2">
      <c r="A41" s="592" t="s">
        <v>1588</v>
      </c>
      <c r="B41" s="593" t="s">
        <v>1589</v>
      </c>
      <c r="C41" s="593" t="s">
        <v>541</v>
      </c>
      <c r="D41" s="593" t="s">
        <v>1556</v>
      </c>
      <c r="E41" s="593" t="s">
        <v>1565</v>
      </c>
      <c r="F41" s="593" t="s">
        <v>1599</v>
      </c>
      <c r="G41" s="593" t="s">
        <v>1600</v>
      </c>
      <c r="H41" s="610">
        <v>2064</v>
      </c>
      <c r="I41" s="610">
        <v>282768</v>
      </c>
      <c r="J41" s="593">
        <v>0.97129411764705886</v>
      </c>
      <c r="K41" s="593">
        <v>137</v>
      </c>
      <c r="L41" s="610">
        <v>2125</v>
      </c>
      <c r="M41" s="610">
        <v>291125</v>
      </c>
      <c r="N41" s="593">
        <v>1</v>
      </c>
      <c r="O41" s="593">
        <v>137</v>
      </c>
      <c r="P41" s="610">
        <v>1675</v>
      </c>
      <c r="Q41" s="610">
        <v>231150</v>
      </c>
      <c r="R41" s="598">
        <v>0.79398883641047657</v>
      </c>
      <c r="S41" s="611">
        <v>138</v>
      </c>
    </row>
    <row r="42" spans="1:19" ht="14.45" customHeight="1" x14ac:dyDescent="0.2">
      <c r="A42" s="592" t="s">
        <v>1588</v>
      </c>
      <c r="B42" s="593" t="s">
        <v>1589</v>
      </c>
      <c r="C42" s="593" t="s">
        <v>541</v>
      </c>
      <c r="D42" s="593" t="s">
        <v>1556</v>
      </c>
      <c r="E42" s="593" t="s">
        <v>1565</v>
      </c>
      <c r="F42" s="593" t="s">
        <v>1601</v>
      </c>
      <c r="G42" s="593" t="s">
        <v>1600</v>
      </c>
      <c r="H42" s="610">
        <v>242</v>
      </c>
      <c r="I42" s="610">
        <v>44286</v>
      </c>
      <c r="J42" s="593">
        <v>0.99869204401948408</v>
      </c>
      <c r="K42" s="593">
        <v>183</v>
      </c>
      <c r="L42" s="610">
        <v>241</v>
      </c>
      <c r="M42" s="610">
        <v>44344</v>
      </c>
      <c r="N42" s="593">
        <v>1</v>
      </c>
      <c r="O42" s="593">
        <v>184</v>
      </c>
      <c r="P42" s="610">
        <v>227</v>
      </c>
      <c r="Q42" s="610">
        <v>41995</v>
      </c>
      <c r="R42" s="598">
        <v>0.94702778278910338</v>
      </c>
      <c r="S42" s="611">
        <v>185</v>
      </c>
    </row>
    <row r="43" spans="1:19" ht="14.45" customHeight="1" x14ac:dyDescent="0.2">
      <c r="A43" s="592" t="s">
        <v>1588</v>
      </c>
      <c r="B43" s="593" t="s">
        <v>1589</v>
      </c>
      <c r="C43" s="593" t="s">
        <v>541</v>
      </c>
      <c r="D43" s="593" t="s">
        <v>1556</v>
      </c>
      <c r="E43" s="593" t="s">
        <v>1565</v>
      </c>
      <c r="F43" s="593" t="s">
        <v>1602</v>
      </c>
      <c r="G43" s="593" t="s">
        <v>1603</v>
      </c>
      <c r="H43" s="610"/>
      <c r="I43" s="610"/>
      <c r="J43" s="593"/>
      <c r="K43" s="593"/>
      <c r="L43" s="610">
        <v>1</v>
      </c>
      <c r="M43" s="610">
        <v>299</v>
      </c>
      <c r="N43" s="593">
        <v>1</v>
      </c>
      <c r="O43" s="593">
        <v>299</v>
      </c>
      <c r="P43" s="610"/>
      <c r="Q43" s="610"/>
      <c r="R43" s="598"/>
      <c r="S43" s="611"/>
    </row>
    <row r="44" spans="1:19" ht="14.45" customHeight="1" x14ac:dyDescent="0.2">
      <c r="A44" s="592" t="s">
        <v>1588</v>
      </c>
      <c r="B44" s="593" t="s">
        <v>1589</v>
      </c>
      <c r="C44" s="593" t="s">
        <v>541</v>
      </c>
      <c r="D44" s="593" t="s">
        <v>1556</v>
      </c>
      <c r="E44" s="593" t="s">
        <v>1565</v>
      </c>
      <c r="F44" s="593" t="s">
        <v>1604</v>
      </c>
      <c r="G44" s="593" t="s">
        <v>1605</v>
      </c>
      <c r="H44" s="610">
        <v>89</v>
      </c>
      <c r="I44" s="610">
        <v>56871</v>
      </c>
      <c r="J44" s="593">
        <v>0.87981126237623763</v>
      </c>
      <c r="K44" s="593">
        <v>639</v>
      </c>
      <c r="L44" s="610">
        <v>101</v>
      </c>
      <c r="M44" s="610">
        <v>64640</v>
      </c>
      <c r="N44" s="593">
        <v>1</v>
      </c>
      <c r="O44" s="593">
        <v>640</v>
      </c>
      <c r="P44" s="610">
        <v>76</v>
      </c>
      <c r="Q44" s="610">
        <v>49020</v>
      </c>
      <c r="R44" s="598">
        <v>0.75835396039603964</v>
      </c>
      <c r="S44" s="611">
        <v>645</v>
      </c>
    </row>
    <row r="45" spans="1:19" ht="14.45" customHeight="1" x14ac:dyDescent="0.2">
      <c r="A45" s="592" t="s">
        <v>1588</v>
      </c>
      <c r="B45" s="593" t="s">
        <v>1589</v>
      </c>
      <c r="C45" s="593" t="s">
        <v>541</v>
      </c>
      <c r="D45" s="593" t="s">
        <v>1556</v>
      </c>
      <c r="E45" s="593" t="s">
        <v>1565</v>
      </c>
      <c r="F45" s="593" t="s">
        <v>1606</v>
      </c>
      <c r="G45" s="593" t="s">
        <v>1607</v>
      </c>
      <c r="H45" s="610">
        <v>137</v>
      </c>
      <c r="I45" s="610">
        <v>83296</v>
      </c>
      <c r="J45" s="593">
        <v>1.4397372742200329</v>
      </c>
      <c r="K45" s="593">
        <v>608</v>
      </c>
      <c r="L45" s="610">
        <v>95</v>
      </c>
      <c r="M45" s="610">
        <v>57855</v>
      </c>
      <c r="N45" s="593">
        <v>1</v>
      </c>
      <c r="O45" s="593">
        <v>609</v>
      </c>
      <c r="P45" s="610">
        <v>77</v>
      </c>
      <c r="Q45" s="610">
        <v>47278</v>
      </c>
      <c r="R45" s="598">
        <v>0.8171808832425892</v>
      </c>
      <c r="S45" s="611">
        <v>614</v>
      </c>
    </row>
    <row r="46" spans="1:19" ht="14.45" customHeight="1" x14ac:dyDescent="0.2">
      <c r="A46" s="592" t="s">
        <v>1588</v>
      </c>
      <c r="B46" s="593" t="s">
        <v>1589</v>
      </c>
      <c r="C46" s="593" t="s">
        <v>541</v>
      </c>
      <c r="D46" s="593" t="s">
        <v>1556</v>
      </c>
      <c r="E46" s="593" t="s">
        <v>1565</v>
      </c>
      <c r="F46" s="593" t="s">
        <v>1608</v>
      </c>
      <c r="G46" s="593" t="s">
        <v>1609</v>
      </c>
      <c r="H46" s="610">
        <v>1130</v>
      </c>
      <c r="I46" s="610">
        <v>195490</v>
      </c>
      <c r="J46" s="593">
        <v>0.89379932150074526</v>
      </c>
      <c r="K46" s="593">
        <v>173</v>
      </c>
      <c r="L46" s="610">
        <v>1257</v>
      </c>
      <c r="M46" s="610">
        <v>218718</v>
      </c>
      <c r="N46" s="593">
        <v>1</v>
      </c>
      <c r="O46" s="593">
        <v>174</v>
      </c>
      <c r="P46" s="610">
        <v>1219</v>
      </c>
      <c r="Q46" s="610">
        <v>213325</v>
      </c>
      <c r="R46" s="598">
        <v>0.97534267870042701</v>
      </c>
      <c r="S46" s="611">
        <v>175</v>
      </c>
    </row>
    <row r="47" spans="1:19" ht="14.45" customHeight="1" x14ac:dyDescent="0.2">
      <c r="A47" s="592" t="s">
        <v>1588</v>
      </c>
      <c r="B47" s="593" t="s">
        <v>1589</v>
      </c>
      <c r="C47" s="593" t="s">
        <v>541</v>
      </c>
      <c r="D47" s="593" t="s">
        <v>1556</v>
      </c>
      <c r="E47" s="593" t="s">
        <v>1565</v>
      </c>
      <c r="F47" s="593" t="s">
        <v>1568</v>
      </c>
      <c r="G47" s="593" t="s">
        <v>1569</v>
      </c>
      <c r="H47" s="610">
        <v>1478</v>
      </c>
      <c r="I47" s="610">
        <v>512866</v>
      </c>
      <c r="J47" s="593">
        <v>1.2987697715289983</v>
      </c>
      <c r="K47" s="593">
        <v>347</v>
      </c>
      <c r="L47" s="610">
        <v>1138</v>
      </c>
      <c r="M47" s="610">
        <v>394886</v>
      </c>
      <c r="N47" s="593">
        <v>1</v>
      </c>
      <c r="O47" s="593">
        <v>347</v>
      </c>
      <c r="P47" s="610">
        <v>1124</v>
      </c>
      <c r="Q47" s="610">
        <v>391152</v>
      </c>
      <c r="R47" s="598">
        <v>0.99054410640032819</v>
      </c>
      <c r="S47" s="611">
        <v>348</v>
      </c>
    </row>
    <row r="48" spans="1:19" ht="14.45" customHeight="1" x14ac:dyDescent="0.2">
      <c r="A48" s="592" t="s">
        <v>1588</v>
      </c>
      <c r="B48" s="593" t="s">
        <v>1589</v>
      </c>
      <c r="C48" s="593" t="s">
        <v>541</v>
      </c>
      <c r="D48" s="593" t="s">
        <v>1556</v>
      </c>
      <c r="E48" s="593" t="s">
        <v>1565</v>
      </c>
      <c r="F48" s="593" t="s">
        <v>1610</v>
      </c>
      <c r="G48" s="593" t="s">
        <v>1611</v>
      </c>
      <c r="H48" s="610">
        <v>5454</v>
      </c>
      <c r="I48" s="610">
        <v>92718</v>
      </c>
      <c r="J48" s="593">
        <v>1.0592348028743446</v>
      </c>
      <c r="K48" s="593">
        <v>17</v>
      </c>
      <c r="L48" s="610">
        <v>5149</v>
      </c>
      <c r="M48" s="610">
        <v>87533</v>
      </c>
      <c r="N48" s="593">
        <v>1</v>
      </c>
      <c r="O48" s="593">
        <v>17</v>
      </c>
      <c r="P48" s="610">
        <v>4576</v>
      </c>
      <c r="Q48" s="610">
        <v>77792</v>
      </c>
      <c r="R48" s="598">
        <v>0.88871625558360845</v>
      </c>
      <c r="S48" s="611">
        <v>17</v>
      </c>
    </row>
    <row r="49" spans="1:19" ht="14.45" customHeight="1" x14ac:dyDescent="0.2">
      <c r="A49" s="592" t="s">
        <v>1588</v>
      </c>
      <c r="B49" s="593" t="s">
        <v>1589</v>
      </c>
      <c r="C49" s="593" t="s">
        <v>541</v>
      </c>
      <c r="D49" s="593" t="s">
        <v>1556</v>
      </c>
      <c r="E49" s="593" t="s">
        <v>1565</v>
      </c>
      <c r="F49" s="593" t="s">
        <v>1612</v>
      </c>
      <c r="G49" s="593" t="s">
        <v>1613</v>
      </c>
      <c r="H49" s="610">
        <v>211</v>
      </c>
      <c r="I49" s="610">
        <v>57814</v>
      </c>
      <c r="J49" s="593">
        <v>0.19026149684400362</v>
      </c>
      <c r="K49" s="593">
        <v>274</v>
      </c>
      <c r="L49" s="610">
        <v>1109</v>
      </c>
      <c r="M49" s="610">
        <v>303866</v>
      </c>
      <c r="N49" s="593">
        <v>1</v>
      </c>
      <c r="O49" s="593">
        <v>274</v>
      </c>
      <c r="P49" s="610">
        <v>729</v>
      </c>
      <c r="Q49" s="610">
        <v>201933</v>
      </c>
      <c r="R49" s="598">
        <v>0.66454621444979034</v>
      </c>
      <c r="S49" s="611">
        <v>277</v>
      </c>
    </row>
    <row r="50" spans="1:19" ht="14.45" customHeight="1" x14ac:dyDescent="0.2">
      <c r="A50" s="592" t="s">
        <v>1588</v>
      </c>
      <c r="B50" s="593" t="s">
        <v>1589</v>
      </c>
      <c r="C50" s="593" t="s">
        <v>541</v>
      </c>
      <c r="D50" s="593" t="s">
        <v>1556</v>
      </c>
      <c r="E50" s="593" t="s">
        <v>1565</v>
      </c>
      <c r="F50" s="593" t="s">
        <v>1614</v>
      </c>
      <c r="G50" s="593" t="s">
        <v>1615</v>
      </c>
      <c r="H50" s="610">
        <v>1168</v>
      </c>
      <c r="I50" s="610">
        <v>165856</v>
      </c>
      <c r="J50" s="593">
        <v>0.95403429452334521</v>
      </c>
      <c r="K50" s="593">
        <v>142</v>
      </c>
      <c r="L50" s="610">
        <v>1225</v>
      </c>
      <c r="M50" s="610">
        <v>173847</v>
      </c>
      <c r="N50" s="593">
        <v>1</v>
      </c>
      <c r="O50" s="593">
        <v>141.91591836734693</v>
      </c>
      <c r="P50" s="610">
        <v>1360</v>
      </c>
      <c r="Q50" s="610">
        <v>191760</v>
      </c>
      <c r="R50" s="598">
        <v>1.1030388790143058</v>
      </c>
      <c r="S50" s="611">
        <v>141</v>
      </c>
    </row>
    <row r="51" spans="1:19" ht="14.45" customHeight="1" x14ac:dyDescent="0.2">
      <c r="A51" s="592" t="s">
        <v>1588</v>
      </c>
      <c r="B51" s="593" t="s">
        <v>1589</v>
      </c>
      <c r="C51" s="593" t="s">
        <v>541</v>
      </c>
      <c r="D51" s="593" t="s">
        <v>1556</v>
      </c>
      <c r="E51" s="593" t="s">
        <v>1565</v>
      </c>
      <c r="F51" s="593" t="s">
        <v>1616</v>
      </c>
      <c r="G51" s="593" t="s">
        <v>1615</v>
      </c>
      <c r="H51" s="610">
        <v>2062</v>
      </c>
      <c r="I51" s="610">
        <v>160836</v>
      </c>
      <c r="J51" s="593">
        <v>0.98224057064686343</v>
      </c>
      <c r="K51" s="593">
        <v>78</v>
      </c>
      <c r="L51" s="610">
        <v>2097</v>
      </c>
      <c r="M51" s="610">
        <v>163744</v>
      </c>
      <c r="N51" s="593">
        <v>1</v>
      </c>
      <c r="O51" s="593">
        <v>78.084883166428227</v>
      </c>
      <c r="P51" s="610">
        <v>1675</v>
      </c>
      <c r="Q51" s="610">
        <v>132325</v>
      </c>
      <c r="R51" s="598">
        <v>0.80812121360171973</v>
      </c>
      <c r="S51" s="611">
        <v>79</v>
      </c>
    </row>
    <row r="52" spans="1:19" ht="14.45" customHeight="1" x14ac:dyDescent="0.2">
      <c r="A52" s="592" t="s">
        <v>1588</v>
      </c>
      <c r="B52" s="593" t="s">
        <v>1589</v>
      </c>
      <c r="C52" s="593" t="s">
        <v>541</v>
      </c>
      <c r="D52" s="593" t="s">
        <v>1556</v>
      </c>
      <c r="E52" s="593" t="s">
        <v>1565</v>
      </c>
      <c r="F52" s="593" t="s">
        <v>1617</v>
      </c>
      <c r="G52" s="593" t="s">
        <v>1618</v>
      </c>
      <c r="H52" s="610">
        <v>1168</v>
      </c>
      <c r="I52" s="610">
        <v>366752</v>
      </c>
      <c r="J52" s="593">
        <v>0.95346938775510204</v>
      </c>
      <c r="K52" s="593">
        <v>314</v>
      </c>
      <c r="L52" s="610">
        <v>1225</v>
      </c>
      <c r="M52" s="610">
        <v>384650</v>
      </c>
      <c r="N52" s="593">
        <v>1</v>
      </c>
      <c r="O52" s="593">
        <v>314</v>
      </c>
      <c r="P52" s="610">
        <v>1360</v>
      </c>
      <c r="Q52" s="610">
        <v>429760</v>
      </c>
      <c r="R52" s="598">
        <v>1.1172754452099312</v>
      </c>
      <c r="S52" s="611">
        <v>316</v>
      </c>
    </row>
    <row r="53" spans="1:19" ht="14.45" customHeight="1" x14ac:dyDescent="0.2">
      <c r="A53" s="592" t="s">
        <v>1588</v>
      </c>
      <c r="B53" s="593" t="s">
        <v>1589</v>
      </c>
      <c r="C53" s="593" t="s">
        <v>541</v>
      </c>
      <c r="D53" s="593" t="s">
        <v>1556</v>
      </c>
      <c r="E53" s="593" t="s">
        <v>1565</v>
      </c>
      <c r="F53" s="593" t="s">
        <v>1576</v>
      </c>
      <c r="G53" s="593" t="s">
        <v>1577</v>
      </c>
      <c r="H53" s="610">
        <v>1775</v>
      </c>
      <c r="I53" s="610">
        <v>582200</v>
      </c>
      <c r="J53" s="593">
        <v>1.3674884437596302</v>
      </c>
      <c r="K53" s="593">
        <v>328</v>
      </c>
      <c r="L53" s="610">
        <v>1298</v>
      </c>
      <c r="M53" s="610">
        <v>425744</v>
      </c>
      <c r="N53" s="593">
        <v>1</v>
      </c>
      <c r="O53" s="593">
        <v>328</v>
      </c>
      <c r="P53" s="610">
        <v>1108</v>
      </c>
      <c r="Q53" s="610">
        <v>364532</v>
      </c>
      <c r="R53" s="598">
        <v>0.85622345822841894</v>
      </c>
      <c r="S53" s="611">
        <v>329</v>
      </c>
    </row>
    <row r="54" spans="1:19" ht="14.45" customHeight="1" x14ac:dyDescent="0.2">
      <c r="A54" s="592" t="s">
        <v>1588</v>
      </c>
      <c r="B54" s="593" t="s">
        <v>1589</v>
      </c>
      <c r="C54" s="593" t="s">
        <v>541</v>
      </c>
      <c r="D54" s="593" t="s">
        <v>1556</v>
      </c>
      <c r="E54" s="593" t="s">
        <v>1565</v>
      </c>
      <c r="F54" s="593" t="s">
        <v>1619</v>
      </c>
      <c r="G54" s="593" t="s">
        <v>1620</v>
      </c>
      <c r="H54" s="610">
        <v>2883</v>
      </c>
      <c r="I54" s="610">
        <v>469929</v>
      </c>
      <c r="J54" s="593">
        <v>1.4991625752485955</v>
      </c>
      <c r="K54" s="593">
        <v>163</v>
      </c>
      <c r="L54" s="610">
        <v>1922</v>
      </c>
      <c r="M54" s="610">
        <v>313461</v>
      </c>
      <c r="N54" s="593">
        <v>1</v>
      </c>
      <c r="O54" s="593">
        <v>163.09105098855358</v>
      </c>
      <c r="P54" s="610">
        <v>1484</v>
      </c>
      <c r="Q54" s="610">
        <v>244860</v>
      </c>
      <c r="R54" s="598">
        <v>0.78114980811009982</v>
      </c>
      <c r="S54" s="611">
        <v>165</v>
      </c>
    </row>
    <row r="55" spans="1:19" ht="14.45" customHeight="1" x14ac:dyDescent="0.2">
      <c r="A55" s="592" t="s">
        <v>1588</v>
      </c>
      <c r="B55" s="593" t="s">
        <v>1589</v>
      </c>
      <c r="C55" s="593" t="s">
        <v>541</v>
      </c>
      <c r="D55" s="593" t="s">
        <v>1556</v>
      </c>
      <c r="E55" s="593" t="s">
        <v>1565</v>
      </c>
      <c r="F55" s="593" t="s">
        <v>1578</v>
      </c>
      <c r="G55" s="593" t="s">
        <v>1579</v>
      </c>
      <c r="H55" s="610">
        <v>1744</v>
      </c>
      <c r="I55" s="610">
        <v>392400</v>
      </c>
      <c r="J55" s="593">
        <v>1.3833608900890864</v>
      </c>
      <c r="K55" s="593">
        <v>225</v>
      </c>
      <c r="L55" s="610">
        <v>1260</v>
      </c>
      <c r="M55" s="610">
        <v>283657</v>
      </c>
      <c r="N55" s="593">
        <v>1</v>
      </c>
      <c r="O55" s="593">
        <v>225.12460317460318</v>
      </c>
      <c r="P55" s="610">
        <v>1164</v>
      </c>
      <c r="Q55" s="610">
        <v>264228</v>
      </c>
      <c r="R55" s="598">
        <v>0.93150530394102737</v>
      </c>
      <c r="S55" s="611">
        <v>227</v>
      </c>
    </row>
    <row r="56" spans="1:19" ht="14.45" customHeight="1" x14ac:dyDescent="0.2">
      <c r="A56" s="592" t="s">
        <v>1588</v>
      </c>
      <c r="B56" s="593" t="s">
        <v>1589</v>
      </c>
      <c r="C56" s="593" t="s">
        <v>541</v>
      </c>
      <c r="D56" s="593" t="s">
        <v>1556</v>
      </c>
      <c r="E56" s="593" t="s">
        <v>1565</v>
      </c>
      <c r="F56" s="593" t="s">
        <v>1621</v>
      </c>
      <c r="G56" s="593" t="s">
        <v>1591</v>
      </c>
      <c r="H56" s="610">
        <v>2597</v>
      </c>
      <c r="I56" s="610">
        <v>186984</v>
      </c>
      <c r="J56" s="593">
        <v>0.85989818302222587</v>
      </c>
      <c r="K56" s="593">
        <v>72</v>
      </c>
      <c r="L56" s="610">
        <v>3017</v>
      </c>
      <c r="M56" s="610">
        <v>217449</v>
      </c>
      <c r="N56" s="593">
        <v>1</v>
      </c>
      <c r="O56" s="593">
        <v>72.074577394763011</v>
      </c>
      <c r="P56" s="610">
        <v>2956</v>
      </c>
      <c r="Q56" s="610">
        <v>218744</v>
      </c>
      <c r="R56" s="598">
        <v>1.0059554194316829</v>
      </c>
      <c r="S56" s="611">
        <v>74</v>
      </c>
    </row>
    <row r="57" spans="1:19" ht="14.45" customHeight="1" x14ac:dyDescent="0.2">
      <c r="A57" s="592" t="s">
        <v>1588</v>
      </c>
      <c r="B57" s="593" t="s">
        <v>1589</v>
      </c>
      <c r="C57" s="593" t="s">
        <v>541</v>
      </c>
      <c r="D57" s="593" t="s">
        <v>1556</v>
      </c>
      <c r="E57" s="593" t="s">
        <v>1565</v>
      </c>
      <c r="F57" s="593" t="s">
        <v>1622</v>
      </c>
      <c r="G57" s="593" t="s">
        <v>1623</v>
      </c>
      <c r="H57" s="610">
        <v>418</v>
      </c>
      <c r="I57" s="610">
        <v>21736</v>
      </c>
      <c r="J57" s="593">
        <v>1.5575779290576854</v>
      </c>
      <c r="K57" s="593">
        <v>52</v>
      </c>
      <c r="L57" s="610">
        <v>268</v>
      </c>
      <c r="M57" s="610">
        <v>13955</v>
      </c>
      <c r="N57" s="593">
        <v>1</v>
      </c>
      <c r="O57" s="593">
        <v>52.070895522388057</v>
      </c>
      <c r="P57" s="610">
        <v>47</v>
      </c>
      <c r="Q57" s="610">
        <v>2538</v>
      </c>
      <c r="R57" s="598">
        <v>0.18187029738445001</v>
      </c>
      <c r="S57" s="611">
        <v>54</v>
      </c>
    </row>
    <row r="58" spans="1:19" ht="14.45" customHeight="1" x14ac:dyDescent="0.2">
      <c r="A58" s="592" t="s">
        <v>1588</v>
      </c>
      <c r="B58" s="593" t="s">
        <v>1589</v>
      </c>
      <c r="C58" s="593" t="s">
        <v>541</v>
      </c>
      <c r="D58" s="593" t="s">
        <v>1556</v>
      </c>
      <c r="E58" s="593" t="s">
        <v>1565</v>
      </c>
      <c r="F58" s="593" t="s">
        <v>1582</v>
      </c>
      <c r="G58" s="593" t="s">
        <v>1583</v>
      </c>
      <c r="H58" s="610">
        <v>3033</v>
      </c>
      <c r="I58" s="610">
        <v>1455840</v>
      </c>
      <c r="J58" s="593">
        <v>1.3516042780748663</v>
      </c>
      <c r="K58" s="593">
        <v>480</v>
      </c>
      <c r="L58" s="610">
        <v>2244</v>
      </c>
      <c r="M58" s="610">
        <v>1077120</v>
      </c>
      <c r="N58" s="593">
        <v>1</v>
      </c>
      <c r="O58" s="593">
        <v>480</v>
      </c>
      <c r="P58" s="610">
        <v>2230</v>
      </c>
      <c r="Q58" s="610">
        <v>1072630</v>
      </c>
      <c r="R58" s="598">
        <v>0.99583147653000592</v>
      </c>
      <c r="S58" s="611">
        <v>481</v>
      </c>
    </row>
    <row r="59" spans="1:19" ht="14.45" customHeight="1" x14ac:dyDescent="0.2">
      <c r="A59" s="592" t="s">
        <v>1588</v>
      </c>
      <c r="B59" s="593" t="s">
        <v>1589</v>
      </c>
      <c r="C59" s="593" t="s">
        <v>541</v>
      </c>
      <c r="D59" s="593" t="s">
        <v>1556</v>
      </c>
      <c r="E59" s="593" t="s">
        <v>1565</v>
      </c>
      <c r="F59" s="593" t="s">
        <v>1624</v>
      </c>
      <c r="G59" s="593" t="s">
        <v>1625</v>
      </c>
      <c r="H59" s="610">
        <v>59</v>
      </c>
      <c r="I59" s="610">
        <v>13570</v>
      </c>
      <c r="J59" s="593">
        <v>1.2040816326530612</v>
      </c>
      <c r="K59" s="593">
        <v>230</v>
      </c>
      <c r="L59" s="610">
        <v>49</v>
      </c>
      <c r="M59" s="610">
        <v>11270</v>
      </c>
      <c r="N59" s="593">
        <v>1</v>
      </c>
      <c r="O59" s="593">
        <v>230</v>
      </c>
      <c r="P59" s="610">
        <v>43</v>
      </c>
      <c r="Q59" s="610">
        <v>10019</v>
      </c>
      <c r="R59" s="598">
        <v>0.88899733806566106</v>
      </c>
      <c r="S59" s="611">
        <v>233</v>
      </c>
    </row>
    <row r="60" spans="1:19" ht="14.45" customHeight="1" x14ac:dyDescent="0.2">
      <c r="A60" s="592" t="s">
        <v>1588</v>
      </c>
      <c r="B60" s="593" t="s">
        <v>1589</v>
      </c>
      <c r="C60" s="593" t="s">
        <v>541</v>
      </c>
      <c r="D60" s="593" t="s">
        <v>1556</v>
      </c>
      <c r="E60" s="593" t="s">
        <v>1565</v>
      </c>
      <c r="F60" s="593" t="s">
        <v>1626</v>
      </c>
      <c r="G60" s="593" t="s">
        <v>1627</v>
      </c>
      <c r="H60" s="610">
        <v>1019</v>
      </c>
      <c r="I60" s="610">
        <v>1234009</v>
      </c>
      <c r="J60" s="593">
        <v>0.85559600077654829</v>
      </c>
      <c r="K60" s="593">
        <v>1211</v>
      </c>
      <c r="L60" s="610">
        <v>1190</v>
      </c>
      <c r="M60" s="610">
        <v>1442280</v>
      </c>
      <c r="N60" s="593">
        <v>1</v>
      </c>
      <c r="O60" s="593">
        <v>1212</v>
      </c>
      <c r="P60" s="610">
        <v>967</v>
      </c>
      <c r="Q60" s="610">
        <v>1175872</v>
      </c>
      <c r="R60" s="598">
        <v>0.81528690684194471</v>
      </c>
      <c r="S60" s="611">
        <v>1216</v>
      </c>
    </row>
    <row r="61" spans="1:19" ht="14.45" customHeight="1" x14ac:dyDescent="0.2">
      <c r="A61" s="592" t="s">
        <v>1588</v>
      </c>
      <c r="B61" s="593" t="s">
        <v>1589</v>
      </c>
      <c r="C61" s="593" t="s">
        <v>541</v>
      </c>
      <c r="D61" s="593" t="s">
        <v>1556</v>
      </c>
      <c r="E61" s="593" t="s">
        <v>1565</v>
      </c>
      <c r="F61" s="593" t="s">
        <v>1628</v>
      </c>
      <c r="G61" s="593" t="s">
        <v>1629</v>
      </c>
      <c r="H61" s="610">
        <v>885</v>
      </c>
      <c r="I61" s="610">
        <v>100890</v>
      </c>
      <c r="J61" s="593">
        <v>0.91481162442761932</v>
      </c>
      <c r="K61" s="593">
        <v>114</v>
      </c>
      <c r="L61" s="610">
        <v>959</v>
      </c>
      <c r="M61" s="610">
        <v>110285</v>
      </c>
      <c r="N61" s="593">
        <v>1</v>
      </c>
      <c r="O61" s="593">
        <v>115</v>
      </c>
      <c r="P61" s="610">
        <v>814</v>
      </c>
      <c r="Q61" s="610">
        <v>94424</v>
      </c>
      <c r="R61" s="598">
        <v>0.85618171102144447</v>
      </c>
      <c r="S61" s="611">
        <v>116</v>
      </c>
    </row>
    <row r="62" spans="1:19" ht="14.45" customHeight="1" x14ac:dyDescent="0.2">
      <c r="A62" s="592" t="s">
        <v>1588</v>
      </c>
      <c r="B62" s="593" t="s">
        <v>1589</v>
      </c>
      <c r="C62" s="593" t="s">
        <v>541</v>
      </c>
      <c r="D62" s="593" t="s">
        <v>1556</v>
      </c>
      <c r="E62" s="593" t="s">
        <v>1565</v>
      </c>
      <c r="F62" s="593" t="s">
        <v>1630</v>
      </c>
      <c r="G62" s="593" t="s">
        <v>1631</v>
      </c>
      <c r="H62" s="610">
        <v>6</v>
      </c>
      <c r="I62" s="610">
        <v>2082</v>
      </c>
      <c r="J62" s="593">
        <v>0.22222222222222221</v>
      </c>
      <c r="K62" s="593">
        <v>347</v>
      </c>
      <c r="L62" s="610">
        <v>27</v>
      </c>
      <c r="M62" s="610">
        <v>9369</v>
      </c>
      <c r="N62" s="593">
        <v>1</v>
      </c>
      <c r="O62" s="593">
        <v>347</v>
      </c>
      <c r="P62" s="610">
        <v>24</v>
      </c>
      <c r="Q62" s="610">
        <v>8400</v>
      </c>
      <c r="R62" s="598">
        <v>0.89657380723663149</v>
      </c>
      <c r="S62" s="611">
        <v>350</v>
      </c>
    </row>
    <row r="63" spans="1:19" ht="14.45" customHeight="1" x14ac:dyDescent="0.2">
      <c r="A63" s="592" t="s">
        <v>1588</v>
      </c>
      <c r="B63" s="593" t="s">
        <v>1589</v>
      </c>
      <c r="C63" s="593" t="s">
        <v>541</v>
      </c>
      <c r="D63" s="593" t="s">
        <v>1556</v>
      </c>
      <c r="E63" s="593" t="s">
        <v>1565</v>
      </c>
      <c r="F63" s="593" t="s">
        <v>1632</v>
      </c>
      <c r="G63" s="593" t="s">
        <v>1633</v>
      </c>
      <c r="H63" s="610">
        <v>2</v>
      </c>
      <c r="I63" s="610">
        <v>118</v>
      </c>
      <c r="J63" s="593"/>
      <c r="K63" s="593">
        <v>59</v>
      </c>
      <c r="L63" s="610"/>
      <c r="M63" s="610"/>
      <c r="N63" s="593"/>
      <c r="O63" s="593"/>
      <c r="P63" s="610"/>
      <c r="Q63" s="610"/>
      <c r="R63" s="598"/>
      <c r="S63" s="611"/>
    </row>
    <row r="64" spans="1:19" ht="14.45" customHeight="1" x14ac:dyDescent="0.2">
      <c r="A64" s="592" t="s">
        <v>1588</v>
      </c>
      <c r="B64" s="593" t="s">
        <v>1589</v>
      </c>
      <c r="C64" s="593" t="s">
        <v>541</v>
      </c>
      <c r="D64" s="593" t="s">
        <v>1556</v>
      </c>
      <c r="E64" s="593" t="s">
        <v>1565</v>
      </c>
      <c r="F64" s="593" t="s">
        <v>1634</v>
      </c>
      <c r="G64" s="593" t="s">
        <v>1635</v>
      </c>
      <c r="H64" s="610">
        <v>15</v>
      </c>
      <c r="I64" s="610">
        <v>2250</v>
      </c>
      <c r="J64" s="593">
        <v>1.490066225165563</v>
      </c>
      <c r="K64" s="593">
        <v>150</v>
      </c>
      <c r="L64" s="610">
        <v>10</v>
      </c>
      <c r="M64" s="610">
        <v>1510</v>
      </c>
      <c r="N64" s="593">
        <v>1</v>
      </c>
      <c r="O64" s="593">
        <v>151</v>
      </c>
      <c r="P64" s="610">
        <v>7</v>
      </c>
      <c r="Q64" s="610">
        <v>1064</v>
      </c>
      <c r="R64" s="598">
        <v>0.704635761589404</v>
      </c>
      <c r="S64" s="611">
        <v>152</v>
      </c>
    </row>
    <row r="65" spans="1:19" ht="14.45" customHeight="1" x14ac:dyDescent="0.2">
      <c r="A65" s="592" t="s">
        <v>1588</v>
      </c>
      <c r="B65" s="593" t="s">
        <v>1589</v>
      </c>
      <c r="C65" s="593" t="s">
        <v>541</v>
      </c>
      <c r="D65" s="593" t="s">
        <v>1556</v>
      </c>
      <c r="E65" s="593" t="s">
        <v>1565</v>
      </c>
      <c r="F65" s="593" t="s">
        <v>1636</v>
      </c>
      <c r="G65" s="593" t="s">
        <v>1637</v>
      </c>
      <c r="H65" s="610">
        <v>73</v>
      </c>
      <c r="I65" s="610">
        <v>77745</v>
      </c>
      <c r="J65" s="593">
        <v>1.3011279957156245</v>
      </c>
      <c r="K65" s="593">
        <v>1065</v>
      </c>
      <c r="L65" s="610">
        <v>56</v>
      </c>
      <c r="M65" s="610">
        <v>59752</v>
      </c>
      <c r="N65" s="593">
        <v>1</v>
      </c>
      <c r="O65" s="593">
        <v>1067</v>
      </c>
      <c r="P65" s="610">
        <v>46</v>
      </c>
      <c r="Q65" s="610">
        <v>49450</v>
      </c>
      <c r="R65" s="598">
        <v>0.82758736109251574</v>
      </c>
      <c r="S65" s="611">
        <v>1075</v>
      </c>
    </row>
    <row r="66" spans="1:19" ht="14.45" customHeight="1" x14ac:dyDescent="0.2">
      <c r="A66" s="592" t="s">
        <v>1588</v>
      </c>
      <c r="B66" s="593" t="s">
        <v>1589</v>
      </c>
      <c r="C66" s="593" t="s">
        <v>541</v>
      </c>
      <c r="D66" s="593" t="s">
        <v>1556</v>
      </c>
      <c r="E66" s="593" t="s">
        <v>1565</v>
      </c>
      <c r="F66" s="593" t="s">
        <v>1638</v>
      </c>
      <c r="G66" s="593" t="s">
        <v>1639</v>
      </c>
      <c r="H66" s="610">
        <v>29</v>
      </c>
      <c r="I66" s="610">
        <v>8758</v>
      </c>
      <c r="J66" s="593">
        <v>0.70731707317073167</v>
      </c>
      <c r="K66" s="593">
        <v>302</v>
      </c>
      <c r="L66" s="610">
        <v>41</v>
      </c>
      <c r="M66" s="610">
        <v>12382</v>
      </c>
      <c r="N66" s="593">
        <v>1</v>
      </c>
      <c r="O66" s="593">
        <v>302</v>
      </c>
      <c r="P66" s="610">
        <v>19</v>
      </c>
      <c r="Q66" s="610">
        <v>5776</v>
      </c>
      <c r="R66" s="598">
        <v>0.46648360523340332</v>
      </c>
      <c r="S66" s="611">
        <v>304</v>
      </c>
    </row>
    <row r="67" spans="1:19" ht="14.45" customHeight="1" x14ac:dyDescent="0.2">
      <c r="A67" s="592" t="s">
        <v>1588</v>
      </c>
      <c r="B67" s="593" t="s">
        <v>1589</v>
      </c>
      <c r="C67" s="593" t="s">
        <v>541</v>
      </c>
      <c r="D67" s="593" t="s">
        <v>1556</v>
      </c>
      <c r="E67" s="593" t="s">
        <v>1565</v>
      </c>
      <c r="F67" s="593" t="s">
        <v>1640</v>
      </c>
      <c r="G67" s="593" t="s">
        <v>1641</v>
      </c>
      <c r="H67" s="610">
        <v>5</v>
      </c>
      <c r="I67" s="610">
        <v>3755</v>
      </c>
      <c r="J67" s="593">
        <v>0.71333586626139822</v>
      </c>
      <c r="K67" s="593">
        <v>751</v>
      </c>
      <c r="L67" s="610">
        <v>7</v>
      </c>
      <c r="M67" s="610">
        <v>5264</v>
      </c>
      <c r="N67" s="593">
        <v>1</v>
      </c>
      <c r="O67" s="593">
        <v>752</v>
      </c>
      <c r="P67" s="610">
        <v>7</v>
      </c>
      <c r="Q67" s="610">
        <v>5299</v>
      </c>
      <c r="R67" s="598">
        <v>1.0066489361702127</v>
      </c>
      <c r="S67" s="611">
        <v>757</v>
      </c>
    </row>
    <row r="68" spans="1:19" ht="14.45" customHeight="1" x14ac:dyDescent="0.2">
      <c r="A68" s="592" t="s">
        <v>1588</v>
      </c>
      <c r="B68" s="593" t="s">
        <v>1589</v>
      </c>
      <c r="C68" s="593" t="s">
        <v>546</v>
      </c>
      <c r="D68" s="593" t="s">
        <v>1556</v>
      </c>
      <c r="E68" s="593" t="s">
        <v>1642</v>
      </c>
      <c r="F68" s="593" t="s">
        <v>1643</v>
      </c>
      <c r="G68" s="593" t="s">
        <v>1644</v>
      </c>
      <c r="H68" s="610">
        <v>120</v>
      </c>
      <c r="I68" s="610">
        <v>125391.59999999998</v>
      </c>
      <c r="J68" s="593"/>
      <c r="K68" s="593">
        <v>1044.9299999999998</v>
      </c>
      <c r="L68" s="610"/>
      <c r="M68" s="610"/>
      <c r="N68" s="593"/>
      <c r="O68" s="593"/>
      <c r="P68" s="610"/>
      <c r="Q68" s="610"/>
      <c r="R68" s="598"/>
      <c r="S68" s="611"/>
    </row>
    <row r="69" spans="1:19" ht="14.45" customHeight="1" x14ac:dyDescent="0.2">
      <c r="A69" s="592" t="s">
        <v>1588</v>
      </c>
      <c r="B69" s="593" t="s">
        <v>1589</v>
      </c>
      <c r="C69" s="593" t="s">
        <v>546</v>
      </c>
      <c r="D69" s="593" t="s">
        <v>1556</v>
      </c>
      <c r="E69" s="593" t="s">
        <v>1565</v>
      </c>
      <c r="F69" s="593" t="s">
        <v>1568</v>
      </c>
      <c r="G69" s="593" t="s">
        <v>1569</v>
      </c>
      <c r="H69" s="610">
        <v>181</v>
      </c>
      <c r="I69" s="610">
        <v>62807</v>
      </c>
      <c r="J69" s="593">
        <v>1.1602564102564104</v>
      </c>
      <c r="K69" s="593">
        <v>347</v>
      </c>
      <c r="L69" s="610">
        <v>156</v>
      </c>
      <c r="M69" s="610">
        <v>54132</v>
      </c>
      <c r="N69" s="593">
        <v>1</v>
      </c>
      <c r="O69" s="593">
        <v>347</v>
      </c>
      <c r="P69" s="610">
        <v>159</v>
      </c>
      <c r="Q69" s="610">
        <v>55332</v>
      </c>
      <c r="R69" s="598">
        <v>1.0221680336954113</v>
      </c>
      <c r="S69" s="611">
        <v>348</v>
      </c>
    </row>
    <row r="70" spans="1:19" ht="14.45" customHeight="1" x14ac:dyDescent="0.2">
      <c r="A70" s="592" t="s">
        <v>1588</v>
      </c>
      <c r="B70" s="593" t="s">
        <v>1589</v>
      </c>
      <c r="C70" s="593" t="s">
        <v>546</v>
      </c>
      <c r="D70" s="593" t="s">
        <v>1556</v>
      </c>
      <c r="E70" s="593" t="s">
        <v>1565</v>
      </c>
      <c r="F70" s="593" t="s">
        <v>1610</v>
      </c>
      <c r="G70" s="593" t="s">
        <v>1611</v>
      </c>
      <c r="H70" s="610">
        <v>178</v>
      </c>
      <c r="I70" s="610">
        <v>3026</v>
      </c>
      <c r="J70" s="593"/>
      <c r="K70" s="593">
        <v>17</v>
      </c>
      <c r="L70" s="610"/>
      <c r="M70" s="610"/>
      <c r="N70" s="593"/>
      <c r="O70" s="593"/>
      <c r="P70" s="610"/>
      <c r="Q70" s="610"/>
      <c r="R70" s="598"/>
      <c r="S70" s="611"/>
    </row>
    <row r="71" spans="1:19" ht="14.45" customHeight="1" x14ac:dyDescent="0.2">
      <c r="A71" s="592" t="s">
        <v>1588</v>
      </c>
      <c r="B71" s="593" t="s">
        <v>1589</v>
      </c>
      <c r="C71" s="593" t="s">
        <v>546</v>
      </c>
      <c r="D71" s="593" t="s">
        <v>1556</v>
      </c>
      <c r="E71" s="593" t="s">
        <v>1565</v>
      </c>
      <c r="F71" s="593" t="s">
        <v>1576</v>
      </c>
      <c r="G71" s="593" t="s">
        <v>1577</v>
      </c>
      <c r="H71" s="610">
        <v>181</v>
      </c>
      <c r="I71" s="610">
        <v>59368</v>
      </c>
      <c r="J71" s="593">
        <v>1.1602564102564104</v>
      </c>
      <c r="K71" s="593">
        <v>328</v>
      </c>
      <c r="L71" s="610">
        <v>156</v>
      </c>
      <c r="M71" s="610">
        <v>51168</v>
      </c>
      <c r="N71" s="593">
        <v>1</v>
      </c>
      <c r="O71" s="593">
        <v>328</v>
      </c>
      <c r="P71" s="610">
        <v>159</v>
      </c>
      <c r="Q71" s="610">
        <v>52311</v>
      </c>
      <c r="R71" s="598">
        <v>1.0223381801125704</v>
      </c>
      <c r="S71" s="611">
        <v>329</v>
      </c>
    </row>
    <row r="72" spans="1:19" ht="14.45" customHeight="1" x14ac:dyDescent="0.2">
      <c r="A72" s="592" t="s">
        <v>1588</v>
      </c>
      <c r="B72" s="593" t="s">
        <v>1589</v>
      </c>
      <c r="C72" s="593" t="s">
        <v>546</v>
      </c>
      <c r="D72" s="593" t="s">
        <v>1556</v>
      </c>
      <c r="E72" s="593" t="s">
        <v>1565</v>
      </c>
      <c r="F72" s="593" t="s">
        <v>1578</v>
      </c>
      <c r="G72" s="593" t="s">
        <v>1579</v>
      </c>
      <c r="H72" s="610">
        <v>181</v>
      </c>
      <c r="I72" s="610">
        <v>40725</v>
      </c>
      <c r="J72" s="593">
        <v>1.1595626548219014</v>
      </c>
      <c r="K72" s="593">
        <v>225</v>
      </c>
      <c r="L72" s="610">
        <v>156</v>
      </c>
      <c r="M72" s="610">
        <v>35121</v>
      </c>
      <c r="N72" s="593">
        <v>1</v>
      </c>
      <c r="O72" s="593">
        <v>225.13461538461539</v>
      </c>
      <c r="P72" s="610">
        <v>159</v>
      </c>
      <c r="Q72" s="610">
        <v>36093</v>
      </c>
      <c r="R72" s="598">
        <v>1.0276757495515503</v>
      </c>
      <c r="S72" s="611">
        <v>227</v>
      </c>
    </row>
    <row r="73" spans="1:19" ht="14.45" customHeight="1" x14ac:dyDescent="0.2">
      <c r="A73" s="592" t="s">
        <v>1588</v>
      </c>
      <c r="B73" s="593" t="s">
        <v>1589</v>
      </c>
      <c r="C73" s="593" t="s">
        <v>546</v>
      </c>
      <c r="D73" s="593" t="s">
        <v>1556</v>
      </c>
      <c r="E73" s="593" t="s">
        <v>1565</v>
      </c>
      <c r="F73" s="593" t="s">
        <v>1582</v>
      </c>
      <c r="G73" s="593" t="s">
        <v>1583</v>
      </c>
      <c r="H73" s="610">
        <v>181</v>
      </c>
      <c r="I73" s="610">
        <v>86880</v>
      </c>
      <c r="J73" s="593">
        <v>1.1602564102564104</v>
      </c>
      <c r="K73" s="593">
        <v>480</v>
      </c>
      <c r="L73" s="610">
        <v>156</v>
      </c>
      <c r="M73" s="610">
        <v>74880</v>
      </c>
      <c r="N73" s="593">
        <v>1</v>
      </c>
      <c r="O73" s="593">
        <v>480</v>
      </c>
      <c r="P73" s="610">
        <v>159</v>
      </c>
      <c r="Q73" s="610">
        <v>76479</v>
      </c>
      <c r="R73" s="598">
        <v>1.0213541666666666</v>
      </c>
      <c r="S73" s="611">
        <v>481</v>
      </c>
    </row>
    <row r="74" spans="1:19" ht="14.45" customHeight="1" thickBot="1" x14ac:dyDescent="0.25">
      <c r="A74" s="600" t="s">
        <v>1588</v>
      </c>
      <c r="B74" s="601" t="s">
        <v>1589</v>
      </c>
      <c r="C74" s="601" t="s">
        <v>546</v>
      </c>
      <c r="D74" s="601" t="s">
        <v>1556</v>
      </c>
      <c r="E74" s="601" t="s">
        <v>1565</v>
      </c>
      <c r="F74" s="601" t="s">
        <v>1632</v>
      </c>
      <c r="G74" s="601" t="s">
        <v>1633</v>
      </c>
      <c r="H74" s="612">
        <v>343</v>
      </c>
      <c r="I74" s="612">
        <v>20237</v>
      </c>
      <c r="J74" s="601">
        <v>1.2009376298142544</v>
      </c>
      <c r="K74" s="601">
        <v>59</v>
      </c>
      <c r="L74" s="612">
        <v>285</v>
      </c>
      <c r="M74" s="612">
        <v>16851</v>
      </c>
      <c r="N74" s="601">
        <v>1</v>
      </c>
      <c r="O74" s="601">
        <v>59.126315789473686</v>
      </c>
      <c r="P74" s="612">
        <v>279</v>
      </c>
      <c r="Q74" s="612">
        <v>17019</v>
      </c>
      <c r="R74" s="606">
        <v>1.0099697347338437</v>
      </c>
      <c r="S74" s="613">
        <v>61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41210E45-83DF-470A-B025-1BCE829AE36A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11942944</v>
      </c>
      <c r="C3" s="222">
        <f t="shared" ref="C3:R3" si="0">SUBTOTAL(9,C6:C1048576)</f>
        <v>34.151728679549009</v>
      </c>
      <c r="D3" s="222">
        <f t="shared" si="0"/>
        <v>12903553</v>
      </c>
      <c r="E3" s="222">
        <f t="shared" si="0"/>
        <v>27</v>
      </c>
      <c r="F3" s="222">
        <f t="shared" si="0"/>
        <v>12329230</v>
      </c>
      <c r="G3" s="225">
        <f>IF(D3&lt;&gt;0,F3/D3,"")</f>
        <v>0.95549109613452976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26"/>
      <c r="B5" s="627">
        <v>2015</v>
      </c>
      <c r="C5" s="628"/>
      <c r="D5" s="628">
        <v>2018</v>
      </c>
      <c r="E5" s="628"/>
      <c r="F5" s="628">
        <v>2019</v>
      </c>
      <c r="G5" s="666" t="s">
        <v>2</v>
      </c>
      <c r="H5" s="627">
        <v>2015</v>
      </c>
      <c r="I5" s="628"/>
      <c r="J5" s="628">
        <v>2018</v>
      </c>
      <c r="K5" s="628"/>
      <c r="L5" s="628">
        <v>2019</v>
      </c>
      <c r="M5" s="666" t="s">
        <v>2</v>
      </c>
      <c r="N5" s="627">
        <v>2015</v>
      </c>
      <c r="O5" s="628"/>
      <c r="P5" s="628">
        <v>2018</v>
      </c>
      <c r="Q5" s="628"/>
      <c r="R5" s="628">
        <v>2019</v>
      </c>
      <c r="S5" s="666" t="s">
        <v>2</v>
      </c>
    </row>
    <row r="6" spans="1:19" ht="14.45" customHeight="1" x14ac:dyDescent="0.2">
      <c r="A6" s="617" t="s">
        <v>1647</v>
      </c>
      <c r="B6" s="648">
        <v>638909</v>
      </c>
      <c r="C6" s="586">
        <v>1.0825296509657742</v>
      </c>
      <c r="D6" s="648">
        <v>590200</v>
      </c>
      <c r="E6" s="586">
        <v>1</v>
      </c>
      <c r="F6" s="648">
        <v>563909</v>
      </c>
      <c r="G6" s="591">
        <v>0.95545408336157234</v>
      </c>
      <c r="H6" s="648"/>
      <c r="I6" s="586"/>
      <c r="J6" s="648"/>
      <c r="K6" s="586"/>
      <c r="L6" s="648"/>
      <c r="M6" s="591"/>
      <c r="N6" s="648"/>
      <c r="O6" s="586"/>
      <c r="P6" s="648"/>
      <c r="Q6" s="586"/>
      <c r="R6" s="648"/>
      <c r="S6" s="122"/>
    </row>
    <row r="7" spans="1:19" ht="14.45" customHeight="1" x14ac:dyDescent="0.2">
      <c r="A7" s="618" t="s">
        <v>1648</v>
      </c>
      <c r="B7" s="650">
        <v>828525</v>
      </c>
      <c r="C7" s="593">
        <v>0.88509685028266694</v>
      </c>
      <c r="D7" s="650">
        <v>936084</v>
      </c>
      <c r="E7" s="593">
        <v>1</v>
      </c>
      <c r="F7" s="650">
        <v>1005020</v>
      </c>
      <c r="G7" s="598">
        <v>1.0736429636656539</v>
      </c>
      <c r="H7" s="650"/>
      <c r="I7" s="593"/>
      <c r="J7" s="650"/>
      <c r="K7" s="593"/>
      <c r="L7" s="650"/>
      <c r="M7" s="598"/>
      <c r="N7" s="650"/>
      <c r="O7" s="593"/>
      <c r="P7" s="650"/>
      <c r="Q7" s="593"/>
      <c r="R7" s="650"/>
      <c r="S7" s="599"/>
    </row>
    <row r="8" spans="1:19" ht="14.45" customHeight="1" x14ac:dyDescent="0.2">
      <c r="A8" s="618" t="s">
        <v>1649</v>
      </c>
      <c r="B8" s="650">
        <v>455098</v>
      </c>
      <c r="C8" s="593">
        <v>0.74389281096605142</v>
      </c>
      <c r="D8" s="650">
        <v>611779</v>
      </c>
      <c r="E8" s="593">
        <v>1</v>
      </c>
      <c r="F8" s="650">
        <v>487238</v>
      </c>
      <c r="G8" s="598">
        <v>0.79642812191984358</v>
      </c>
      <c r="H8" s="650"/>
      <c r="I8" s="593"/>
      <c r="J8" s="650"/>
      <c r="K8" s="593"/>
      <c r="L8" s="650"/>
      <c r="M8" s="598"/>
      <c r="N8" s="650"/>
      <c r="O8" s="593"/>
      <c r="P8" s="650"/>
      <c r="Q8" s="593"/>
      <c r="R8" s="650"/>
      <c r="S8" s="599"/>
    </row>
    <row r="9" spans="1:19" ht="14.45" customHeight="1" x14ac:dyDescent="0.2">
      <c r="A9" s="618" t="s">
        <v>1650</v>
      </c>
      <c r="B9" s="650">
        <v>1078629</v>
      </c>
      <c r="C9" s="593">
        <v>0.98043633970578614</v>
      </c>
      <c r="D9" s="650">
        <v>1100152</v>
      </c>
      <c r="E9" s="593">
        <v>1</v>
      </c>
      <c r="F9" s="650">
        <v>1170776</v>
      </c>
      <c r="G9" s="598">
        <v>1.0641947658141784</v>
      </c>
      <c r="H9" s="650"/>
      <c r="I9" s="593"/>
      <c r="J9" s="650"/>
      <c r="K9" s="593"/>
      <c r="L9" s="650"/>
      <c r="M9" s="598"/>
      <c r="N9" s="650"/>
      <c r="O9" s="593"/>
      <c r="P9" s="650"/>
      <c r="Q9" s="593"/>
      <c r="R9" s="650"/>
      <c r="S9" s="599"/>
    </row>
    <row r="10" spans="1:19" ht="14.45" customHeight="1" x14ac:dyDescent="0.2">
      <c r="A10" s="618" t="s">
        <v>1651</v>
      </c>
      <c r="B10" s="650">
        <v>483844</v>
      </c>
      <c r="C10" s="593">
        <v>0.94204001845747676</v>
      </c>
      <c r="D10" s="650">
        <v>513613</v>
      </c>
      <c r="E10" s="593">
        <v>1</v>
      </c>
      <c r="F10" s="650">
        <v>451622</v>
      </c>
      <c r="G10" s="598">
        <v>0.87930406745935175</v>
      </c>
      <c r="H10" s="650"/>
      <c r="I10" s="593"/>
      <c r="J10" s="650"/>
      <c r="K10" s="593"/>
      <c r="L10" s="650"/>
      <c r="M10" s="598"/>
      <c r="N10" s="650"/>
      <c r="O10" s="593"/>
      <c r="P10" s="650"/>
      <c r="Q10" s="593"/>
      <c r="R10" s="650"/>
      <c r="S10" s="599"/>
    </row>
    <row r="11" spans="1:19" ht="14.45" customHeight="1" x14ac:dyDescent="0.2">
      <c r="A11" s="618" t="s">
        <v>1652</v>
      </c>
      <c r="B11" s="650">
        <v>548649</v>
      </c>
      <c r="C11" s="593">
        <v>1.100670454271889</v>
      </c>
      <c r="D11" s="650">
        <v>498468</v>
      </c>
      <c r="E11" s="593">
        <v>1</v>
      </c>
      <c r="F11" s="650">
        <v>547121</v>
      </c>
      <c r="G11" s="598">
        <v>1.0976050619096913</v>
      </c>
      <c r="H11" s="650"/>
      <c r="I11" s="593"/>
      <c r="J11" s="650"/>
      <c r="K11" s="593"/>
      <c r="L11" s="650"/>
      <c r="M11" s="598"/>
      <c r="N11" s="650"/>
      <c r="O11" s="593"/>
      <c r="P11" s="650"/>
      <c r="Q11" s="593"/>
      <c r="R11" s="650"/>
      <c r="S11" s="599"/>
    </row>
    <row r="12" spans="1:19" ht="14.45" customHeight="1" x14ac:dyDescent="0.2">
      <c r="A12" s="618" t="s">
        <v>1653</v>
      </c>
      <c r="B12" s="650">
        <v>377731</v>
      </c>
      <c r="C12" s="593">
        <v>0.67810390636220019</v>
      </c>
      <c r="D12" s="650">
        <v>557040</v>
      </c>
      <c r="E12" s="593">
        <v>1</v>
      </c>
      <c r="F12" s="650">
        <v>491664</v>
      </c>
      <c r="G12" s="598">
        <v>0.88263679448513577</v>
      </c>
      <c r="H12" s="650"/>
      <c r="I12" s="593"/>
      <c r="J12" s="650"/>
      <c r="K12" s="593"/>
      <c r="L12" s="650"/>
      <c r="M12" s="598"/>
      <c r="N12" s="650"/>
      <c r="O12" s="593"/>
      <c r="P12" s="650"/>
      <c r="Q12" s="593"/>
      <c r="R12" s="650"/>
      <c r="S12" s="599"/>
    </row>
    <row r="13" spans="1:19" ht="14.45" customHeight="1" x14ac:dyDescent="0.2">
      <c r="A13" s="618" t="s">
        <v>1654</v>
      </c>
      <c r="B13" s="650">
        <v>445606</v>
      </c>
      <c r="C13" s="593">
        <v>0.74789071140971142</v>
      </c>
      <c r="D13" s="650">
        <v>595817</v>
      </c>
      <c r="E13" s="593">
        <v>1</v>
      </c>
      <c r="F13" s="650">
        <v>422390</v>
      </c>
      <c r="G13" s="598">
        <v>0.70892572719475944</v>
      </c>
      <c r="H13" s="650"/>
      <c r="I13" s="593"/>
      <c r="J13" s="650"/>
      <c r="K13" s="593"/>
      <c r="L13" s="650"/>
      <c r="M13" s="598"/>
      <c r="N13" s="650"/>
      <c r="O13" s="593"/>
      <c r="P13" s="650"/>
      <c r="Q13" s="593"/>
      <c r="R13" s="650"/>
      <c r="S13" s="599"/>
    </row>
    <row r="14" spans="1:19" ht="14.45" customHeight="1" x14ac:dyDescent="0.2">
      <c r="A14" s="618" t="s">
        <v>1655</v>
      </c>
      <c r="B14" s="650">
        <v>962110</v>
      </c>
      <c r="C14" s="593">
        <v>0.95963510107432926</v>
      </c>
      <c r="D14" s="650">
        <v>1002579</v>
      </c>
      <c r="E14" s="593">
        <v>1</v>
      </c>
      <c r="F14" s="650">
        <v>871922</v>
      </c>
      <c r="G14" s="598">
        <v>0.8696790976072708</v>
      </c>
      <c r="H14" s="650"/>
      <c r="I14" s="593"/>
      <c r="J14" s="650"/>
      <c r="K14" s="593"/>
      <c r="L14" s="650"/>
      <c r="M14" s="598"/>
      <c r="N14" s="650"/>
      <c r="O14" s="593"/>
      <c r="P14" s="650"/>
      <c r="Q14" s="593"/>
      <c r="R14" s="650"/>
      <c r="S14" s="599"/>
    </row>
    <row r="15" spans="1:19" ht="14.45" customHeight="1" x14ac:dyDescent="0.2">
      <c r="A15" s="618" t="s">
        <v>1656</v>
      </c>
      <c r="B15" s="650">
        <v>268363</v>
      </c>
      <c r="C15" s="593">
        <v>1.4654314718040289</v>
      </c>
      <c r="D15" s="650">
        <v>183129</v>
      </c>
      <c r="E15" s="593">
        <v>1</v>
      </c>
      <c r="F15" s="650">
        <v>175918</v>
      </c>
      <c r="G15" s="598">
        <v>0.9606233857007902</v>
      </c>
      <c r="H15" s="650"/>
      <c r="I15" s="593"/>
      <c r="J15" s="650"/>
      <c r="K15" s="593"/>
      <c r="L15" s="650"/>
      <c r="M15" s="598"/>
      <c r="N15" s="650"/>
      <c r="O15" s="593"/>
      <c r="P15" s="650"/>
      <c r="Q15" s="593"/>
      <c r="R15" s="650"/>
      <c r="S15" s="599"/>
    </row>
    <row r="16" spans="1:19" ht="14.45" customHeight="1" x14ac:dyDescent="0.2">
      <c r="A16" s="618" t="s">
        <v>1657</v>
      </c>
      <c r="B16" s="650">
        <v>811105</v>
      </c>
      <c r="C16" s="593">
        <v>0.92576042915025969</v>
      </c>
      <c r="D16" s="650">
        <v>876150</v>
      </c>
      <c r="E16" s="593">
        <v>1</v>
      </c>
      <c r="F16" s="650">
        <v>884438</v>
      </c>
      <c r="G16" s="598">
        <v>1.0094595674256692</v>
      </c>
      <c r="H16" s="650"/>
      <c r="I16" s="593"/>
      <c r="J16" s="650"/>
      <c r="K16" s="593"/>
      <c r="L16" s="650"/>
      <c r="M16" s="598"/>
      <c r="N16" s="650"/>
      <c r="O16" s="593"/>
      <c r="P16" s="650"/>
      <c r="Q16" s="593"/>
      <c r="R16" s="650"/>
      <c r="S16" s="599"/>
    </row>
    <row r="17" spans="1:19" ht="14.45" customHeight="1" x14ac:dyDescent="0.2">
      <c r="A17" s="618" t="s">
        <v>1658</v>
      </c>
      <c r="B17" s="650">
        <v>527137</v>
      </c>
      <c r="C17" s="593">
        <v>0.86715567896929058</v>
      </c>
      <c r="D17" s="650">
        <v>607892</v>
      </c>
      <c r="E17" s="593">
        <v>1</v>
      </c>
      <c r="F17" s="650">
        <v>635820</v>
      </c>
      <c r="G17" s="598">
        <v>1.045942371342278</v>
      </c>
      <c r="H17" s="650"/>
      <c r="I17" s="593"/>
      <c r="J17" s="650"/>
      <c r="K17" s="593"/>
      <c r="L17" s="650"/>
      <c r="M17" s="598"/>
      <c r="N17" s="650"/>
      <c r="O17" s="593"/>
      <c r="P17" s="650"/>
      <c r="Q17" s="593"/>
      <c r="R17" s="650"/>
      <c r="S17" s="599"/>
    </row>
    <row r="18" spans="1:19" ht="14.45" customHeight="1" x14ac:dyDescent="0.2">
      <c r="A18" s="618" t="s">
        <v>1659</v>
      </c>
      <c r="B18" s="650">
        <v>48883</v>
      </c>
      <c r="C18" s="593">
        <v>0.81547777926064324</v>
      </c>
      <c r="D18" s="650">
        <v>59944</v>
      </c>
      <c r="E18" s="593">
        <v>1</v>
      </c>
      <c r="F18" s="650">
        <v>32727</v>
      </c>
      <c r="G18" s="598">
        <v>0.5459595622581076</v>
      </c>
      <c r="H18" s="650"/>
      <c r="I18" s="593"/>
      <c r="J18" s="650"/>
      <c r="K18" s="593"/>
      <c r="L18" s="650"/>
      <c r="M18" s="598"/>
      <c r="N18" s="650"/>
      <c r="O18" s="593"/>
      <c r="P18" s="650"/>
      <c r="Q18" s="593"/>
      <c r="R18" s="650"/>
      <c r="S18" s="599"/>
    </row>
    <row r="19" spans="1:19" ht="14.45" customHeight="1" x14ac:dyDescent="0.2">
      <c r="A19" s="618" t="s">
        <v>1660</v>
      </c>
      <c r="B19" s="650">
        <v>163</v>
      </c>
      <c r="C19" s="593">
        <v>0.25873015873015875</v>
      </c>
      <c r="D19" s="650">
        <v>630</v>
      </c>
      <c r="E19" s="593">
        <v>1</v>
      </c>
      <c r="F19" s="650"/>
      <c r="G19" s="598"/>
      <c r="H19" s="650"/>
      <c r="I19" s="593"/>
      <c r="J19" s="650"/>
      <c r="K19" s="593"/>
      <c r="L19" s="650"/>
      <c r="M19" s="598"/>
      <c r="N19" s="650"/>
      <c r="O19" s="593"/>
      <c r="P19" s="650"/>
      <c r="Q19" s="593"/>
      <c r="R19" s="650"/>
      <c r="S19" s="599"/>
    </row>
    <row r="20" spans="1:19" ht="14.45" customHeight="1" x14ac:dyDescent="0.2">
      <c r="A20" s="618" t="s">
        <v>1661</v>
      </c>
      <c r="B20" s="650">
        <v>231799</v>
      </c>
      <c r="C20" s="593">
        <v>1.1867349289645464</v>
      </c>
      <c r="D20" s="650">
        <v>195325</v>
      </c>
      <c r="E20" s="593">
        <v>1</v>
      </c>
      <c r="F20" s="650">
        <v>91603</v>
      </c>
      <c r="G20" s="598">
        <v>0.46897734544989123</v>
      </c>
      <c r="H20" s="650"/>
      <c r="I20" s="593"/>
      <c r="J20" s="650"/>
      <c r="K20" s="593"/>
      <c r="L20" s="650"/>
      <c r="M20" s="598"/>
      <c r="N20" s="650"/>
      <c r="O20" s="593"/>
      <c r="P20" s="650"/>
      <c r="Q20" s="593"/>
      <c r="R20" s="650"/>
      <c r="S20" s="599"/>
    </row>
    <row r="21" spans="1:19" ht="14.45" customHeight="1" x14ac:dyDescent="0.2">
      <c r="A21" s="618" t="s">
        <v>1662</v>
      </c>
      <c r="B21" s="650">
        <v>57244</v>
      </c>
      <c r="C21" s="593">
        <v>1.0164423452537377</v>
      </c>
      <c r="D21" s="650">
        <v>56318</v>
      </c>
      <c r="E21" s="593">
        <v>1</v>
      </c>
      <c r="F21" s="650">
        <v>74595</v>
      </c>
      <c r="G21" s="598">
        <v>1.3245321211690757</v>
      </c>
      <c r="H21" s="650"/>
      <c r="I21" s="593"/>
      <c r="J21" s="650"/>
      <c r="K21" s="593"/>
      <c r="L21" s="650"/>
      <c r="M21" s="598"/>
      <c r="N21" s="650"/>
      <c r="O21" s="593"/>
      <c r="P21" s="650"/>
      <c r="Q21" s="593"/>
      <c r="R21" s="650"/>
      <c r="S21" s="599"/>
    </row>
    <row r="22" spans="1:19" ht="14.45" customHeight="1" x14ac:dyDescent="0.2">
      <c r="A22" s="618" t="s">
        <v>1663</v>
      </c>
      <c r="B22" s="650">
        <v>4963</v>
      </c>
      <c r="C22" s="593">
        <v>7.3525925925925923</v>
      </c>
      <c r="D22" s="650">
        <v>675</v>
      </c>
      <c r="E22" s="593">
        <v>1</v>
      </c>
      <c r="F22" s="650"/>
      <c r="G22" s="598"/>
      <c r="H22" s="650"/>
      <c r="I22" s="593"/>
      <c r="J22" s="650"/>
      <c r="K22" s="593"/>
      <c r="L22" s="650"/>
      <c r="M22" s="598"/>
      <c r="N22" s="650"/>
      <c r="O22" s="593"/>
      <c r="P22" s="650"/>
      <c r="Q22" s="593"/>
      <c r="R22" s="650"/>
      <c r="S22" s="599"/>
    </row>
    <row r="23" spans="1:19" ht="14.45" customHeight="1" x14ac:dyDescent="0.2">
      <c r="A23" s="618" t="s">
        <v>1664</v>
      </c>
      <c r="B23" s="650">
        <v>13846</v>
      </c>
      <c r="C23" s="593">
        <v>1.9684390105203298</v>
      </c>
      <c r="D23" s="650">
        <v>7034</v>
      </c>
      <c r="E23" s="593">
        <v>1</v>
      </c>
      <c r="F23" s="650">
        <v>2929</v>
      </c>
      <c r="G23" s="598">
        <v>0.41640602786465736</v>
      </c>
      <c r="H23" s="650"/>
      <c r="I23" s="593"/>
      <c r="J23" s="650"/>
      <c r="K23" s="593"/>
      <c r="L23" s="650"/>
      <c r="M23" s="598"/>
      <c r="N23" s="650"/>
      <c r="O23" s="593"/>
      <c r="P23" s="650"/>
      <c r="Q23" s="593"/>
      <c r="R23" s="650"/>
      <c r="S23" s="599"/>
    </row>
    <row r="24" spans="1:19" ht="14.45" customHeight="1" x14ac:dyDescent="0.2">
      <c r="A24" s="618" t="s">
        <v>1665</v>
      </c>
      <c r="B24" s="650">
        <v>367163</v>
      </c>
      <c r="C24" s="593">
        <v>1.3014011321062351</v>
      </c>
      <c r="D24" s="650">
        <v>282129</v>
      </c>
      <c r="E24" s="593">
        <v>1</v>
      </c>
      <c r="F24" s="650">
        <v>567266</v>
      </c>
      <c r="G24" s="598">
        <v>2.0106617894651029</v>
      </c>
      <c r="H24" s="650"/>
      <c r="I24" s="593"/>
      <c r="J24" s="650"/>
      <c r="K24" s="593"/>
      <c r="L24" s="650"/>
      <c r="M24" s="598"/>
      <c r="N24" s="650"/>
      <c r="O24" s="593"/>
      <c r="P24" s="650"/>
      <c r="Q24" s="593"/>
      <c r="R24" s="650"/>
      <c r="S24" s="599"/>
    </row>
    <row r="25" spans="1:19" ht="14.45" customHeight="1" x14ac:dyDescent="0.2">
      <c r="A25" s="618" t="s">
        <v>1666</v>
      </c>
      <c r="B25" s="650"/>
      <c r="C25" s="593"/>
      <c r="D25" s="650">
        <v>181</v>
      </c>
      <c r="E25" s="593">
        <v>1</v>
      </c>
      <c r="F25" s="650"/>
      <c r="G25" s="598"/>
      <c r="H25" s="650"/>
      <c r="I25" s="593"/>
      <c r="J25" s="650"/>
      <c r="K25" s="593"/>
      <c r="L25" s="650"/>
      <c r="M25" s="598"/>
      <c r="N25" s="650"/>
      <c r="O25" s="593"/>
      <c r="P25" s="650"/>
      <c r="Q25" s="593"/>
      <c r="R25" s="650"/>
      <c r="S25" s="599"/>
    </row>
    <row r="26" spans="1:19" ht="14.45" customHeight="1" x14ac:dyDescent="0.2">
      <c r="A26" s="618" t="s">
        <v>1667</v>
      </c>
      <c r="B26" s="650">
        <v>53403</v>
      </c>
      <c r="C26" s="593">
        <v>0.87189994938692872</v>
      </c>
      <c r="D26" s="650">
        <v>61249</v>
      </c>
      <c r="E26" s="593">
        <v>1</v>
      </c>
      <c r="F26" s="650">
        <v>28086</v>
      </c>
      <c r="G26" s="598">
        <v>0.45855442537837354</v>
      </c>
      <c r="H26" s="650"/>
      <c r="I26" s="593"/>
      <c r="J26" s="650"/>
      <c r="K26" s="593"/>
      <c r="L26" s="650"/>
      <c r="M26" s="598"/>
      <c r="N26" s="650"/>
      <c r="O26" s="593"/>
      <c r="P26" s="650"/>
      <c r="Q26" s="593"/>
      <c r="R26" s="650"/>
      <c r="S26" s="599"/>
    </row>
    <row r="27" spans="1:19" ht="14.45" customHeight="1" x14ac:dyDescent="0.2">
      <c r="A27" s="618" t="s">
        <v>1668</v>
      </c>
      <c r="B27" s="650">
        <v>3652</v>
      </c>
      <c r="C27" s="593">
        <v>3.8081334723670488</v>
      </c>
      <c r="D27" s="650">
        <v>959</v>
      </c>
      <c r="E27" s="593">
        <v>1</v>
      </c>
      <c r="F27" s="650">
        <v>4877</v>
      </c>
      <c r="G27" s="598">
        <v>5.0855057351407718</v>
      </c>
      <c r="H27" s="650"/>
      <c r="I27" s="593"/>
      <c r="J27" s="650"/>
      <c r="K27" s="593"/>
      <c r="L27" s="650"/>
      <c r="M27" s="598"/>
      <c r="N27" s="650"/>
      <c r="O27" s="593"/>
      <c r="P27" s="650"/>
      <c r="Q27" s="593"/>
      <c r="R27" s="650"/>
      <c r="S27" s="599"/>
    </row>
    <row r="28" spans="1:19" ht="14.45" customHeight="1" x14ac:dyDescent="0.2">
      <c r="A28" s="618" t="s">
        <v>1669</v>
      </c>
      <c r="B28" s="650">
        <v>35023</v>
      </c>
      <c r="C28" s="593">
        <v>0.56430458881154932</v>
      </c>
      <c r="D28" s="650">
        <v>62064</v>
      </c>
      <c r="E28" s="593">
        <v>1</v>
      </c>
      <c r="F28" s="650">
        <v>63097</v>
      </c>
      <c r="G28" s="598">
        <v>1.0166441093065224</v>
      </c>
      <c r="H28" s="650"/>
      <c r="I28" s="593"/>
      <c r="J28" s="650"/>
      <c r="K28" s="593"/>
      <c r="L28" s="650"/>
      <c r="M28" s="598"/>
      <c r="N28" s="650"/>
      <c r="O28" s="593"/>
      <c r="P28" s="650"/>
      <c r="Q28" s="593"/>
      <c r="R28" s="650"/>
      <c r="S28" s="599"/>
    </row>
    <row r="29" spans="1:19" ht="14.45" customHeight="1" x14ac:dyDescent="0.2">
      <c r="A29" s="618" t="s">
        <v>1670</v>
      </c>
      <c r="B29" s="650">
        <v>447915</v>
      </c>
      <c r="C29" s="593">
        <v>0.96173789816097133</v>
      </c>
      <c r="D29" s="650">
        <v>465735</v>
      </c>
      <c r="E29" s="593">
        <v>1</v>
      </c>
      <c r="F29" s="650">
        <v>509227</v>
      </c>
      <c r="G29" s="598">
        <v>1.0933835764973643</v>
      </c>
      <c r="H29" s="650"/>
      <c r="I29" s="593"/>
      <c r="J29" s="650"/>
      <c r="K29" s="593"/>
      <c r="L29" s="650"/>
      <c r="M29" s="598"/>
      <c r="N29" s="650"/>
      <c r="O29" s="593"/>
      <c r="P29" s="650"/>
      <c r="Q29" s="593"/>
      <c r="R29" s="650"/>
      <c r="S29" s="599"/>
    </row>
    <row r="30" spans="1:19" ht="14.45" customHeight="1" x14ac:dyDescent="0.2">
      <c r="A30" s="618" t="s">
        <v>1671</v>
      </c>
      <c r="B30" s="650">
        <v>1681513</v>
      </c>
      <c r="C30" s="593">
        <v>0.88966917683883384</v>
      </c>
      <c r="D30" s="650">
        <v>1890043</v>
      </c>
      <c r="E30" s="593">
        <v>1</v>
      </c>
      <c r="F30" s="650">
        <v>1527613</v>
      </c>
      <c r="G30" s="598">
        <v>0.80824245797582384</v>
      </c>
      <c r="H30" s="650"/>
      <c r="I30" s="593"/>
      <c r="J30" s="650"/>
      <c r="K30" s="593"/>
      <c r="L30" s="650"/>
      <c r="M30" s="598"/>
      <c r="N30" s="650"/>
      <c r="O30" s="593"/>
      <c r="P30" s="650"/>
      <c r="Q30" s="593"/>
      <c r="R30" s="650"/>
      <c r="S30" s="599"/>
    </row>
    <row r="31" spans="1:19" ht="14.45" customHeight="1" x14ac:dyDescent="0.2">
      <c r="A31" s="618" t="s">
        <v>1672</v>
      </c>
      <c r="B31" s="650">
        <v>952959</v>
      </c>
      <c r="C31" s="593">
        <v>0.99395465994962218</v>
      </c>
      <c r="D31" s="650">
        <v>958755</v>
      </c>
      <c r="E31" s="593">
        <v>1</v>
      </c>
      <c r="F31" s="650">
        <v>1010391</v>
      </c>
      <c r="G31" s="598">
        <v>1.0538573462459127</v>
      </c>
      <c r="H31" s="650"/>
      <c r="I31" s="593"/>
      <c r="J31" s="650"/>
      <c r="K31" s="593"/>
      <c r="L31" s="650"/>
      <c r="M31" s="598"/>
      <c r="N31" s="650"/>
      <c r="O31" s="593"/>
      <c r="P31" s="650"/>
      <c r="Q31" s="593"/>
      <c r="R31" s="650"/>
      <c r="S31" s="599"/>
    </row>
    <row r="32" spans="1:19" ht="14.45" customHeight="1" thickBot="1" x14ac:dyDescent="0.25">
      <c r="A32" s="654" t="s">
        <v>1673</v>
      </c>
      <c r="B32" s="652">
        <v>618712</v>
      </c>
      <c r="C32" s="601">
        <v>0.78356756318633658</v>
      </c>
      <c r="D32" s="652">
        <v>789609</v>
      </c>
      <c r="E32" s="601">
        <v>1</v>
      </c>
      <c r="F32" s="652">
        <v>708981</v>
      </c>
      <c r="G32" s="606">
        <v>0.89788870187649839</v>
      </c>
      <c r="H32" s="652"/>
      <c r="I32" s="601"/>
      <c r="J32" s="652"/>
      <c r="K32" s="601"/>
      <c r="L32" s="652"/>
      <c r="M32" s="606"/>
      <c r="N32" s="652"/>
      <c r="O32" s="601"/>
      <c r="P32" s="652"/>
      <c r="Q32" s="601"/>
      <c r="R32" s="652"/>
      <c r="S32" s="60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FC4F9736-2E2C-4293-976E-A12282F69BC8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3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1701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74463</v>
      </c>
      <c r="G3" s="103">
        <f t="shared" si="0"/>
        <v>11942944</v>
      </c>
      <c r="H3" s="103"/>
      <c r="I3" s="103"/>
      <c r="J3" s="103">
        <f t="shared" si="0"/>
        <v>76533</v>
      </c>
      <c r="K3" s="103">
        <f t="shared" si="0"/>
        <v>12903553</v>
      </c>
      <c r="L3" s="103"/>
      <c r="M3" s="103"/>
      <c r="N3" s="103">
        <f t="shared" si="0"/>
        <v>73443</v>
      </c>
      <c r="O3" s="103">
        <f t="shared" si="0"/>
        <v>12329230</v>
      </c>
      <c r="P3" s="75">
        <f>IF(K3=0,0,O3/K3)</f>
        <v>0.95549109613452976</v>
      </c>
      <c r="Q3" s="104">
        <f>IF(N3=0,0,O3/N3)</f>
        <v>167.87481448197923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57"/>
      <c r="B5" s="655"/>
      <c r="C5" s="657"/>
      <c r="D5" s="667"/>
      <c r="E5" s="659"/>
      <c r="F5" s="668" t="s">
        <v>71</v>
      </c>
      <c r="G5" s="669" t="s">
        <v>14</v>
      </c>
      <c r="H5" s="670"/>
      <c r="I5" s="670"/>
      <c r="J5" s="668" t="s">
        <v>71</v>
      </c>
      <c r="K5" s="669" t="s">
        <v>14</v>
      </c>
      <c r="L5" s="670"/>
      <c r="M5" s="670"/>
      <c r="N5" s="668" t="s">
        <v>71</v>
      </c>
      <c r="O5" s="669" t="s">
        <v>14</v>
      </c>
      <c r="P5" s="671"/>
      <c r="Q5" s="664"/>
    </row>
    <row r="6" spans="1:17" ht="14.45" customHeight="1" x14ac:dyDescent="0.2">
      <c r="A6" s="585" t="s">
        <v>1674</v>
      </c>
      <c r="B6" s="586" t="s">
        <v>1589</v>
      </c>
      <c r="C6" s="586" t="s">
        <v>1565</v>
      </c>
      <c r="D6" s="586" t="s">
        <v>1590</v>
      </c>
      <c r="E6" s="586" t="s">
        <v>1591</v>
      </c>
      <c r="F6" s="116">
        <v>148</v>
      </c>
      <c r="G6" s="116">
        <v>31228</v>
      </c>
      <c r="H6" s="116">
        <v>0.99528301886792447</v>
      </c>
      <c r="I6" s="116">
        <v>211</v>
      </c>
      <c r="J6" s="116">
        <v>148</v>
      </c>
      <c r="K6" s="116">
        <v>31376</v>
      </c>
      <c r="L6" s="116">
        <v>1</v>
      </c>
      <c r="M6" s="116">
        <v>212</v>
      </c>
      <c r="N6" s="116">
        <v>136</v>
      </c>
      <c r="O6" s="116">
        <v>28968</v>
      </c>
      <c r="P6" s="591">
        <v>0.92325344212136662</v>
      </c>
      <c r="Q6" s="609">
        <v>213</v>
      </c>
    </row>
    <row r="7" spans="1:17" ht="14.45" customHeight="1" x14ac:dyDescent="0.2">
      <c r="A7" s="592" t="s">
        <v>1674</v>
      </c>
      <c r="B7" s="593" t="s">
        <v>1589</v>
      </c>
      <c r="C7" s="593" t="s">
        <v>1565</v>
      </c>
      <c r="D7" s="593" t="s">
        <v>1592</v>
      </c>
      <c r="E7" s="593" t="s">
        <v>1591</v>
      </c>
      <c r="F7" s="610">
        <v>3</v>
      </c>
      <c r="G7" s="610">
        <v>261</v>
      </c>
      <c r="H7" s="610"/>
      <c r="I7" s="610">
        <v>87</v>
      </c>
      <c r="J7" s="610"/>
      <c r="K7" s="610"/>
      <c r="L7" s="610"/>
      <c r="M7" s="610"/>
      <c r="N7" s="610">
        <v>3</v>
      </c>
      <c r="O7" s="610">
        <v>264</v>
      </c>
      <c r="P7" s="598"/>
      <c r="Q7" s="611">
        <v>88</v>
      </c>
    </row>
    <row r="8" spans="1:17" ht="14.45" customHeight="1" x14ac:dyDescent="0.2">
      <c r="A8" s="592" t="s">
        <v>1674</v>
      </c>
      <c r="B8" s="593" t="s">
        <v>1589</v>
      </c>
      <c r="C8" s="593" t="s">
        <v>1565</v>
      </c>
      <c r="D8" s="593" t="s">
        <v>1593</v>
      </c>
      <c r="E8" s="593" t="s">
        <v>1594</v>
      </c>
      <c r="F8" s="610">
        <v>512</v>
      </c>
      <c r="G8" s="610">
        <v>154112</v>
      </c>
      <c r="H8" s="610">
        <v>1.0880695858456064</v>
      </c>
      <c r="I8" s="610">
        <v>301</v>
      </c>
      <c r="J8" s="610">
        <v>469</v>
      </c>
      <c r="K8" s="610">
        <v>141638</v>
      </c>
      <c r="L8" s="610">
        <v>1</v>
      </c>
      <c r="M8" s="610">
        <v>302</v>
      </c>
      <c r="N8" s="610">
        <v>272</v>
      </c>
      <c r="O8" s="610">
        <v>82416</v>
      </c>
      <c r="P8" s="598">
        <v>0.58187774467303977</v>
      </c>
      <c r="Q8" s="611">
        <v>303</v>
      </c>
    </row>
    <row r="9" spans="1:17" ht="14.45" customHeight="1" x14ac:dyDescent="0.2">
      <c r="A9" s="592" t="s">
        <v>1674</v>
      </c>
      <c r="B9" s="593" t="s">
        <v>1589</v>
      </c>
      <c r="C9" s="593" t="s">
        <v>1565</v>
      </c>
      <c r="D9" s="593" t="s">
        <v>1595</v>
      </c>
      <c r="E9" s="593" t="s">
        <v>1596</v>
      </c>
      <c r="F9" s="610">
        <v>18</v>
      </c>
      <c r="G9" s="610">
        <v>1782</v>
      </c>
      <c r="H9" s="610">
        <v>1.4850000000000001</v>
      </c>
      <c r="I9" s="610">
        <v>99</v>
      </c>
      <c r="J9" s="610">
        <v>12</v>
      </c>
      <c r="K9" s="610">
        <v>1200</v>
      </c>
      <c r="L9" s="610">
        <v>1</v>
      </c>
      <c r="M9" s="610">
        <v>100</v>
      </c>
      <c r="N9" s="610">
        <v>18</v>
      </c>
      <c r="O9" s="610">
        <v>1800</v>
      </c>
      <c r="P9" s="598">
        <v>1.5</v>
      </c>
      <c r="Q9" s="611">
        <v>100</v>
      </c>
    </row>
    <row r="10" spans="1:17" ht="14.45" customHeight="1" x14ac:dyDescent="0.2">
      <c r="A10" s="592" t="s">
        <v>1674</v>
      </c>
      <c r="B10" s="593" t="s">
        <v>1589</v>
      </c>
      <c r="C10" s="593" t="s">
        <v>1565</v>
      </c>
      <c r="D10" s="593" t="s">
        <v>1597</v>
      </c>
      <c r="E10" s="593" t="s">
        <v>1598</v>
      </c>
      <c r="F10" s="610">
        <v>1</v>
      </c>
      <c r="G10" s="610">
        <v>232</v>
      </c>
      <c r="H10" s="610"/>
      <c r="I10" s="610">
        <v>232</v>
      </c>
      <c r="J10" s="610"/>
      <c r="K10" s="610"/>
      <c r="L10" s="610"/>
      <c r="M10" s="610"/>
      <c r="N10" s="610">
        <v>1</v>
      </c>
      <c r="O10" s="610">
        <v>235</v>
      </c>
      <c r="P10" s="598"/>
      <c r="Q10" s="611">
        <v>235</v>
      </c>
    </row>
    <row r="11" spans="1:17" ht="14.45" customHeight="1" x14ac:dyDescent="0.2">
      <c r="A11" s="592" t="s">
        <v>1674</v>
      </c>
      <c r="B11" s="593" t="s">
        <v>1589</v>
      </c>
      <c r="C11" s="593" t="s">
        <v>1565</v>
      </c>
      <c r="D11" s="593" t="s">
        <v>1599</v>
      </c>
      <c r="E11" s="593" t="s">
        <v>1600</v>
      </c>
      <c r="F11" s="610">
        <v>184</v>
      </c>
      <c r="G11" s="610">
        <v>25208</v>
      </c>
      <c r="H11" s="610">
        <v>1.0165745856353592</v>
      </c>
      <c r="I11" s="610">
        <v>137</v>
      </c>
      <c r="J11" s="610">
        <v>181</v>
      </c>
      <c r="K11" s="610">
        <v>24797</v>
      </c>
      <c r="L11" s="610">
        <v>1</v>
      </c>
      <c r="M11" s="610">
        <v>137</v>
      </c>
      <c r="N11" s="610">
        <v>276</v>
      </c>
      <c r="O11" s="610">
        <v>38088</v>
      </c>
      <c r="P11" s="598">
        <v>1.5359922571278783</v>
      </c>
      <c r="Q11" s="611">
        <v>138</v>
      </c>
    </row>
    <row r="12" spans="1:17" ht="14.45" customHeight="1" x14ac:dyDescent="0.2">
      <c r="A12" s="592" t="s">
        <v>1674</v>
      </c>
      <c r="B12" s="593" t="s">
        <v>1589</v>
      </c>
      <c r="C12" s="593" t="s">
        <v>1565</v>
      </c>
      <c r="D12" s="593" t="s">
        <v>1601</v>
      </c>
      <c r="E12" s="593" t="s">
        <v>1600</v>
      </c>
      <c r="F12" s="610">
        <v>3</v>
      </c>
      <c r="G12" s="610">
        <v>549</v>
      </c>
      <c r="H12" s="610"/>
      <c r="I12" s="610">
        <v>183</v>
      </c>
      <c r="J12" s="610"/>
      <c r="K12" s="610"/>
      <c r="L12" s="610"/>
      <c r="M12" s="610"/>
      <c r="N12" s="610">
        <v>2</v>
      </c>
      <c r="O12" s="610">
        <v>370</v>
      </c>
      <c r="P12" s="598"/>
      <c r="Q12" s="611">
        <v>185</v>
      </c>
    </row>
    <row r="13" spans="1:17" ht="14.45" customHeight="1" x14ac:dyDescent="0.2">
      <c r="A13" s="592" t="s">
        <v>1674</v>
      </c>
      <c r="B13" s="593" t="s">
        <v>1589</v>
      </c>
      <c r="C13" s="593" t="s">
        <v>1565</v>
      </c>
      <c r="D13" s="593" t="s">
        <v>1604</v>
      </c>
      <c r="E13" s="593" t="s">
        <v>1605</v>
      </c>
      <c r="F13" s="610">
        <v>3</v>
      </c>
      <c r="G13" s="610">
        <v>1917</v>
      </c>
      <c r="H13" s="610">
        <v>2.9953124999999998</v>
      </c>
      <c r="I13" s="610">
        <v>639</v>
      </c>
      <c r="J13" s="610">
        <v>1</v>
      </c>
      <c r="K13" s="610">
        <v>640</v>
      </c>
      <c r="L13" s="610">
        <v>1</v>
      </c>
      <c r="M13" s="610">
        <v>640</v>
      </c>
      <c r="N13" s="610"/>
      <c r="O13" s="610"/>
      <c r="P13" s="598"/>
      <c r="Q13" s="611"/>
    </row>
    <row r="14" spans="1:17" ht="14.45" customHeight="1" x14ac:dyDescent="0.2">
      <c r="A14" s="592" t="s">
        <v>1674</v>
      </c>
      <c r="B14" s="593" t="s">
        <v>1589</v>
      </c>
      <c r="C14" s="593" t="s">
        <v>1565</v>
      </c>
      <c r="D14" s="593" t="s">
        <v>1606</v>
      </c>
      <c r="E14" s="593" t="s">
        <v>1607</v>
      </c>
      <c r="F14" s="610">
        <v>1</v>
      </c>
      <c r="G14" s="610">
        <v>608</v>
      </c>
      <c r="H14" s="610"/>
      <c r="I14" s="610">
        <v>608</v>
      </c>
      <c r="J14" s="610"/>
      <c r="K14" s="610"/>
      <c r="L14" s="610"/>
      <c r="M14" s="610"/>
      <c r="N14" s="610">
        <v>1</v>
      </c>
      <c r="O14" s="610">
        <v>614</v>
      </c>
      <c r="P14" s="598"/>
      <c r="Q14" s="611">
        <v>614</v>
      </c>
    </row>
    <row r="15" spans="1:17" ht="14.45" customHeight="1" x14ac:dyDescent="0.2">
      <c r="A15" s="592" t="s">
        <v>1674</v>
      </c>
      <c r="B15" s="593" t="s">
        <v>1589</v>
      </c>
      <c r="C15" s="593" t="s">
        <v>1565</v>
      </c>
      <c r="D15" s="593" t="s">
        <v>1608</v>
      </c>
      <c r="E15" s="593" t="s">
        <v>1609</v>
      </c>
      <c r="F15" s="610">
        <v>22</v>
      </c>
      <c r="G15" s="610">
        <v>3806</v>
      </c>
      <c r="H15" s="610">
        <v>0.75426080063416567</v>
      </c>
      <c r="I15" s="610">
        <v>173</v>
      </c>
      <c r="J15" s="610">
        <v>29</v>
      </c>
      <c r="K15" s="610">
        <v>5046</v>
      </c>
      <c r="L15" s="610">
        <v>1</v>
      </c>
      <c r="M15" s="610">
        <v>174</v>
      </c>
      <c r="N15" s="610">
        <v>18</v>
      </c>
      <c r="O15" s="610">
        <v>3150</v>
      </c>
      <c r="P15" s="598">
        <v>0.62425683709869206</v>
      </c>
      <c r="Q15" s="611">
        <v>175</v>
      </c>
    </row>
    <row r="16" spans="1:17" ht="14.45" customHeight="1" x14ac:dyDescent="0.2">
      <c r="A16" s="592" t="s">
        <v>1674</v>
      </c>
      <c r="B16" s="593" t="s">
        <v>1589</v>
      </c>
      <c r="C16" s="593" t="s">
        <v>1565</v>
      </c>
      <c r="D16" s="593" t="s">
        <v>1568</v>
      </c>
      <c r="E16" s="593" t="s">
        <v>1569</v>
      </c>
      <c r="F16" s="610">
        <v>202</v>
      </c>
      <c r="G16" s="610">
        <v>70094</v>
      </c>
      <c r="H16" s="610">
        <v>0.96650717703349287</v>
      </c>
      <c r="I16" s="610">
        <v>347</v>
      </c>
      <c r="J16" s="610">
        <v>209</v>
      </c>
      <c r="K16" s="610">
        <v>72523</v>
      </c>
      <c r="L16" s="610">
        <v>1</v>
      </c>
      <c r="M16" s="610">
        <v>347</v>
      </c>
      <c r="N16" s="610">
        <v>254</v>
      </c>
      <c r="O16" s="610">
        <v>88392</v>
      </c>
      <c r="P16" s="598">
        <v>1.2188133419742702</v>
      </c>
      <c r="Q16" s="611">
        <v>348</v>
      </c>
    </row>
    <row r="17" spans="1:17" ht="14.45" customHeight="1" x14ac:dyDescent="0.2">
      <c r="A17" s="592" t="s">
        <v>1674</v>
      </c>
      <c r="B17" s="593" t="s">
        <v>1589</v>
      </c>
      <c r="C17" s="593" t="s">
        <v>1565</v>
      </c>
      <c r="D17" s="593" t="s">
        <v>1610</v>
      </c>
      <c r="E17" s="593" t="s">
        <v>1611</v>
      </c>
      <c r="F17" s="610">
        <v>981</v>
      </c>
      <c r="G17" s="610">
        <v>16677</v>
      </c>
      <c r="H17" s="610">
        <v>1.0851769911504425</v>
      </c>
      <c r="I17" s="610">
        <v>17</v>
      </c>
      <c r="J17" s="610">
        <v>904</v>
      </c>
      <c r="K17" s="610">
        <v>15368</v>
      </c>
      <c r="L17" s="610">
        <v>1</v>
      </c>
      <c r="M17" s="610">
        <v>17</v>
      </c>
      <c r="N17" s="610">
        <v>876</v>
      </c>
      <c r="O17" s="610">
        <v>14892</v>
      </c>
      <c r="P17" s="598">
        <v>0.96902654867256632</v>
      </c>
      <c r="Q17" s="611">
        <v>17</v>
      </c>
    </row>
    <row r="18" spans="1:17" ht="14.45" customHeight="1" x14ac:dyDescent="0.2">
      <c r="A18" s="592" t="s">
        <v>1674</v>
      </c>
      <c r="B18" s="593" t="s">
        <v>1589</v>
      </c>
      <c r="C18" s="593" t="s">
        <v>1565</v>
      </c>
      <c r="D18" s="593" t="s">
        <v>1612</v>
      </c>
      <c r="E18" s="593" t="s">
        <v>1613</v>
      </c>
      <c r="F18" s="610">
        <v>8</v>
      </c>
      <c r="G18" s="610">
        <v>2192</v>
      </c>
      <c r="H18" s="610">
        <v>0.24242424242424243</v>
      </c>
      <c r="I18" s="610">
        <v>274</v>
      </c>
      <c r="J18" s="610">
        <v>33</v>
      </c>
      <c r="K18" s="610">
        <v>9042</v>
      </c>
      <c r="L18" s="610">
        <v>1</v>
      </c>
      <c r="M18" s="610">
        <v>274</v>
      </c>
      <c r="N18" s="610">
        <v>26</v>
      </c>
      <c r="O18" s="610">
        <v>7202</v>
      </c>
      <c r="P18" s="598">
        <v>0.79650519796505193</v>
      </c>
      <c r="Q18" s="611">
        <v>277</v>
      </c>
    </row>
    <row r="19" spans="1:17" ht="14.45" customHeight="1" x14ac:dyDescent="0.2">
      <c r="A19" s="592" t="s">
        <v>1674</v>
      </c>
      <c r="B19" s="593" t="s">
        <v>1589</v>
      </c>
      <c r="C19" s="593" t="s">
        <v>1565</v>
      </c>
      <c r="D19" s="593" t="s">
        <v>1614</v>
      </c>
      <c r="E19" s="593" t="s">
        <v>1615</v>
      </c>
      <c r="F19" s="610">
        <v>40</v>
      </c>
      <c r="G19" s="610">
        <v>5680</v>
      </c>
      <c r="H19" s="610">
        <v>1.111545988258317</v>
      </c>
      <c r="I19" s="610">
        <v>142</v>
      </c>
      <c r="J19" s="610">
        <v>36</v>
      </c>
      <c r="K19" s="610">
        <v>5110</v>
      </c>
      <c r="L19" s="610">
        <v>1</v>
      </c>
      <c r="M19" s="610">
        <v>141.94444444444446</v>
      </c>
      <c r="N19" s="610">
        <v>29</v>
      </c>
      <c r="O19" s="610">
        <v>4089</v>
      </c>
      <c r="P19" s="598">
        <v>0.80019569471624263</v>
      </c>
      <c r="Q19" s="611">
        <v>141</v>
      </c>
    </row>
    <row r="20" spans="1:17" ht="14.45" customHeight="1" x14ac:dyDescent="0.2">
      <c r="A20" s="592" t="s">
        <v>1674</v>
      </c>
      <c r="B20" s="593" t="s">
        <v>1589</v>
      </c>
      <c r="C20" s="593" t="s">
        <v>1565</v>
      </c>
      <c r="D20" s="593" t="s">
        <v>1616</v>
      </c>
      <c r="E20" s="593" t="s">
        <v>1615</v>
      </c>
      <c r="F20" s="610">
        <v>184</v>
      </c>
      <c r="G20" s="610">
        <v>14352</v>
      </c>
      <c r="H20" s="610">
        <v>1.0149211512622869</v>
      </c>
      <c r="I20" s="610">
        <v>78</v>
      </c>
      <c r="J20" s="610">
        <v>181</v>
      </c>
      <c r="K20" s="610">
        <v>14141</v>
      </c>
      <c r="L20" s="610">
        <v>1</v>
      </c>
      <c r="M20" s="610">
        <v>78.127071823204417</v>
      </c>
      <c r="N20" s="610">
        <v>276</v>
      </c>
      <c r="O20" s="610">
        <v>21804</v>
      </c>
      <c r="P20" s="598">
        <v>1.5418994413407821</v>
      </c>
      <c r="Q20" s="611">
        <v>79</v>
      </c>
    </row>
    <row r="21" spans="1:17" ht="14.45" customHeight="1" x14ac:dyDescent="0.2">
      <c r="A21" s="592" t="s">
        <v>1674</v>
      </c>
      <c r="B21" s="593" t="s">
        <v>1589</v>
      </c>
      <c r="C21" s="593" t="s">
        <v>1565</v>
      </c>
      <c r="D21" s="593" t="s">
        <v>1617</v>
      </c>
      <c r="E21" s="593" t="s">
        <v>1618</v>
      </c>
      <c r="F21" s="610">
        <v>40</v>
      </c>
      <c r="G21" s="610">
        <v>12560</v>
      </c>
      <c r="H21" s="610">
        <v>1.1111111111111112</v>
      </c>
      <c r="I21" s="610">
        <v>314</v>
      </c>
      <c r="J21" s="610">
        <v>36</v>
      </c>
      <c r="K21" s="610">
        <v>11304</v>
      </c>
      <c r="L21" s="610">
        <v>1</v>
      </c>
      <c r="M21" s="610">
        <v>314</v>
      </c>
      <c r="N21" s="610">
        <v>29</v>
      </c>
      <c r="O21" s="610">
        <v>9164</v>
      </c>
      <c r="P21" s="598">
        <v>0.81068648266100496</v>
      </c>
      <c r="Q21" s="611">
        <v>316</v>
      </c>
    </row>
    <row r="22" spans="1:17" ht="14.45" customHeight="1" x14ac:dyDescent="0.2">
      <c r="A22" s="592" t="s">
        <v>1674</v>
      </c>
      <c r="B22" s="593" t="s">
        <v>1589</v>
      </c>
      <c r="C22" s="593" t="s">
        <v>1565</v>
      </c>
      <c r="D22" s="593" t="s">
        <v>1576</v>
      </c>
      <c r="E22" s="593" t="s">
        <v>1577</v>
      </c>
      <c r="F22" s="610">
        <v>405</v>
      </c>
      <c r="G22" s="610">
        <v>132840</v>
      </c>
      <c r="H22" s="610">
        <v>1.134453781512605</v>
      </c>
      <c r="I22" s="610">
        <v>328</v>
      </c>
      <c r="J22" s="610">
        <v>357</v>
      </c>
      <c r="K22" s="610">
        <v>117096</v>
      </c>
      <c r="L22" s="610">
        <v>1</v>
      </c>
      <c r="M22" s="610">
        <v>328</v>
      </c>
      <c r="N22" s="610">
        <v>411</v>
      </c>
      <c r="O22" s="610">
        <v>135219</v>
      </c>
      <c r="P22" s="598">
        <v>1.1547704447632712</v>
      </c>
      <c r="Q22" s="611">
        <v>329</v>
      </c>
    </row>
    <row r="23" spans="1:17" ht="14.45" customHeight="1" x14ac:dyDescent="0.2">
      <c r="A23" s="592" t="s">
        <v>1674</v>
      </c>
      <c r="B23" s="593" t="s">
        <v>1589</v>
      </c>
      <c r="C23" s="593" t="s">
        <v>1565</v>
      </c>
      <c r="D23" s="593" t="s">
        <v>1619</v>
      </c>
      <c r="E23" s="593" t="s">
        <v>1620</v>
      </c>
      <c r="F23" s="610">
        <v>516</v>
      </c>
      <c r="G23" s="610">
        <v>84108</v>
      </c>
      <c r="H23" s="610">
        <v>1.1772577123341359</v>
      </c>
      <c r="I23" s="610">
        <v>163</v>
      </c>
      <c r="J23" s="610">
        <v>438</v>
      </c>
      <c r="K23" s="610">
        <v>71444</v>
      </c>
      <c r="L23" s="610">
        <v>1</v>
      </c>
      <c r="M23" s="610">
        <v>163.11415525114154</v>
      </c>
      <c r="N23" s="610">
        <v>416</v>
      </c>
      <c r="O23" s="610">
        <v>68640</v>
      </c>
      <c r="P23" s="598">
        <v>0.96075247746486758</v>
      </c>
      <c r="Q23" s="611">
        <v>165</v>
      </c>
    </row>
    <row r="24" spans="1:17" ht="14.45" customHeight="1" x14ac:dyDescent="0.2">
      <c r="A24" s="592" t="s">
        <v>1674</v>
      </c>
      <c r="B24" s="593" t="s">
        <v>1589</v>
      </c>
      <c r="C24" s="593" t="s">
        <v>1565</v>
      </c>
      <c r="D24" s="593" t="s">
        <v>1621</v>
      </c>
      <c r="E24" s="593" t="s">
        <v>1591</v>
      </c>
      <c r="F24" s="610">
        <v>515</v>
      </c>
      <c r="G24" s="610">
        <v>37080</v>
      </c>
      <c r="H24" s="610">
        <v>1.3113594567831377</v>
      </c>
      <c r="I24" s="610">
        <v>72</v>
      </c>
      <c r="J24" s="610">
        <v>392</v>
      </c>
      <c r="K24" s="610">
        <v>28276</v>
      </c>
      <c r="L24" s="610">
        <v>1</v>
      </c>
      <c r="M24" s="610">
        <v>72.132653061224488</v>
      </c>
      <c r="N24" s="610">
        <v>381</v>
      </c>
      <c r="O24" s="610">
        <v>28194</v>
      </c>
      <c r="P24" s="598">
        <v>0.99710001414627247</v>
      </c>
      <c r="Q24" s="611">
        <v>74</v>
      </c>
    </row>
    <row r="25" spans="1:17" ht="14.45" customHeight="1" x14ac:dyDescent="0.2">
      <c r="A25" s="592" t="s">
        <v>1674</v>
      </c>
      <c r="B25" s="593" t="s">
        <v>1589</v>
      </c>
      <c r="C25" s="593" t="s">
        <v>1565</v>
      </c>
      <c r="D25" s="593" t="s">
        <v>1624</v>
      </c>
      <c r="E25" s="593" t="s">
        <v>1625</v>
      </c>
      <c r="F25" s="610"/>
      <c r="G25" s="610"/>
      <c r="H25" s="610"/>
      <c r="I25" s="610"/>
      <c r="J25" s="610"/>
      <c r="K25" s="610"/>
      <c r="L25" s="610"/>
      <c r="M25" s="610"/>
      <c r="N25" s="610">
        <v>1</v>
      </c>
      <c r="O25" s="610">
        <v>233</v>
      </c>
      <c r="P25" s="598"/>
      <c r="Q25" s="611">
        <v>233</v>
      </c>
    </row>
    <row r="26" spans="1:17" ht="14.45" customHeight="1" x14ac:dyDescent="0.2">
      <c r="A26" s="592" t="s">
        <v>1674</v>
      </c>
      <c r="B26" s="593" t="s">
        <v>1589</v>
      </c>
      <c r="C26" s="593" t="s">
        <v>1565</v>
      </c>
      <c r="D26" s="593" t="s">
        <v>1626</v>
      </c>
      <c r="E26" s="593" t="s">
        <v>1627</v>
      </c>
      <c r="F26" s="610">
        <v>32</v>
      </c>
      <c r="G26" s="610">
        <v>38752</v>
      </c>
      <c r="H26" s="610">
        <v>0.99917491749174914</v>
      </c>
      <c r="I26" s="610">
        <v>1211</v>
      </c>
      <c r="J26" s="610">
        <v>32</v>
      </c>
      <c r="K26" s="610">
        <v>38784</v>
      </c>
      <c r="L26" s="610">
        <v>1</v>
      </c>
      <c r="M26" s="610">
        <v>1212</v>
      </c>
      <c r="N26" s="610">
        <v>22</v>
      </c>
      <c r="O26" s="610">
        <v>26752</v>
      </c>
      <c r="P26" s="598">
        <v>0.68976897689768979</v>
      </c>
      <c r="Q26" s="611">
        <v>1216</v>
      </c>
    </row>
    <row r="27" spans="1:17" ht="14.45" customHeight="1" x14ac:dyDescent="0.2">
      <c r="A27" s="592" t="s">
        <v>1674</v>
      </c>
      <c r="B27" s="593" t="s">
        <v>1589</v>
      </c>
      <c r="C27" s="593" t="s">
        <v>1565</v>
      </c>
      <c r="D27" s="593" t="s">
        <v>1628</v>
      </c>
      <c r="E27" s="593" t="s">
        <v>1629</v>
      </c>
      <c r="F27" s="610">
        <v>21</v>
      </c>
      <c r="G27" s="610">
        <v>2394</v>
      </c>
      <c r="H27" s="610">
        <v>0.99130434782608701</v>
      </c>
      <c r="I27" s="610">
        <v>114</v>
      </c>
      <c r="J27" s="610">
        <v>21</v>
      </c>
      <c r="K27" s="610">
        <v>2415</v>
      </c>
      <c r="L27" s="610">
        <v>1</v>
      </c>
      <c r="M27" s="610">
        <v>115</v>
      </c>
      <c r="N27" s="610">
        <v>15</v>
      </c>
      <c r="O27" s="610">
        <v>1740</v>
      </c>
      <c r="P27" s="598">
        <v>0.72049689440993792</v>
      </c>
      <c r="Q27" s="611">
        <v>116</v>
      </c>
    </row>
    <row r="28" spans="1:17" ht="14.45" customHeight="1" x14ac:dyDescent="0.2">
      <c r="A28" s="592" t="s">
        <v>1674</v>
      </c>
      <c r="B28" s="593" t="s">
        <v>1589</v>
      </c>
      <c r="C28" s="593" t="s">
        <v>1565</v>
      </c>
      <c r="D28" s="593" t="s">
        <v>1630</v>
      </c>
      <c r="E28" s="593" t="s">
        <v>1631</v>
      </c>
      <c r="F28" s="610">
        <v>1</v>
      </c>
      <c r="G28" s="610">
        <v>347</v>
      </c>
      <c r="H28" s="610"/>
      <c r="I28" s="610">
        <v>347</v>
      </c>
      <c r="J28" s="610"/>
      <c r="K28" s="610"/>
      <c r="L28" s="610"/>
      <c r="M28" s="610"/>
      <c r="N28" s="610"/>
      <c r="O28" s="610"/>
      <c r="P28" s="598"/>
      <c r="Q28" s="611"/>
    </row>
    <row r="29" spans="1:17" ht="14.45" customHeight="1" x14ac:dyDescent="0.2">
      <c r="A29" s="592" t="s">
        <v>1674</v>
      </c>
      <c r="B29" s="593" t="s">
        <v>1589</v>
      </c>
      <c r="C29" s="593" t="s">
        <v>1565</v>
      </c>
      <c r="D29" s="593" t="s">
        <v>1636</v>
      </c>
      <c r="E29" s="593" t="s">
        <v>1637</v>
      </c>
      <c r="F29" s="610">
        <v>2</v>
      </c>
      <c r="G29" s="610">
        <v>2130</v>
      </c>
      <c r="H29" s="610"/>
      <c r="I29" s="610">
        <v>1065</v>
      </c>
      <c r="J29" s="610"/>
      <c r="K29" s="610"/>
      <c r="L29" s="610"/>
      <c r="M29" s="610"/>
      <c r="N29" s="610">
        <v>1</v>
      </c>
      <c r="O29" s="610">
        <v>1075</v>
      </c>
      <c r="P29" s="598"/>
      <c r="Q29" s="611">
        <v>1075</v>
      </c>
    </row>
    <row r="30" spans="1:17" ht="14.45" customHeight="1" x14ac:dyDescent="0.2">
      <c r="A30" s="592" t="s">
        <v>1674</v>
      </c>
      <c r="B30" s="593" t="s">
        <v>1589</v>
      </c>
      <c r="C30" s="593" t="s">
        <v>1565</v>
      </c>
      <c r="D30" s="593" t="s">
        <v>1638</v>
      </c>
      <c r="E30" s="593" t="s">
        <v>1639</v>
      </c>
      <c r="F30" s="610"/>
      <c r="G30" s="610"/>
      <c r="H30" s="610"/>
      <c r="I30" s="610"/>
      <c r="J30" s="610"/>
      <c r="K30" s="610"/>
      <c r="L30" s="610"/>
      <c r="M30" s="610"/>
      <c r="N30" s="610">
        <v>2</v>
      </c>
      <c r="O30" s="610">
        <v>608</v>
      </c>
      <c r="P30" s="598"/>
      <c r="Q30" s="611">
        <v>304</v>
      </c>
    </row>
    <row r="31" spans="1:17" ht="14.45" customHeight="1" x14ac:dyDescent="0.2">
      <c r="A31" s="592" t="s">
        <v>1675</v>
      </c>
      <c r="B31" s="593" t="s">
        <v>1589</v>
      </c>
      <c r="C31" s="593" t="s">
        <v>1565</v>
      </c>
      <c r="D31" s="593" t="s">
        <v>1590</v>
      </c>
      <c r="E31" s="593" t="s">
        <v>1591</v>
      </c>
      <c r="F31" s="610">
        <v>932</v>
      </c>
      <c r="G31" s="610">
        <v>196652</v>
      </c>
      <c r="H31" s="610">
        <v>1.1595047169811321</v>
      </c>
      <c r="I31" s="610">
        <v>211</v>
      </c>
      <c r="J31" s="610">
        <v>800</v>
      </c>
      <c r="K31" s="610">
        <v>169600</v>
      </c>
      <c r="L31" s="610">
        <v>1</v>
      </c>
      <c r="M31" s="610">
        <v>212</v>
      </c>
      <c r="N31" s="610">
        <v>930</v>
      </c>
      <c r="O31" s="610">
        <v>198090</v>
      </c>
      <c r="P31" s="598">
        <v>1.1679834905660378</v>
      </c>
      <c r="Q31" s="611">
        <v>213</v>
      </c>
    </row>
    <row r="32" spans="1:17" ht="14.45" customHeight="1" x14ac:dyDescent="0.2">
      <c r="A32" s="592" t="s">
        <v>1675</v>
      </c>
      <c r="B32" s="593" t="s">
        <v>1589</v>
      </c>
      <c r="C32" s="593" t="s">
        <v>1565</v>
      </c>
      <c r="D32" s="593" t="s">
        <v>1592</v>
      </c>
      <c r="E32" s="593" t="s">
        <v>1591</v>
      </c>
      <c r="F32" s="610">
        <v>18</v>
      </c>
      <c r="G32" s="610">
        <v>1566</v>
      </c>
      <c r="H32" s="610">
        <v>9</v>
      </c>
      <c r="I32" s="610">
        <v>87</v>
      </c>
      <c r="J32" s="610">
        <v>2</v>
      </c>
      <c r="K32" s="610">
        <v>174</v>
      </c>
      <c r="L32" s="610">
        <v>1</v>
      </c>
      <c r="M32" s="610">
        <v>87</v>
      </c>
      <c r="N32" s="610">
        <v>13</v>
      </c>
      <c r="O32" s="610">
        <v>1144</v>
      </c>
      <c r="P32" s="598">
        <v>6.5747126436781613</v>
      </c>
      <c r="Q32" s="611">
        <v>88</v>
      </c>
    </row>
    <row r="33" spans="1:17" ht="14.45" customHeight="1" x14ac:dyDescent="0.2">
      <c r="A33" s="592" t="s">
        <v>1675</v>
      </c>
      <c r="B33" s="593" t="s">
        <v>1589</v>
      </c>
      <c r="C33" s="593" t="s">
        <v>1565</v>
      </c>
      <c r="D33" s="593" t="s">
        <v>1593</v>
      </c>
      <c r="E33" s="593" t="s">
        <v>1594</v>
      </c>
      <c r="F33" s="610">
        <v>912</v>
      </c>
      <c r="G33" s="610">
        <v>274512</v>
      </c>
      <c r="H33" s="610">
        <v>0.73304849391155735</v>
      </c>
      <c r="I33" s="610">
        <v>301</v>
      </c>
      <c r="J33" s="610">
        <v>1240</v>
      </c>
      <c r="K33" s="610">
        <v>374480</v>
      </c>
      <c r="L33" s="610">
        <v>1</v>
      </c>
      <c r="M33" s="610">
        <v>302</v>
      </c>
      <c r="N33" s="610">
        <v>1157</v>
      </c>
      <c r="O33" s="610">
        <v>350571</v>
      </c>
      <c r="P33" s="598">
        <v>0.93615413373210854</v>
      </c>
      <c r="Q33" s="611">
        <v>303</v>
      </c>
    </row>
    <row r="34" spans="1:17" ht="14.45" customHeight="1" x14ac:dyDescent="0.2">
      <c r="A34" s="592" t="s">
        <v>1675</v>
      </c>
      <c r="B34" s="593" t="s">
        <v>1589</v>
      </c>
      <c r="C34" s="593" t="s">
        <v>1565</v>
      </c>
      <c r="D34" s="593" t="s">
        <v>1595</v>
      </c>
      <c r="E34" s="593" t="s">
        <v>1596</v>
      </c>
      <c r="F34" s="610">
        <v>24</v>
      </c>
      <c r="G34" s="610">
        <v>2376</v>
      </c>
      <c r="H34" s="610">
        <v>0.72131147540983609</v>
      </c>
      <c r="I34" s="610">
        <v>99</v>
      </c>
      <c r="J34" s="610">
        <v>33</v>
      </c>
      <c r="K34" s="610">
        <v>3294</v>
      </c>
      <c r="L34" s="610">
        <v>1</v>
      </c>
      <c r="M34" s="610">
        <v>99.818181818181813</v>
      </c>
      <c r="N34" s="610">
        <v>36</v>
      </c>
      <c r="O34" s="610">
        <v>3600</v>
      </c>
      <c r="P34" s="598">
        <v>1.0928961748633881</v>
      </c>
      <c r="Q34" s="611">
        <v>100</v>
      </c>
    </row>
    <row r="35" spans="1:17" ht="14.45" customHeight="1" x14ac:dyDescent="0.2">
      <c r="A35" s="592" t="s">
        <v>1675</v>
      </c>
      <c r="B35" s="593" t="s">
        <v>1589</v>
      </c>
      <c r="C35" s="593" t="s">
        <v>1565</v>
      </c>
      <c r="D35" s="593" t="s">
        <v>1597</v>
      </c>
      <c r="E35" s="593" t="s">
        <v>1598</v>
      </c>
      <c r="F35" s="610"/>
      <c r="G35" s="610"/>
      <c r="H35" s="610"/>
      <c r="I35" s="610"/>
      <c r="J35" s="610">
        <v>2</v>
      </c>
      <c r="K35" s="610">
        <v>464</v>
      </c>
      <c r="L35" s="610">
        <v>1</v>
      </c>
      <c r="M35" s="610">
        <v>232</v>
      </c>
      <c r="N35" s="610">
        <v>1</v>
      </c>
      <c r="O35" s="610">
        <v>235</v>
      </c>
      <c r="P35" s="598">
        <v>0.50646551724137934</v>
      </c>
      <c r="Q35" s="611">
        <v>235</v>
      </c>
    </row>
    <row r="36" spans="1:17" ht="14.45" customHeight="1" x14ac:dyDescent="0.2">
      <c r="A36" s="592" t="s">
        <v>1675</v>
      </c>
      <c r="B36" s="593" t="s">
        <v>1589</v>
      </c>
      <c r="C36" s="593" t="s">
        <v>1565</v>
      </c>
      <c r="D36" s="593" t="s">
        <v>1599</v>
      </c>
      <c r="E36" s="593" t="s">
        <v>1600</v>
      </c>
      <c r="F36" s="610">
        <v>214</v>
      </c>
      <c r="G36" s="610">
        <v>29318</v>
      </c>
      <c r="H36" s="610">
        <v>0.95111111111111113</v>
      </c>
      <c r="I36" s="610">
        <v>137</v>
      </c>
      <c r="J36" s="610">
        <v>225</v>
      </c>
      <c r="K36" s="610">
        <v>30825</v>
      </c>
      <c r="L36" s="610">
        <v>1</v>
      </c>
      <c r="M36" s="610">
        <v>137</v>
      </c>
      <c r="N36" s="610">
        <v>301</v>
      </c>
      <c r="O36" s="610">
        <v>41538</v>
      </c>
      <c r="P36" s="598">
        <v>1.3475425790754259</v>
      </c>
      <c r="Q36" s="611">
        <v>138</v>
      </c>
    </row>
    <row r="37" spans="1:17" ht="14.45" customHeight="1" x14ac:dyDescent="0.2">
      <c r="A37" s="592" t="s">
        <v>1675</v>
      </c>
      <c r="B37" s="593" t="s">
        <v>1589</v>
      </c>
      <c r="C37" s="593" t="s">
        <v>1565</v>
      </c>
      <c r="D37" s="593" t="s">
        <v>1601</v>
      </c>
      <c r="E37" s="593" t="s">
        <v>1600</v>
      </c>
      <c r="F37" s="610">
        <v>7</v>
      </c>
      <c r="G37" s="610">
        <v>1281</v>
      </c>
      <c r="H37" s="610">
        <v>3.4809782608695654</v>
      </c>
      <c r="I37" s="610">
        <v>183</v>
      </c>
      <c r="J37" s="610">
        <v>2</v>
      </c>
      <c r="K37" s="610">
        <v>368</v>
      </c>
      <c r="L37" s="610">
        <v>1</v>
      </c>
      <c r="M37" s="610">
        <v>184</v>
      </c>
      <c r="N37" s="610">
        <v>5</v>
      </c>
      <c r="O37" s="610">
        <v>925</v>
      </c>
      <c r="P37" s="598">
        <v>2.5135869565217392</v>
      </c>
      <c r="Q37" s="611">
        <v>185</v>
      </c>
    </row>
    <row r="38" spans="1:17" ht="14.45" customHeight="1" x14ac:dyDescent="0.2">
      <c r="A38" s="592" t="s">
        <v>1675</v>
      </c>
      <c r="B38" s="593" t="s">
        <v>1589</v>
      </c>
      <c r="C38" s="593" t="s">
        <v>1565</v>
      </c>
      <c r="D38" s="593" t="s">
        <v>1604</v>
      </c>
      <c r="E38" s="593" t="s">
        <v>1605</v>
      </c>
      <c r="F38" s="610"/>
      <c r="G38" s="610"/>
      <c r="H38" s="610"/>
      <c r="I38" s="610"/>
      <c r="J38" s="610">
        <v>2</v>
      </c>
      <c r="K38" s="610">
        <v>1280</v>
      </c>
      <c r="L38" s="610">
        <v>1</v>
      </c>
      <c r="M38" s="610">
        <v>640</v>
      </c>
      <c r="N38" s="610">
        <v>3</v>
      </c>
      <c r="O38" s="610">
        <v>1935</v>
      </c>
      <c r="P38" s="598">
        <v>1.51171875</v>
      </c>
      <c r="Q38" s="611">
        <v>645</v>
      </c>
    </row>
    <row r="39" spans="1:17" ht="14.45" customHeight="1" x14ac:dyDescent="0.2">
      <c r="A39" s="592" t="s">
        <v>1675</v>
      </c>
      <c r="B39" s="593" t="s">
        <v>1589</v>
      </c>
      <c r="C39" s="593" t="s">
        <v>1565</v>
      </c>
      <c r="D39" s="593" t="s">
        <v>1606</v>
      </c>
      <c r="E39" s="593" t="s">
        <v>1607</v>
      </c>
      <c r="F39" s="610">
        <v>3</v>
      </c>
      <c r="G39" s="610">
        <v>1824</v>
      </c>
      <c r="H39" s="610">
        <v>2.9950738916256157</v>
      </c>
      <c r="I39" s="610">
        <v>608</v>
      </c>
      <c r="J39" s="610">
        <v>1</v>
      </c>
      <c r="K39" s="610">
        <v>609</v>
      </c>
      <c r="L39" s="610">
        <v>1</v>
      </c>
      <c r="M39" s="610">
        <v>609</v>
      </c>
      <c r="N39" s="610">
        <v>1</v>
      </c>
      <c r="O39" s="610">
        <v>614</v>
      </c>
      <c r="P39" s="598">
        <v>1.0082101806239738</v>
      </c>
      <c r="Q39" s="611">
        <v>614</v>
      </c>
    </row>
    <row r="40" spans="1:17" ht="14.45" customHeight="1" x14ac:dyDescent="0.2">
      <c r="A40" s="592" t="s">
        <v>1675</v>
      </c>
      <c r="B40" s="593" t="s">
        <v>1589</v>
      </c>
      <c r="C40" s="593" t="s">
        <v>1565</v>
      </c>
      <c r="D40" s="593" t="s">
        <v>1608</v>
      </c>
      <c r="E40" s="593" t="s">
        <v>1609</v>
      </c>
      <c r="F40" s="610">
        <v>43</v>
      </c>
      <c r="G40" s="610">
        <v>7439</v>
      </c>
      <c r="H40" s="610">
        <v>0.87250762373915081</v>
      </c>
      <c r="I40" s="610">
        <v>173</v>
      </c>
      <c r="J40" s="610">
        <v>49</v>
      </c>
      <c r="K40" s="610">
        <v>8526</v>
      </c>
      <c r="L40" s="610">
        <v>1</v>
      </c>
      <c r="M40" s="610">
        <v>174</v>
      </c>
      <c r="N40" s="610">
        <v>53</v>
      </c>
      <c r="O40" s="610">
        <v>9275</v>
      </c>
      <c r="P40" s="598">
        <v>1.0878489326765188</v>
      </c>
      <c r="Q40" s="611">
        <v>175</v>
      </c>
    </row>
    <row r="41" spans="1:17" ht="14.45" customHeight="1" x14ac:dyDescent="0.2">
      <c r="A41" s="592" t="s">
        <v>1675</v>
      </c>
      <c r="B41" s="593" t="s">
        <v>1589</v>
      </c>
      <c r="C41" s="593" t="s">
        <v>1565</v>
      </c>
      <c r="D41" s="593" t="s">
        <v>1568</v>
      </c>
      <c r="E41" s="593" t="s">
        <v>1569</v>
      </c>
      <c r="F41" s="610"/>
      <c r="G41" s="610"/>
      <c r="H41" s="610"/>
      <c r="I41" s="610"/>
      <c r="J41" s="610">
        <v>1</v>
      </c>
      <c r="K41" s="610">
        <v>347</v>
      </c>
      <c r="L41" s="610">
        <v>1</v>
      </c>
      <c r="M41" s="610">
        <v>347</v>
      </c>
      <c r="N41" s="610">
        <v>7</v>
      </c>
      <c r="O41" s="610">
        <v>2436</v>
      </c>
      <c r="P41" s="598">
        <v>7.0201729106628239</v>
      </c>
      <c r="Q41" s="611">
        <v>348</v>
      </c>
    </row>
    <row r="42" spans="1:17" ht="14.45" customHeight="1" x14ac:dyDescent="0.2">
      <c r="A42" s="592" t="s">
        <v>1675</v>
      </c>
      <c r="B42" s="593" t="s">
        <v>1589</v>
      </c>
      <c r="C42" s="593" t="s">
        <v>1565</v>
      </c>
      <c r="D42" s="593" t="s">
        <v>1610</v>
      </c>
      <c r="E42" s="593" t="s">
        <v>1611</v>
      </c>
      <c r="F42" s="610">
        <v>490</v>
      </c>
      <c r="G42" s="610">
        <v>8330</v>
      </c>
      <c r="H42" s="610">
        <v>1.0470085470085471</v>
      </c>
      <c r="I42" s="610">
        <v>17</v>
      </c>
      <c r="J42" s="610">
        <v>468</v>
      </c>
      <c r="K42" s="610">
        <v>7956</v>
      </c>
      <c r="L42" s="610">
        <v>1</v>
      </c>
      <c r="M42" s="610">
        <v>17</v>
      </c>
      <c r="N42" s="610">
        <v>584</v>
      </c>
      <c r="O42" s="610">
        <v>9928</v>
      </c>
      <c r="P42" s="598">
        <v>1.2478632478632479</v>
      </c>
      <c r="Q42" s="611">
        <v>17</v>
      </c>
    </row>
    <row r="43" spans="1:17" ht="14.45" customHeight="1" x14ac:dyDescent="0.2">
      <c r="A43" s="592" t="s">
        <v>1675</v>
      </c>
      <c r="B43" s="593" t="s">
        <v>1589</v>
      </c>
      <c r="C43" s="593" t="s">
        <v>1565</v>
      </c>
      <c r="D43" s="593" t="s">
        <v>1612</v>
      </c>
      <c r="E43" s="593" t="s">
        <v>1613</v>
      </c>
      <c r="F43" s="610">
        <v>40</v>
      </c>
      <c r="G43" s="610">
        <v>10960</v>
      </c>
      <c r="H43" s="610">
        <v>0.1951219512195122</v>
      </c>
      <c r="I43" s="610">
        <v>274</v>
      </c>
      <c r="J43" s="610">
        <v>205</v>
      </c>
      <c r="K43" s="610">
        <v>56170</v>
      </c>
      <c r="L43" s="610">
        <v>1</v>
      </c>
      <c r="M43" s="610">
        <v>274</v>
      </c>
      <c r="N43" s="610">
        <v>215</v>
      </c>
      <c r="O43" s="610">
        <v>59555</v>
      </c>
      <c r="P43" s="598">
        <v>1.0602634858465374</v>
      </c>
      <c r="Q43" s="611">
        <v>277</v>
      </c>
    </row>
    <row r="44" spans="1:17" ht="14.45" customHeight="1" x14ac:dyDescent="0.2">
      <c r="A44" s="592" t="s">
        <v>1675</v>
      </c>
      <c r="B44" s="593" t="s">
        <v>1589</v>
      </c>
      <c r="C44" s="593" t="s">
        <v>1565</v>
      </c>
      <c r="D44" s="593" t="s">
        <v>1614</v>
      </c>
      <c r="E44" s="593" t="s">
        <v>1615</v>
      </c>
      <c r="F44" s="610">
        <v>260</v>
      </c>
      <c r="G44" s="610">
        <v>36920</v>
      </c>
      <c r="H44" s="610">
        <v>1.1409147095179233</v>
      </c>
      <c r="I44" s="610">
        <v>142</v>
      </c>
      <c r="J44" s="610">
        <v>228</v>
      </c>
      <c r="K44" s="610">
        <v>32360</v>
      </c>
      <c r="L44" s="610">
        <v>1</v>
      </c>
      <c r="M44" s="610">
        <v>141.92982456140351</v>
      </c>
      <c r="N44" s="610">
        <v>268</v>
      </c>
      <c r="O44" s="610">
        <v>37788</v>
      </c>
      <c r="P44" s="598">
        <v>1.1677379480840544</v>
      </c>
      <c r="Q44" s="611">
        <v>141</v>
      </c>
    </row>
    <row r="45" spans="1:17" ht="14.45" customHeight="1" x14ac:dyDescent="0.2">
      <c r="A45" s="592" t="s">
        <v>1675</v>
      </c>
      <c r="B45" s="593" t="s">
        <v>1589</v>
      </c>
      <c r="C45" s="593" t="s">
        <v>1565</v>
      </c>
      <c r="D45" s="593" t="s">
        <v>1616</v>
      </c>
      <c r="E45" s="593" t="s">
        <v>1615</v>
      </c>
      <c r="F45" s="610">
        <v>214</v>
      </c>
      <c r="G45" s="610">
        <v>16692</v>
      </c>
      <c r="H45" s="610">
        <v>0.95002845759817867</v>
      </c>
      <c r="I45" s="610">
        <v>78</v>
      </c>
      <c r="J45" s="610">
        <v>225</v>
      </c>
      <c r="K45" s="610">
        <v>17570</v>
      </c>
      <c r="L45" s="610">
        <v>1</v>
      </c>
      <c r="M45" s="610">
        <v>78.088888888888889</v>
      </c>
      <c r="N45" s="610">
        <v>301</v>
      </c>
      <c r="O45" s="610">
        <v>23779</v>
      </c>
      <c r="P45" s="598">
        <v>1.353386454183267</v>
      </c>
      <c r="Q45" s="611">
        <v>79</v>
      </c>
    </row>
    <row r="46" spans="1:17" ht="14.45" customHeight="1" x14ac:dyDescent="0.2">
      <c r="A46" s="592" t="s">
        <v>1675</v>
      </c>
      <c r="B46" s="593" t="s">
        <v>1589</v>
      </c>
      <c r="C46" s="593" t="s">
        <v>1565</v>
      </c>
      <c r="D46" s="593" t="s">
        <v>1617</v>
      </c>
      <c r="E46" s="593" t="s">
        <v>1618</v>
      </c>
      <c r="F46" s="610">
        <v>261</v>
      </c>
      <c r="G46" s="610">
        <v>81954</v>
      </c>
      <c r="H46" s="610">
        <v>1.1447368421052631</v>
      </c>
      <c r="I46" s="610">
        <v>314</v>
      </c>
      <c r="J46" s="610">
        <v>228</v>
      </c>
      <c r="K46" s="610">
        <v>71592</v>
      </c>
      <c r="L46" s="610">
        <v>1</v>
      </c>
      <c r="M46" s="610">
        <v>314</v>
      </c>
      <c r="N46" s="610">
        <v>268</v>
      </c>
      <c r="O46" s="610">
        <v>84688</v>
      </c>
      <c r="P46" s="598">
        <v>1.1829254665325735</v>
      </c>
      <c r="Q46" s="611">
        <v>316</v>
      </c>
    </row>
    <row r="47" spans="1:17" ht="14.45" customHeight="1" x14ac:dyDescent="0.2">
      <c r="A47" s="592" t="s">
        <v>1675</v>
      </c>
      <c r="B47" s="593" t="s">
        <v>1589</v>
      </c>
      <c r="C47" s="593" t="s">
        <v>1565</v>
      </c>
      <c r="D47" s="593" t="s">
        <v>1576</v>
      </c>
      <c r="E47" s="593" t="s">
        <v>1577</v>
      </c>
      <c r="F47" s="610"/>
      <c r="G47" s="610"/>
      <c r="H47" s="610"/>
      <c r="I47" s="610"/>
      <c r="J47" s="610">
        <v>1</v>
      </c>
      <c r="K47" s="610">
        <v>328</v>
      </c>
      <c r="L47" s="610">
        <v>1</v>
      </c>
      <c r="M47" s="610">
        <v>328</v>
      </c>
      <c r="N47" s="610">
        <v>3</v>
      </c>
      <c r="O47" s="610">
        <v>987</v>
      </c>
      <c r="P47" s="598">
        <v>3.0091463414634148</v>
      </c>
      <c r="Q47" s="611">
        <v>329</v>
      </c>
    </row>
    <row r="48" spans="1:17" ht="14.45" customHeight="1" x14ac:dyDescent="0.2">
      <c r="A48" s="592" t="s">
        <v>1675</v>
      </c>
      <c r="B48" s="593" t="s">
        <v>1589</v>
      </c>
      <c r="C48" s="593" t="s">
        <v>1565</v>
      </c>
      <c r="D48" s="593" t="s">
        <v>1619</v>
      </c>
      <c r="E48" s="593" t="s">
        <v>1620</v>
      </c>
      <c r="F48" s="610">
        <v>374</v>
      </c>
      <c r="G48" s="610">
        <v>60962</v>
      </c>
      <c r="H48" s="610">
        <v>1.7715331860978729</v>
      </c>
      <c r="I48" s="610">
        <v>163</v>
      </c>
      <c r="J48" s="610">
        <v>211</v>
      </c>
      <c r="K48" s="610">
        <v>34412</v>
      </c>
      <c r="L48" s="610">
        <v>1</v>
      </c>
      <c r="M48" s="610">
        <v>163.09004739336493</v>
      </c>
      <c r="N48" s="610">
        <v>240</v>
      </c>
      <c r="O48" s="610">
        <v>39600</v>
      </c>
      <c r="P48" s="598">
        <v>1.1507613623154713</v>
      </c>
      <c r="Q48" s="611">
        <v>165</v>
      </c>
    </row>
    <row r="49" spans="1:17" ht="14.45" customHeight="1" x14ac:dyDescent="0.2">
      <c r="A49" s="592" t="s">
        <v>1675</v>
      </c>
      <c r="B49" s="593" t="s">
        <v>1589</v>
      </c>
      <c r="C49" s="593" t="s">
        <v>1565</v>
      </c>
      <c r="D49" s="593" t="s">
        <v>1621</v>
      </c>
      <c r="E49" s="593" t="s">
        <v>1591</v>
      </c>
      <c r="F49" s="610">
        <v>703</v>
      </c>
      <c r="G49" s="610">
        <v>50616</v>
      </c>
      <c r="H49" s="610">
        <v>0.85000335863505072</v>
      </c>
      <c r="I49" s="610">
        <v>72</v>
      </c>
      <c r="J49" s="610">
        <v>826</v>
      </c>
      <c r="K49" s="610">
        <v>59548</v>
      </c>
      <c r="L49" s="610">
        <v>1</v>
      </c>
      <c r="M49" s="610">
        <v>72.092009685230025</v>
      </c>
      <c r="N49" s="610">
        <v>1052</v>
      </c>
      <c r="O49" s="610">
        <v>77848</v>
      </c>
      <c r="P49" s="598">
        <v>1.3073151071404581</v>
      </c>
      <c r="Q49" s="611">
        <v>74</v>
      </c>
    </row>
    <row r="50" spans="1:17" ht="14.45" customHeight="1" x14ac:dyDescent="0.2">
      <c r="A50" s="592" t="s">
        <v>1675</v>
      </c>
      <c r="B50" s="593" t="s">
        <v>1589</v>
      </c>
      <c r="C50" s="593" t="s">
        <v>1565</v>
      </c>
      <c r="D50" s="593" t="s">
        <v>1624</v>
      </c>
      <c r="E50" s="593" t="s">
        <v>1625</v>
      </c>
      <c r="F50" s="610">
        <v>1</v>
      </c>
      <c r="G50" s="610">
        <v>230</v>
      </c>
      <c r="H50" s="610">
        <v>1</v>
      </c>
      <c r="I50" s="610">
        <v>230</v>
      </c>
      <c r="J50" s="610">
        <v>1</v>
      </c>
      <c r="K50" s="610">
        <v>230</v>
      </c>
      <c r="L50" s="610">
        <v>1</v>
      </c>
      <c r="M50" s="610">
        <v>230</v>
      </c>
      <c r="N50" s="610">
        <v>3</v>
      </c>
      <c r="O50" s="610">
        <v>699</v>
      </c>
      <c r="P50" s="598">
        <v>3.0391304347826087</v>
      </c>
      <c r="Q50" s="611">
        <v>233</v>
      </c>
    </row>
    <row r="51" spans="1:17" ht="14.45" customHeight="1" x14ac:dyDescent="0.2">
      <c r="A51" s="592" t="s">
        <v>1675</v>
      </c>
      <c r="B51" s="593" t="s">
        <v>1589</v>
      </c>
      <c r="C51" s="593" t="s">
        <v>1565</v>
      </c>
      <c r="D51" s="593" t="s">
        <v>1626</v>
      </c>
      <c r="E51" s="593" t="s">
        <v>1627</v>
      </c>
      <c r="F51" s="610">
        <v>32</v>
      </c>
      <c r="G51" s="610">
        <v>38752</v>
      </c>
      <c r="H51" s="610">
        <v>0.63947194719471945</v>
      </c>
      <c r="I51" s="610">
        <v>1211</v>
      </c>
      <c r="J51" s="610">
        <v>50</v>
      </c>
      <c r="K51" s="610">
        <v>60600</v>
      </c>
      <c r="L51" s="610">
        <v>1</v>
      </c>
      <c r="M51" s="610">
        <v>1212</v>
      </c>
      <c r="N51" s="610">
        <v>42</v>
      </c>
      <c r="O51" s="610">
        <v>51072</v>
      </c>
      <c r="P51" s="598">
        <v>0.84277227722772274</v>
      </c>
      <c r="Q51" s="611">
        <v>1216</v>
      </c>
    </row>
    <row r="52" spans="1:17" ht="14.45" customHeight="1" x14ac:dyDescent="0.2">
      <c r="A52" s="592" t="s">
        <v>1675</v>
      </c>
      <c r="B52" s="593" t="s">
        <v>1589</v>
      </c>
      <c r="C52" s="593" t="s">
        <v>1565</v>
      </c>
      <c r="D52" s="593" t="s">
        <v>1628</v>
      </c>
      <c r="E52" s="593" t="s">
        <v>1629</v>
      </c>
      <c r="F52" s="610">
        <v>32</v>
      </c>
      <c r="G52" s="610">
        <v>3648</v>
      </c>
      <c r="H52" s="610">
        <v>0.99130434782608701</v>
      </c>
      <c r="I52" s="610">
        <v>114</v>
      </c>
      <c r="J52" s="610">
        <v>32</v>
      </c>
      <c r="K52" s="610">
        <v>3680</v>
      </c>
      <c r="L52" s="610">
        <v>1</v>
      </c>
      <c r="M52" s="610">
        <v>115</v>
      </c>
      <c r="N52" s="610">
        <v>30</v>
      </c>
      <c r="O52" s="610">
        <v>3480</v>
      </c>
      <c r="P52" s="598">
        <v>0.94565217391304346</v>
      </c>
      <c r="Q52" s="611">
        <v>116</v>
      </c>
    </row>
    <row r="53" spans="1:17" ht="14.45" customHeight="1" x14ac:dyDescent="0.2">
      <c r="A53" s="592" t="s">
        <v>1675</v>
      </c>
      <c r="B53" s="593" t="s">
        <v>1589</v>
      </c>
      <c r="C53" s="593" t="s">
        <v>1565</v>
      </c>
      <c r="D53" s="593" t="s">
        <v>1630</v>
      </c>
      <c r="E53" s="593" t="s">
        <v>1631</v>
      </c>
      <c r="F53" s="610">
        <v>2</v>
      </c>
      <c r="G53" s="610">
        <v>694</v>
      </c>
      <c r="H53" s="610"/>
      <c r="I53" s="610">
        <v>347</v>
      </c>
      <c r="J53" s="610"/>
      <c r="K53" s="610"/>
      <c r="L53" s="610"/>
      <c r="M53" s="610"/>
      <c r="N53" s="610">
        <v>4</v>
      </c>
      <c r="O53" s="610">
        <v>1400</v>
      </c>
      <c r="P53" s="598"/>
      <c r="Q53" s="611">
        <v>350</v>
      </c>
    </row>
    <row r="54" spans="1:17" ht="14.45" customHeight="1" x14ac:dyDescent="0.2">
      <c r="A54" s="592" t="s">
        <v>1675</v>
      </c>
      <c r="B54" s="593" t="s">
        <v>1589</v>
      </c>
      <c r="C54" s="593" t="s">
        <v>1565</v>
      </c>
      <c r="D54" s="593" t="s">
        <v>1636</v>
      </c>
      <c r="E54" s="593" t="s">
        <v>1637</v>
      </c>
      <c r="F54" s="610">
        <v>3</v>
      </c>
      <c r="G54" s="610">
        <v>3195</v>
      </c>
      <c r="H54" s="610">
        <v>2.9943767572633551</v>
      </c>
      <c r="I54" s="610">
        <v>1065</v>
      </c>
      <c r="J54" s="610">
        <v>1</v>
      </c>
      <c r="K54" s="610">
        <v>1067</v>
      </c>
      <c r="L54" s="610">
        <v>1</v>
      </c>
      <c r="M54" s="610">
        <v>1067</v>
      </c>
      <c r="N54" s="610">
        <v>3</v>
      </c>
      <c r="O54" s="610">
        <v>3225</v>
      </c>
      <c r="P54" s="598">
        <v>3.0224929709465793</v>
      </c>
      <c r="Q54" s="611">
        <v>1075</v>
      </c>
    </row>
    <row r="55" spans="1:17" ht="14.45" customHeight="1" x14ac:dyDescent="0.2">
      <c r="A55" s="592" t="s">
        <v>1675</v>
      </c>
      <c r="B55" s="593" t="s">
        <v>1589</v>
      </c>
      <c r="C55" s="593" t="s">
        <v>1565</v>
      </c>
      <c r="D55" s="593" t="s">
        <v>1638</v>
      </c>
      <c r="E55" s="593" t="s">
        <v>1639</v>
      </c>
      <c r="F55" s="610">
        <v>2</v>
      </c>
      <c r="G55" s="610">
        <v>604</v>
      </c>
      <c r="H55" s="610">
        <v>1</v>
      </c>
      <c r="I55" s="610">
        <v>302</v>
      </c>
      <c r="J55" s="610">
        <v>2</v>
      </c>
      <c r="K55" s="610">
        <v>604</v>
      </c>
      <c r="L55" s="610">
        <v>1</v>
      </c>
      <c r="M55" s="610">
        <v>302</v>
      </c>
      <c r="N55" s="610">
        <v>2</v>
      </c>
      <c r="O55" s="610">
        <v>608</v>
      </c>
      <c r="P55" s="598">
        <v>1.0066225165562914</v>
      </c>
      <c r="Q55" s="611">
        <v>304</v>
      </c>
    </row>
    <row r="56" spans="1:17" ht="14.45" customHeight="1" x14ac:dyDescent="0.2">
      <c r="A56" s="592" t="s">
        <v>1676</v>
      </c>
      <c r="B56" s="593" t="s">
        <v>1589</v>
      </c>
      <c r="C56" s="593" t="s">
        <v>1565</v>
      </c>
      <c r="D56" s="593" t="s">
        <v>1590</v>
      </c>
      <c r="E56" s="593" t="s">
        <v>1591</v>
      </c>
      <c r="F56" s="610">
        <v>188</v>
      </c>
      <c r="G56" s="610">
        <v>39668</v>
      </c>
      <c r="H56" s="610">
        <v>0.94981323628004977</v>
      </c>
      <c r="I56" s="610">
        <v>211</v>
      </c>
      <c r="J56" s="610">
        <v>197</v>
      </c>
      <c r="K56" s="610">
        <v>41764</v>
      </c>
      <c r="L56" s="610">
        <v>1</v>
      </c>
      <c r="M56" s="610">
        <v>212</v>
      </c>
      <c r="N56" s="610">
        <v>167</v>
      </c>
      <c r="O56" s="610">
        <v>35571</v>
      </c>
      <c r="P56" s="598">
        <v>0.85171439517287617</v>
      </c>
      <c r="Q56" s="611">
        <v>213</v>
      </c>
    </row>
    <row r="57" spans="1:17" ht="14.45" customHeight="1" x14ac:dyDescent="0.2">
      <c r="A57" s="592" t="s">
        <v>1676</v>
      </c>
      <c r="B57" s="593" t="s">
        <v>1589</v>
      </c>
      <c r="C57" s="593" t="s">
        <v>1565</v>
      </c>
      <c r="D57" s="593" t="s">
        <v>1592</v>
      </c>
      <c r="E57" s="593" t="s">
        <v>1591</v>
      </c>
      <c r="F57" s="610">
        <v>7</v>
      </c>
      <c r="G57" s="610">
        <v>609</v>
      </c>
      <c r="H57" s="610">
        <v>0.5</v>
      </c>
      <c r="I57" s="610">
        <v>87</v>
      </c>
      <c r="J57" s="610">
        <v>14</v>
      </c>
      <c r="K57" s="610">
        <v>1218</v>
      </c>
      <c r="L57" s="610">
        <v>1</v>
      </c>
      <c r="M57" s="610">
        <v>87</v>
      </c>
      <c r="N57" s="610">
        <v>9</v>
      </c>
      <c r="O57" s="610">
        <v>792</v>
      </c>
      <c r="P57" s="598">
        <v>0.65024630541871919</v>
      </c>
      <c r="Q57" s="611">
        <v>88</v>
      </c>
    </row>
    <row r="58" spans="1:17" ht="14.45" customHeight="1" x14ac:dyDescent="0.2">
      <c r="A58" s="592" t="s">
        <v>1676</v>
      </c>
      <c r="B58" s="593" t="s">
        <v>1589</v>
      </c>
      <c r="C58" s="593" t="s">
        <v>1565</v>
      </c>
      <c r="D58" s="593" t="s">
        <v>1593</v>
      </c>
      <c r="E58" s="593" t="s">
        <v>1594</v>
      </c>
      <c r="F58" s="610">
        <v>555</v>
      </c>
      <c r="G58" s="610">
        <v>167055</v>
      </c>
      <c r="H58" s="610">
        <v>0.5696830604074451</v>
      </c>
      <c r="I58" s="610">
        <v>301</v>
      </c>
      <c r="J58" s="610">
        <v>971</v>
      </c>
      <c r="K58" s="610">
        <v>293242</v>
      </c>
      <c r="L58" s="610">
        <v>1</v>
      </c>
      <c r="M58" s="610">
        <v>302</v>
      </c>
      <c r="N58" s="610">
        <v>709</v>
      </c>
      <c r="O58" s="610">
        <v>214827</v>
      </c>
      <c r="P58" s="598">
        <v>0.73259287550896535</v>
      </c>
      <c r="Q58" s="611">
        <v>303</v>
      </c>
    </row>
    <row r="59" spans="1:17" ht="14.45" customHeight="1" x14ac:dyDescent="0.2">
      <c r="A59" s="592" t="s">
        <v>1676</v>
      </c>
      <c r="B59" s="593" t="s">
        <v>1589</v>
      </c>
      <c r="C59" s="593" t="s">
        <v>1565</v>
      </c>
      <c r="D59" s="593" t="s">
        <v>1595</v>
      </c>
      <c r="E59" s="593" t="s">
        <v>1596</v>
      </c>
      <c r="F59" s="610">
        <v>48</v>
      </c>
      <c r="G59" s="610">
        <v>4752</v>
      </c>
      <c r="H59" s="610">
        <v>0.93231312536786348</v>
      </c>
      <c r="I59" s="610">
        <v>99</v>
      </c>
      <c r="J59" s="610">
        <v>51</v>
      </c>
      <c r="K59" s="610">
        <v>5097</v>
      </c>
      <c r="L59" s="610">
        <v>1</v>
      </c>
      <c r="M59" s="610">
        <v>99.941176470588232</v>
      </c>
      <c r="N59" s="610">
        <v>33</v>
      </c>
      <c r="O59" s="610">
        <v>3300</v>
      </c>
      <c r="P59" s="598">
        <v>0.64743967039434958</v>
      </c>
      <c r="Q59" s="611">
        <v>100</v>
      </c>
    </row>
    <row r="60" spans="1:17" ht="14.45" customHeight="1" x14ac:dyDescent="0.2">
      <c r="A60" s="592" t="s">
        <v>1676</v>
      </c>
      <c r="B60" s="593" t="s">
        <v>1589</v>
      </c>
      <c r="C60" s="593" t="s">
        <v>1565</v>
      </c>
      <c r="D60" s="593" t="s">
        <v>1597</v>
      </c>
      <c r="E60" s="593" t="s">
        <v>1598</v>
      </c>
      <c r="F60" s="610">
        <v>1</v>
      </c>
      <c r="G60" s="610">
        <v>232</v>
      </c>
      <c r="H60" s="610">
        <v>0.5</v>
      </c>
      <c r="I60" s="610">
        <v>232</v>
      </c>
      <c r="J60" s="610">
        <v>2</v>
      </c>
      <c r="K60" s="610">
        <v>464</v>
      </c>
      <c r="L60" s="610">
        <v>1</v>
      </c>
      <c r="M60" s="610">
        <v>232</v>
      </c>
      <c r="N60" s="610"/>
      <c r="O60" s="610"/>
      <c r="P60" s="598"/>
      <c r="Q60" s="611"/>
    </row>
    <row r="61" spans="1:17" ht="14.45" customHeight="1" x14ac:dyDescent="0.2">
      <c r="A61" s="592" t="s">
        <v>1676</v>
      </c>
      <c r="B61" s="593" t="s">
        <v>1589</v>
      </c>
      <c r="C61" s="593" t="s">
        <v>1565</v>
      </c>
      <c r="D61" s="593" t="s">
        <v>1599</v>
      </c>
      <c r="E61" s="593" t="s">
        <v>1600</v>
      </c>
      <c r="F61" s="610">
        <v>235</v>
      </c>
      <c r="G61" s="610">
        <v>32195</v>
      </c>
      <c r="H61" s="610">
        <v>0.9073359073359073</v>
      </c>
      <c r="I61" s="610">
        <v>137</v>
      </c>
      <c r="J61" s="610">
        <v>259</v>
      </c>
      <c r="K61" s="610">
        <v>35483</v>
      </c>
      <c r="L61" s="610">
        <v>1</v>
      </c>
      <c r="M61" s="610">
        <v>137</v>
      </c>
      <c r="N61" s="610">
        <v>245</v>
      </c>
      <c r="O61" s="610">
        <v>33810</v>
      </c>
      <c r="P61" s="598">
        <v>0.95285066087985792</v>
      </c>
      <c r="Q61" s="611">
        <v>138</v>
      </c>
    </row>
    <row r="62" spans="1:17" ht="14.45" customHeight="1" x14ac:dyDescent="0.2">
      <c r="A62" s="592" t="s">
        <v>1676</v>
      </c>
      <c r="B62" s="593" t="s">
        <v>1589</v>
      </c>
      <c r="C62" s="593" t="s">
        <v>1565</v>
      </c>
      <c r="D62" s="593" t="s">
        <v>1601</v>
      </c>
      <c r="E62" s="593" t="s">
        <v>1600</v>
      </c>
      <c r="F62" s="610">
        <v>7</v>
      </c>
      <c r="G62" s="610">
        <v>1281</v>
      </c>
      <c r="H62" s="610">
        <v>0.58016304347826086</v>
      </c>
      <c r="I62" s="610">
        <v>183</v>
      </c>
      <c r="J62" s="610">
        <v>12</v>
      </c>
      <c r="K62" s="610">
        <v>2208</v>
      </c>
      <c r="L62" s="610">
        <v>1</v>
      </c>
      <c r="M62" s="610">
        <v>184</v>
      </c>
      <c r="N62" s="610">
        <v>9</v>
      </c>
      <c r="O62" s="610">
        <v>1665</v>
      </c>
      <c r="P62" s="598">
        <v>0.75407608695652173</v>
      </c>
      <c r="Q62" s="611">
        <v>185</v>
      </c>
    </row>
    <row r="63" spans="1:17" ht="14.45" customHeight="1" x14ac:dyDescent="0.2">
      <c r="A63" s="592" t="s">
        <v>1676</v>
      </c>
      <c r="B63" s="593" t="s">
        <v>1589</v>
      </c>
      <c r="C63" s="593" t="s">
        <v>1565</v>
      </c>
      <c r="D63" s="593" t="s">
        <v>1604</v>
      </c>
      <c r="E63" s="593" t="s">
        <v>1605</v>
      </c>
      <c r="F63" s="610">
        <v>4</v>
      </c>
      <c r="G63" s="610">
        <v>2556</v>
      </c>
      <c r="H63" s="610">
        <v>1.996875</v>
      </c>
      <c r="I63" s="610">
        <v>639</v>
      </c>
      <c r="J63" s="610">
        <v>2</v>
      </c>
      <c r="K63" s="610">
        <v>1280</v>
      </c>
      <c r="L63" s="610">
        <v>1</v>
      </c>
      <c r="M63" s="610">
        <v>640</v>
      </c>
      <c r="N63" s="610">
        <v>1</v>
      </c>
      <c r="O63" s="610">
        <v>645</v>
      </c>
      <c r="P63" s="598">
        <v>0.50390625</v>
      </c>
      <c r="Q63" s="611">
        <v>645</v>
      </c>
    </row>
    <row r="64" spans="1:17" ht="14.45" customHeight="1" x14ac:dyDescent="0.2">
      <c r="A64" s="592" t="s">
        <v>1676</v>
      </c>
      <c r="B64" s="593" t="s">
        <v>1589</v>
      </c>
      <c r="C64" s="593" t="s">
        <v>1565</v>
      </c>
      <c r="D64" s="593" t="s">
        <v>1606</v>
      </c>
      <c r="E64" s="593" t="s">
        <v>1607</v>
      </c>
      <c r="F64" s="610">
        <v>6</v>
      </c>
      <c r="G64" s="610">
        <v>3648</v>
      </c>
      <c r="H64" s="610">
        <v>1.1980295566502464</v>
      </c>
      <c r="I64" s="610">
        <v>608</v>
      </c>
      <c r="J64" s="610">
        <v>5</v>
      </c>
      <c r="K64" s="610">
        <v>3045</v>
      </c>
      <c r="L64" s="610">
        <v>1</v>
      </c>
      <c r="M64" s="610">
        <v>609</v>
      </c>
      <c r="N64" s="610">
        <v>2</v>
      </c>
      <c r="O64" s="610">
        <v>1228</v>
      </c>
      <c r="P64" s="598">
        <v>0.40328407224958951</v>
      </c>
      <c r="Q64" s="611">
        <v>614</v>
      </c>
    </row>
    <row r="65" spans="1:17" ht="14.45" customHeight="1" x14ac:dyDescent="0.2">
      <c r="A65" s="592" t="s">
        <v>1676</v>
      </c>
      <c r="B65" s="593" t="s">
        <v>1589</v>
      </c>
      <c r="C65" s="593" t="s">
        <v>1565</v>
      </c>
      <c r="D65" s="593" t="s">
        <v>1608</v>
      </c>
      <c r="E65" s="593" t="s">
        <v>1609</v>
      </c>
      <c r="F65" s="610">
        <v>43</v>
      </c>
      <c r="G65" s="610">
        <v>7439</v>
      </c>
      <c r="H65" s="610">
        <v>0.67861704068600626</v>
      </c>
      <c r="I65" s="610">
        <v>173</v>
      </c>
      <c r="J65" s="610">
        <v>63</v>
      </c>
      <c r="K65" s="610">
        <v>10962</v>
      </c>
      <c r="L65" s="610">
        <v>1</v>
      </c>
      <c r="M65" s="610">
        <v>174</v>
      </c>
      <c r="N65" s="610">
        <v>59</v>
      </c>
      <c r="O65" s="610">
        <v>10325</v>
      </c>
      <c r="P65" s="598">
        <v>0.94189016602809705</v>
      </c>
      <c r="Q65" s="611">
        <v>175</v>
      </c>
    </row>
    <row r="66" spans="1:17" ht="14.45" customHeight="1" x14ac:dyDescent="0.2">
      <c r="A66" s="592" t="s">
        <v>1676</v>
      </c>
      <c r="B66" s="593" t="s">
        <v>1589</v>
      </c>
      <c r="C66" s="593" t="s">
        <v>1565</v>
      </c>
      <c r="D66" s="593" t="s">
        <v>1568</v>
      </c>
      <c r="E66" s="593" t="s">
        <v>1569</v>
      </c>
      <c r="F66" s="610">
        <v>2</v>
      </c>
      <c r="G66" s="610">
        <v>694</v>
      </c>
      <c r="H66" s="610">
        <v>1</v>
      </c>
      <c r="I66" s="610">
        <v>347</v>
      </c>
      <c r="J66" s="610">
        <v>2</v>
      </c>
      <c r="K66" s="610">
        <v>694</v>
      </c>
      <c r="L66" s="610">
        <v>1</v>
      </c>
      <c r="M66" s="610">
        <v>347</v>
      </c>
      <c r="N66" s="610">
        <v>1</v>
      </c>
      <c r="O66" s="610">
        <v>348</v>
      </c>
      <c r="P66" s="598">
        <v>0.50144092219020175</v>
      </c>
      <c r="Q66" s="611">
        <v>348</v>
      </c>
    </row>
    <row r="67" spans="1:17" ht="14.45" customHeight="1" x14ac:dyDescent="0.2">
      <c r="A67" s="592" t="s">
        <v>1676</v>
      </c>
      <c r="B67" s="593" t="s">
        <v>1589</v>
      </c>
      <c r="C67" s="593" t="s">
        <v>1565</v>
      </c>
      <c r="D67" s="593" t="s">
        <v>1610</v>
      </c>
      <c r="E67" s="593" t="s">
        <v>1611</v>
      </c>
      <c r="F67" s="610">
        <v>323</v>
      </c>
      <c r="G67" s="610">
        <v>5491</v>
      </c>
      <c r="H67" s="610">
        <v>0.93083573487031701</v>
      </c>
      <c r="I67" s="610">
        <v>17</v>
      </c>
      <c r="J67" s="610">
        <v>347</v>
      </c>
      <c r="K67" s="610">
        <v>5899</v>
      </c>
      <c r="L67" s="610">
        <v>1</v>
      </c>
      <c r="M67" s="610">
        <v>17</v>
      </c>
      <c r="N67" s="610">
        <v>330</v>
      </c>
      <c r="O67" s="610">
        <v>5610</v>
      </c>
      <c r="P67" s="598">
        <v>0.95100864553314124</v>
      </c>
      <c r="Q67" s="611">
        <v>17</v>
      </c>
    </row>
    <row r="68" spans="1:17" ht="14.45" customHeight="1" x14ac:dyDescent="0.2">
      <c r="A68" s="592" t="s">
        <v>1676</v>
      </c>
      <c r="B68" s="593" t="s">
        <v>1589</v>
      </c>
      <c r="C68" s="593" t="s">
        <v>1565</v>
      </c>
      <c r="D68" s="593" t="s">
        <v>1612</v>
      </c>
      <c r="E68" s="593" t="s">
        <v>1613</v>
      </c>
      <c r="F68" s="610">
        <v>13</v>
      </c>
      <c r="G68" s="610">
        <v>3562</v>
      </c>
      <c r="H68" s="610">
        <v>0.18840579710144928</v>
      </c>
      <c r="I68" s="610">
        <v>274</v>
      </c>
      <c r="J68" s="610">
        <v>69</v>
      </c>
      <c r="K68" s="610">
        <v>18906</v>
      </c>
      <c r="L68" s="610">
        <v>1</v>
      </c>
      <c r="M68" s="610">
        <v>274</v>
      </c>
      <c r="N68" s="610">
        <v>47</v>
      </c>
      <c r="O68" s="610">
        <v>13019</v>
      </c>
      <c r="P68" s="598">
        <v>0.68861737014704327</v>
      </c>
      <c r="Q68" s="611">
        <v>277</v>
      </c>
    </row>
    <row r="69" spans="1:17" ht="14.45" customHeight="1" x14ac:dyDescent="0.2">
      <c r="A69" s="592" t="s">
        <v>1676</v>
      </c>
      <c r="B69" s="593" t="s">
        <v>1589</v>
      </c>
      <c r="C69" s="593" t="s">
        <v>1565</v>
      </c>
      <c r="D69" s="593" t="s">
        <v>1614</v>
      </c>
      <c r="E69" s="593" t="s">
        <v>1615</v>
      </c>
      <c r="F69" s="610">
        <v>62</v>
      </c>
      <c r="G69" s="610">
        <v>8804</v>
      </c>
      <c r="H69" s="610">
        <v>0.83823669427782543</v>
      </c>
      <c r="I69" s="610">
        <v>142</v>
      </c>
      <c r="J69" s="610">
        <v>74</v>
      </c>
      <c r="K69" s="610">
        <v>10503</v>
      </c>
      <c r="L69" s="610">
        <v>1</v>
      </c>
      <c r="M69" s="610">
        <v>141.93243243243242</v>
      </c>
      <c r="N69" s="610">
        <v>64</v>
      </c>
      <c r="O69" s="610">
        <v>9024</v>
      </c>
      <c r="P69" s="598">
        <v>0.85918309054555841</v>
      </c>
      <c r="Q69" s="611">
        <v>141</v>
      </c>
    </row>
    <row r="70" spans="1:17" ht="14.45" customHeight="1" x14ac:dyDescent="0.2">
      <c r="A70" s="592" t="s">
        <v>1676</v>
      </c>
      <c r="B70" s="593" t="s">
        <v>1589</v>
      </c>
      <c r="C70" s="593" t="s">
        <v>1565</v>
      </c>
      <c r="D70" s="593" t="s">
        <v>1616</v>
      </c>
      <c r="E70" s="593" t="s">
        <v>1615</v>
      </c>
      <c r="F70" s="610">
        <v>219</v>
      </c>
      <c r="G70" s="610">
        <v>17082</v>
      </c>
      <c r="H70" s="610">
        <v>0.93039215686274512</v>
      </c>
      <c r="I70" s="610">
        <v>78</v>
      </c>
      <c r="J70" s="610">
        <v>235</v>
      </c>
      <c r="K70" s="610">
        <v>18360</v>
      </c>
      <c r="L70" s="610">
        <v>1</v>
      </c>
      <c r="M70" s="610">
        <v>78.127659574468083</v>
      </c>
      <c r="N70" s="610">
        <v>226</v>
      </c>
      <c r="O70" s="610">
        <v>17854</v>
      </c>
      <c r="P70" s="598">
        <v>0.97244008714596952</v>
      </c>
      <c r="Q70" s="611">
        <v>79</v>
      </c>
    </row>
    <row r="71" spans="1:17" ht="14.45" customHeight="1" x14ac:dyDescent="0.2">
      <c r="A71" s="592" t="s">
        <v>1676</v>
      </c>
      <c r="B71" s="593" t="s">
        <v>1589</v>
      </c>
      <c r="C71" s="593" t="s">
        <v>1565</v>
      </c>
      <c r="D71" s="593" t="s">
        <v>1617</v>
      </c>
      <c r="E71" s="593" t="s">
        <v>1618</v>
      </c>
      <c r="F71" s="610">
        <v>62</v>
      </c>
      <c r="G71" s="610">
        <v>19468</v>
      </c>
      <c r="H71" s="610">
        <v>0.83783783783783783</v>
      </c>
      <c r="I71" s="610">
        <v>314</v>
      </c>
      <c r="J71" s="610">
        <v>74</v>
      </c>
      <c r="K71" s="610">
        <v>23236</v>
      </c>
      <c r="L71" s="610">
        <v>1</v>
      </c>
      <c r="M71" s="610">
        <v>314</v>
      </c>
      <c r="N71" s="610">
        <v>64</v>
      </c>
      <c r="O71" s="610">
        <v>20224</v>
      </c>
      <c r="P71" s="598">
        <v>0.87037355827164742</v>
      </c>
      <c r="Q71" s="611">
        <v>316</v>
      </c>
    </row>
    <row r="72" spans="1:17" ht="14.45" customHeight="1" x14ac:dyDescent="0.2">
      <c r="A72" s="592" t="s">
        <v>1676</v>
      </c>
      <c r="B72" s="593" t="s">
        <v>1589</v>
      </c>
      <c r="C72" s="593" t="s">
        <v>1565</v>
      </c>
      <c r="D72" s="593" t="s">
        <v>1576</v>
      </c>
      <c r="E72" s="593" t="s">
        <v>1577</v>
      </c>
      <c r="F72" s="610">
        <v>2</v>
      </c>
      <c r="G72" s="610">
        <v>656</v>
      </c>
      <c r="H72" s="610">
        <v>1</v>
      </c>
      <c r="I72" s="610">
        <v>328</v>
      </c>
      <c r="J72" s="610">
        <v>2</v>
      </c>
      <c r="K72" s="610">
        <v>656</v>
      </c>
      <c r="L72" s="610">
        <v>1</v>
      </c>
      <c r="M72" s="610">
        <v>328</v>
      </c>
      <c r="N72" s="610">
        <v>2</v>
      </c>
      <c r="O72" s="610">
        <v>658</v>
      </c>
      <c r="P72" s="598">
        <v>1.0030487804878048</v>
      </c>
      <c r="Q72" s="611">
        <v>329</v>
      </c>
    </row>
    <row r="73" spans="1:17" ht="14.45" customHeight="1" x14ac:dyDescent="0.2">
      <c r="A73" s="592" t="s">
        <v>1676</v>
      </c>
      <c r="B73" s="593" t="s">
        <v>1589</v>
      </c>
      <c r="C73" s="593" t="s">
        <v>1565</v>
      </c>
      <c r="D73" s="593" t="s">
        <v>1619</v>
      </c>
      <c r="E73" s="593" t="s">
        <v>1620</v>
      </c>
      <c r="F73" s="610">
        <v>220</v>
      </c>
      <c r="G73" s="610">
        <v>35860</v>
      </c>
      <c r="H73" s="610">
        <v>1.0369856279459819</v>
      </c>
      <c r="I73" s="610">
        <v>163</v>
      </c>
      <c r="J73" s="610">
        <v>212</v>
      </c>
      <c r="K73" s="610">
        <v>34581</v>
      </c>
      <c r="L73" s="610">
        <v>1</v>
      </c>
      <c r="M73" s="610">
        <v>163.1179245283019</v>
      </c>
      <c r="N73" s="610">
        <v>170</v>
      </c>
      <c r="O73" s="610">
        <v>28050</v>
      </c>
      <c r="P73" s="598">
        <v>0.81113906480437237</v>
      </c>
      <c r="Q73" s="611">
        <v>165</v>
      </c>
    </row>
    <row r="74" spans="1:17" ht="14.45" customHeight="1" x14ac:dyDescent="0.2">
      <c r="A74" s="592" t="s">
        <v>1676</v>
      </c>
      <c r="B74" s="593" t="s">
        <v>1589</v>
      </c>
      <c r="C74" s="593" t="s">
        <v>1565</v>
      </c>
      <c r="D74" s="593" t="s">
        <v>1621</v>
      </c>
      <c r="E74" s="593" t="s">
        <v>1591</v>
      </c>
      <c r="F74" s="610">
        <v>496</v>
      </c>
      <c r="G74" s="610">
        <v>35712</v>
      </c>
      <c r="H74" s="610">
        <v>0.9634965600971267</v>
      </c>
      <c r="I74" s="610">
        <v>72</v>
      </c>
      <c r="J74" s="610">
        <v>514</v>
      </c>
      <c r="K74" s="610">
        <v>37065</v>
      </c>
      <c r="L74" s="610">
        <v>1</v>
      </c>
      <c r="M74" s="610">
        <v>72.110894941634243</v>
      </c>
      <c r="N74" s="610">
        <v>512</v>
      </c>
      <c r="O74" s="610">
        <v>37888</v>
      </c>
      <c r="P74" s="598">
        <v>1.0222042358019696</v>
      </c>
      <c r="Q74" s="611">
        <v>74</v>
      </c>
    </row>
    <row r="75" spans="1:17" ht="14.45" customHeight="1" x14ac:dyDescent="0.2">
      <c r="A75" s="592" t="s">
        <v>1676</v>
      </c>
      <c r="B75" s="593" t="s">
        <v>1589</v>
      </c>
      <c r="C75" s="593" t="s">
        <v>1565</v>
      </c>
      <c r="D75" s="593" t="s">
        <v>1624</v>
      </c>
      <c r="E75" s="593" t="s">
        <v>1625</v>
      </c>
      <c r="F75" s="610">
        <v>4</v>
      </c>
      <c r="G75" s="610">
        <v>920</v>
      </c>
      <c r="H75" s="610">
        <v>1.3333333333333333</v>
      </c>
      <c r="I75" s="610">
        <v>230</v>
      </c>
      <c r="J75" s="610">
        <v>3</v>
      </c>
      <c r="K75" s="610">
        <v>690</v>
      </c>
      <c r="L75" s="610">
        <v>1</v>
      </c>
      <c r="M75" s="610">
        <v>230</v>
      </c>
      <c r="N75" s="610">
        <v>2</v>
      </c>
      <c r="O75" s="610">
        <v>466</v>
      </c>
      <c r="P75" s="598">
        <v>0.67536231884057973</v>
      </c>
      <c r="Q75" s="611">
        <v>233</v>
      </c>
    </row>
    <row r="76" spans="1:17" ht="14.45" customHeight="1" x14ac:dyDescent="0.2">
      <c r="A76" s="592" t="s">
        <v>1676</v>
      </c>
      <c r="B76" s="593" t="s">
        <v>1589</v>
      </c>
      <c r="C76" s="593" t="s">
        <v>1565</v>
      </c>
      <c r="D76" s="593" t="s">
        <v>1626</v>
      </c>
      <c r="E76" s="593" t="s">
        <v>1627</v>
      </c>
      <c r="F76" s="610">
        <v>46</v>
      </c>
      <c r="G76" s="610">
        <v>55706</v>
      </c>
      <c r="H76" s="610">
        <v>1.0213788045471215</v>
      </c>
      <c r="I76" s="610">
        <v>1211</v>
      </c>
      <c r="J76" s="610">
        <v>45</v>
      </c>
      <c r="K76" s="610">
        <v>54540</v>
      </c>
      <c r="L76" s="610">
        <v>1</v>
      </c>
      <c r="M76" s="610">
        <v>1212</v>
      </c>
      <c r="N76" s="610">
        <v>35</v>
      </c>
      <c r="O76" s="610">
        <v>42560</v>
      </c>
      <c r="P76" s="598">
        <v>0.78034470113678034</v>
      </c>
      <c r="Q76" s="611">
        <v>1216</v>
      </c>
    </row>
    <row r="77" spans="1:17" ht="14.45" customHeight="1" x14ac:dyDescent="0.2">
      <c r="A77" s="592" t="s">
        <v>1676</v>
      </c>
      <c r="B77" s="593" t="s">
        <v>1589</v>
      </c>
      <c r="C77" s="593" t="s">
        <v>1565</v>
      </c>
      <c r="D77" s="593" t="s">
        <v>1628</v>
      </c>
      <c r="E77" s="593" t="s">
        <v>1629</v>
      </c>
      <c r="F77" s="610">
        <v>45</v>
      </c>
      <c r="G77" s="610">
        <v>5130</v>
      </c>
      <c r="H77" s="610">
        <v>0.71949509116409538</v>
      </c>
      <c r="I77" s="610">
        <v>114</v>
      </c>
      <c r="J77" s="610">
        <v>62</v>
      </c>
      <c r="K77" s="610">
        <v>7130</v>
      </c>
      <c r="L77" s="610">
        <v>1</v>
      </c>
      <c r="M77" s="610">
        <v>115</v>
      </c>
      <c r="N77" s="610">
        <v>51</v>
      </c>
      <c r="O77" s="610">
        <v>5916</v>
      </c>
      <c r="P77" s="598">
        <v>0.82973352033660586</v>
      </c>
      <c r="Q77" s="611">
        <v>116</v>
      </c>
    </row>
    <row r="78" spans="1:17" ht="14.45" customHeight="1" x14ac:dyDescent="0.2">
      <c r="A78" s="592" t="s">
        <v>1676</v>
      </c>
      <c r="B78" s="593" t="s">
        <v>1589</v>
      </c>
      <c r="C78" s="593" t="s">
        <v>1565</v>
      </c>
      <c r="D78" s="593" t="s">
        <v>1630</v>
      </c>
      <c r="E78" s="593" t="s">
        <v>1631</v>
      </c>
      <c r="F78" s="610">
        <v>1</v>
      </c>
      <c r="G78" s="610">
        <v>347</v>
      </c>
      <c r="H78" s="610">
        <v>1</v>
      </c>
      <c r="I78" s="610">
        <v>347</v>
      </c>
      <c r="J78" s="610">
        <v>1</v>
      </c>
      <c r="K78" s="610">
        <v>347</v>
      </c>
      <c r="L78" s="610">
        <v>1</v>
      </c>
      <c r="M78" s="610">
        <v>347</v>
      </c>
      <c r="N78" s="610">
        <v>2</v>
      </c>
      <c r="O78" s="610">
        <v>700</v>
      </c>
      <c r="P78" s="598">
        <v>2.0172910662824206</v>
      </c>
      <c r="Q78" s="611">
        <v>350</v>
      </c>
    </row>
    <row r="79" spans="1:17" ht="14.45" customHeight="1" x14ac:dyDescent="0.2">
      <c r="A79" s="592" t="s">
        <v>1676</v>
      </c>
      <c r="B79" s="593" t="s">
        <v>1589</v>
      </c>
      <c r="C79" s="593" t="s">
        <v>1565</v>
      </c>
      <c r="D79" s="593" t="s">
        <v>1636</v>
      </c>
      <c r="E79" s="593" t="s">
        <v>1637</v>
      </c>
      <c r="F79" s="610">
        <v>5</v>
      </c>
      <c r="G79" s="610">
        <v>5325</v>
      </c>
      <c r="H79" s="610">
        <v>1.6635426429240863</v>
      </c>
      <c r="I79" s="610">
        <v>1065</v>
      </c>
      <c r="J79" s="610">
        <v>3</v>
      </c>
      <c r="K79" s="610">
        <v>3201</v>
      </c>
      <c r="L79" s="610">
        <v>1</v>
      </c>
      <c r="M79" s="610">
        <v>1067</v>
      </c>
      <c r="N79" s="610">
        <v>2</v>
      </c>
      <c r="O79" s="610">
        <v>2150</v>
      </c>
      <c r="P79" s="598">
        <v>0.67166510465479534</v>
      </c>
      <c r="Q79" s="611">
        <v>1075</v>
      </c>
    </row>
    <row r="80" spans="1:17" ht="14.45" customHeight="1" x14ac:dyDescent="0.2">
      <c r="A80" s="592" t="s">
        <v>1676</v>
      </c>
      <c r="B80" s="593" t="s">
        <v>1589</v>
      </c>
      <c r="C80" s="593" t="s">
        <v>1565</v>
      </c>
      <c r="D80" s="593" t="s">
        <v>1638</v>
      </c>
      <c r="E80" s="593" t="s">
        <v>1639</v>
      </c>
      <c r="F80" s="610">
        <v>3</v>
      </c>
      <c r="G80" s="610">
        <v>906</v>
      </c>
      <c r="H80" s="610">
        <v>0.75</v>
      </c>
      <c r="I80" s="610">
        <v>302</v>
      </c>
      <c r="J80" s="610">
        <v>4</v>
      </c>
      <c r="K80" s="610">
        <v>1208</v>
      </c>
      <c r="L80" s="610">
        <v>1</v>
      </c>
      <c r="M80" s="610">
        <v>302</v>
      </c>
      <c r="N80" s="610">
        <v>2</v>
      </c>
      <c r="O80" s="610">
        <v>608</v>
      </c>
      <c r="P80" s="598">
        <v>0.50331125827814571</v>
      </c>
      <c r="Q80" s="611">
        <v>304</v>
      </c>
    </row>
    <row r="81" spans="1:17" ht="14.45" customHeight="1" x14ac:dyDescent="0.2">
      <c r="A81" s="592" t="s">
        <v>1677</v>
      </c>
      <c r="B81" s="593" t="s">
        <v>1589</v>
      </c>
      <c r="C81" s="593" t="s">
        <v>1565</v>
      </c>
      <c r="D81" s="593" t="s">
        <v>1590</v>
      </c>
      <c r="E81" s="593" t="s">
        <v>1591</v>
      </c>
      <c r="F81" s="610">
        <v>534</v>
      </c>
      <c r="G81" s="610">
        <v>112674</v>
      </c>
      <c r="H81" s="610">
        <v>0.83173886083798387</v>
      </c>
      <c r="I81" s="610">
        <v>211</v>
      </c>
      <c r="J81" s="610">
        <v>639</v>
      </c>
      <c r="K81" s="610">
        <v>135468</v>
      </c>
      <c r="L81" s="610">
        <v>1</v>
      </c>
      <c r="M81" s="610">
        <v>212</v>
      </c>
      <c r="N81" s="610">
        <v>671</v>
      </c>
      <c r="O81" s="610">
        <v>142923</v>
      </c>
      <c r="P81" s="598">
        <v>1.0550314465408805</v>
      </c>
      <c r="Q81" s="611">
        <v>213</v>
      </c>
    </row>
    <row r="82" spans="1:17" ht="14.45" customHeight="1" x14ac:dyDescent="0.2">
      <c r="A82" s="592" t="s">
        <v>1677</v>
      </c>
      <c r="B82" s="593" t="s">
        <v>1589</v>
      </c>
      <c r="C82" s="593" t="s">
        <v>1565</v>
      </c>
      <c r="D82" s="593" t="s">
        <v>1593</v>
      </c>
      <c r="E82" s="593" t="s">
        <v>1594</v>
      </c>
      <c r="F82" s="610">
        <v>1303</v>
      </c>
      <c r="G82" s="610">
        <v>392203</v>
      </c>
      <c r="H82" s="610">
        <v>1.1422035448228463</v>
      </c>
      <c r="I82" s="610">
        <v>301</v>
      </c>
      <c r="J82" s="610">
        <v>1137</v>
      </c>
      <c r="K82" s="610">
        <v>343374</v>
      </c>
      <c r="L82" s="610">
        <v>1</v>
      </c>
      <c r="M82" s="610">
        <v>302</v>
      </c>
      <c r="N82" s="610">
        <v>1269</v>
      </c>
      <c r="O82" s="610">
        <v>384507</v>
      </c>
      <c r="P82" s="598">
        <v>1.1197906655716507</v>
      </c>
      <c r="Q82" s="611">
        <v>303</v>
      </c>
    </row>
    <row r="83" spans="1:17" ht="14.45" customHeight="1" x14ac:dyDescent="0.2">
      <c r="A83" s="592" t="s">
        <v>1677</v>
      </c>
      <c r="B83" s="593" t="s">
        <v>1589</v>
      </c>
      <c r="C83" s="593" t="s">
        <v>1565</v>
      </c>
      <c r="D83" s="593" t="s">
        <v>1595</v>
      </c>
      <c r="E83" s="593" t="s">
        <v>1596</v>
      </c>
      <c r="F83" s="610">
        <v>21</v>
      </c>
      <c r="G83" s="610">
        <v>2079</v>
      </c>
      <c r="H83" s="610">
        <v>1.1588628762541806</v>
      </c>
      <c r="I83" s="610">
        <v>99</v>
      </c>
      <c r="J83" s="610">
        <v>18</v>
      </c>
      <c r="K83" s="610">
        <v>1794</v>
      </c>
      <c r="L83" s="610">
        <v>1</v>
      </c>
      <c r="M83" s="610">
        <v>99.666666666666671</v>
      </c>
      <c r="N83" s="610">
        <v>18</v>
      </c>
      <c r="O83" s="610">
        <v>1800</v>
      </c>
      <c r="P83" s="598">
        <v>1.0033444816053512</v>
      </c>
      <c r="Q83" s="611">
        <v>100</v>
      </c>
    </row>
    <row r="84" spans="1:17" ht="14.45" customHeight="1" x14ac:dyDescent="0.2">
      <c r="A84" s="592" t="s">
        <v>1677</v>
      </c>
      <c r="B84" s="593" t="s">
        <v>1589</v>
      </c>
      <c r="C84" s="593" t="s">
        <v>1565</v>
      </c>
      <c r="D84" s="593" t="s">
        <v>1597</v>
      </c>
      <c r="E84" s="593" t="s">
        <v>1598</v>
      </c>
      <c r="F84" s="610"/>
      <c r="G84" s="610"/>
      <c r="H84" s="610"/>
      <c r="I84" s="610"/>
      <c r="J84" s="610"/>
      <c r="K84" s="610"/>
      <c r="L84" s="610"/>
      <c r="M84" s="610"/>
      <c r="N84" s="610">
        <v>1</v>
      </c>
      <c r="O84" s="610">
        <v>235</v>
      </c>
      <c r="P84" s="598"/>
      <c r="Q84" s="611">
        <v>235</v>
      </c>
    </row>
    <row r="85" spans="1:17" ht="14.45" customHeight="1" x14ac:dyDescent="0.2">
      <c r="A85" s="592" t="s">
        <v>1677</v>
      </c>
      <c r="B85" s="593" t="s">
        <v>1589</v>
      </c>
      <c r="C85" s="593" t="s">
        <v>1565</v>
      </c>
      <c r="D85" s="593" t="s">
        <v>1599</v>
      </c>
      <c r="E85" s="593" t="s">
        <v>1600</v>
      </c>
      <c r="F85" s="610">
        <v>678</v>
      </c>
      <c r="G85" s="610">
        <v>92886</v>
      </c>
      <c r="H85" s="610">
        <v>0.98403483309143691</v>
      </c>
      <c r="I85" s="610">
        <v>137</v>
      </c>
      <c r="J85" s="610">
        <v>689</v>
      </c>
      <c r="K85" s="610">
        <v>94393</v>
      </c>
      <c r="L85" s="610">
        <v>1</v>
      </c>
      <c r="M85" s="610">
        <v>137</v>
      </c>
      <c r="N85" s="610">
        <v>724</v>
      </c>
      <c r="O85" s="610">
        <v>99912</v>
      </c>
      <c r="P85" s="598">
        <v>1.0584683186253219</v>
      </c>
      <c r="Q85" s="611">
        <v>138</v>
      </c>
    </row>
    <row r="86" spans="1:17" ht="14.45" customHeight="1" x14ac:dyDescent="0.2">
      <c r="A86" s="592" t="s">
        <v>1677</v>
      </c>
      <c r="B86" s="593" t="s">
        <v>1589</v>
      </c>
      <c r="C86" s="593" t="s">
        <v>1565</v>
      </c>
      <c r="D86" s="593" t="s">
        <v>1601</v>
      </c>
      <c r="E86" s="593" t="s">
        <v>1600</v>
      </c>
      <c r="F86" s="610">
        <v>1</v>
      </c>
      <c r="G86" s="610">
        <v>183</v>
      </c>
      <c r="H86" s="610"/>
      <c r="I86" s="610">
        <v>183</v>
      </c>
      <c r="J86" s="610"/>
      <c r="K86" s="610"/>
      <c r="L86" s="610"/>
      <c r="M86" s="610"/>
      <c r="N86" s="610"/>
      <c r="O86" s="610"/>
      <c r="P86" s="598"/>
      <c r="Q86" s="611"/>
    </row>
    <row r="87" spans="1:17" ht="14.45" customHeight="1" x14ac:dyDescent="0.2">
      <c r="A87" s="592" t="s">
        <v>1677</v>
      </c>
      <c r="B87" s="593" t="s">
        <v>1589</v>
      </c>
      <c r="C87" s="593" t="s">
        <v>1565</v>
      </c>
      <c r="D87" s="593" t="s">
        <v>1604</v>
      </c>
      <c r="E87" s="593" t="s">
        <v>1605</v>
      </c>
      <c r="F87" s="610">
        <v>5</v>
      </c>
      <c r="G87" s="610">
        <v>3195</v>
      </c>
      <c r="H87" s="610">
        <v>1.6640625</v>
      </c>
      <c r="I87" s="610">
        <v>639</v>
      </c>
      <c r="J87" s="610">
        <v>3</v>
      </c>
      <c r="K87" s="610">
        <v>1920</v>
      </c>
      <c r="L87" s="610">
        <v>1</v>
      </c>
      <c r="M87" s="610">
        <v>640</v>
      </c>
      <c r="N87" s="610">
        <v>3</v>
      </c>
      <c r="O87" s="610">
        <v>1935</v>
      </c>
      <c r="P87" s="598">
        <v>1.0078125</v>
      </c>
      <c r="Q87" s="611">
        <v>645</v>
      </c>
    </row>
    <row r="88" spans="1:17" ht="14.45" customHeight="1" x14ac:dyDescent="0.2">
      <c r="A88" s="592" t="s">
        <v>1677</v>
      </c>
      <c r="B88" s="593" t="s">
        <v>1589</v>
      </c>
      <c r="C88" s="593" t="s">
        <v>1565</v>
      </c>
      <c r="D88" s="593" t="s">
        <v>1606</v>
      </c>
      <c r="E88" s="593" t="s">
        <v>1607</v>
      </c>
      <c r="F88" s="610"/>
      <c r="G88" s="610"/>
      <c r="H88" s="610"/>
      <c r="I88" s="610"/>
      <c r="J88" s="610">
        <v>1</v>
      </c>
      <c r="K88" s="610">
        <v>609</v>
      </c>
      <c r="L88" s="610">
        <v>1</v>
      </c>
      <c r="M88" s="610">
        <v>609</v>
      </c>
      <c r="N88" s="610"/>
      <c r="O88" s="610"/>
      <c r="P88" s="598"/>
      <c r="Q88" s="611"/>
    </row>
    <row r="89" spans="1:17" ht="14.45" customHeight="1" x14ac:dyDescent="0.2">
      <c r="A89" s="592" t="s">
        <v>1677</v>
      </c>
      <c r="B89" s="593" t="s">
        <v>1589</v>
      </c>
      <c r="C89" s="593" t="s">
        <v>1565</v>
      </c>
      <c r="D89" s="593" t="s">
        <v>1608</v>
      </c>
      <c r="E89" s="593" t="s">
        <v>1609</v>
      </c>
      <c r="F89" s="610">
        <v>48</v>
      </c>
      <c r="G89" s="610">
        <v>8304</v>
      </c>
      <c r="H89" s="610">
        <v>1.060536398467433</v>
      </c>
      <c r="I89" s="610">
        <v>173</v>
      </c>
      <c r="J89" s="610">
        <v>45</v>
      </c>
      <c r="K89" s="610">
        <v>7830</v>
      </c>
      <c r="L89" s="610">
        <v>1</v>
      </c>
      <c r="M89" s="610">
        <v>174</v>
      </c>
      <c r="N89" s="610">
        <v>58</v>
      </c>
      <c r="O89" s="610">
        <v>10150</v>
      </c>
      <c r="P89" s="598">
        <v>1.2962962962962963</v>
      </c>
      <c r="Q89" s="611">
        <v>175</v>
      </c>
    </row>
    <row r="90" spans="1:17" ht="14.45" customHeight="1" x14ac:dyDescent="0.2">
      <c r="A90" s="592" t="s">
        <v>1677</v>
      </c>
      <c r="B90" s="593" t="s">
        <v>1589</v>
      </c>
      <c r="C90" s="593" t="s">
        <v>1565</v>
      </c>
      <c r="D90" s="593" t="s">
        <v>1568</v>
      </c>
      <c r="E90" s="593" t="s">
        <v>1569</v>
      </c>
      <c r="F90" s="610">
        <v>1</v>
      </c>
      <c r="G90" s="610">
        <v>347</v>
      </c>
      <c r="H90" s="610"/>
      <c r="I90" s="610">
        <v>347</v>
      </c>
      <c r="J90" s="610"/>
      <c r="K90" s="610"/>
      <c r="L90" s="610"/>
      <c r="M90" s="610"/>
      <c r="N90" s="610"/>
      <c r="O90" s="610"/>
      <c r="P90" s="598"/>
      <c r="Q90" s="611"/>
    </row>
    <row r="91" spans="1:17" ht="14.45" customHeight="1" x14ac:dyDescent="0.2">
      <c r="A91" s="592" t="s">
        <v>1677</v>
      </c>
      <c r="B91" s="593" t="s">
        <v>1589</v>
      </c>
      <c r="C91" s="593" t="s">
        <v>1565</v>
      </c>
      <c r="D91" s="593" t="s">
        <v>1610</v>
      </c>
      <c r="E91" s="593" t="s">
        <v>1611</v>
      </c>
      <c r="F91" s="610">
        <v>813</v>
      </c>
      <c r="G91" s="610">
        <v>13821</v>
      </c>
      <c r="H91" s="610">
        <v>0.94425087108013939</v>
      </c>
      <c r="I91" s="610">
        <v>17</v>
      </c>
      <c r="J91" s="610">
        <v>861</v>
      </c>
      <c r="K91" s="610">
        <v>14637</v>
      </c>
      <c r="L91" s="610">
        <v>1</v>
      </c>
      <c r="M91" s="610">
        <v>17</v>
      </c>
      <c r="N91" s="610">
        <v>892</v>
      </c>
      <c r="O91" s="610">
        <v>15164</v>
      </c>
      <c r="P91" s="598">
        <v>1.0360046457607432</v>
      </c>
      <c r="Q91" s="611">
        <v>17</v>
      </c>
    </row>
    <row r="92" spans="1:17" ht="14.45" customHeight="1" x14ac:dyDescent="0.2">
      <c r="A92" s="592" t="s">
        <v>1677</v>
      </c>
      <c r="B92" s="593" t="s">
        <v>1589</v>
      </c>
      <c r="C92" s="593" t="s">
        <v>1565</v>
      </c>
      <c r="D92" s="593" t="s">
        <v>1612</v>
      </c>
      <c r="E92" s="593" t="s">
        <v>1613</v>
      </c>
      <c r="F92" s="610">
        <v>22</v>
      </c>
      <c r="G92" s="610">
        <v>6028</v>
      </c>
      <c r="H92" s="610">
        <v>0.14569536423841059</v>
      </c>
      <c r="I92" s="610">
        <v>274</v>
      </c>
      <c r="J92" s="610">
        <v>151</v>
      </c>
      <c r="K92" s="610">
        <v>41374</v>
      </c>
      <c r="L92" s="610">
        <v>1</v>
      </c>
      <c r="M92" s="610">
        <v>274</v>
      </c>
      <c r="N92" s="610">
        <v>122</v>
      </c>
      <c r="O92" s="610">
        <v>33794</v>
      </c>
      <c r="P92" s="598">
        <v>0.81679315512157391</v>
      </c>
      <c r="Q92" s="611">
        <v>277</v>
      </c>
    </row>
    <row r="93" spans="1:17" ht="14.45" customHeight="1" x14ac:dyDescent="0.2">
      <c r="A93" s="592" t="s">
        <v>1677</v>
      </c>
      <c r="B93" s="593" t="s">
        <v>1589</v>
      </c>
      <c r="C93" s="593" t="s">
        <v>1565</v>
      </c>
      <c r="D93" s="593" t="s">
        <v>1614</v>
      </c>
      <c r="E93" s="593" t="s">
        <v>1615</v>
      </c>
      <c r="F93" s="610">
        <v>127</v>
      </c>
      <c r="G93" s="610">
        <v>18034</v>
      </c>
      <c r="H93" s="610">
        <v>0.75658667561671422</v>
      </c>
      <c r="I93" s="610">
        <v>142</v>
      </c>
      <c r="J93" s="610">
        <v>168</v>
      </c>
      <c r="K93" s="610">
        <v>23836</v>
      </c>
      <c r="L93" s="610">
        <v>1</v>
      </c>
      <c r="M93" s="610">
        <v>141.88095238095238</v>
      </c>
      <c r="N93" s="610">
        <v>171</v>
      </c>
      <c r="O93" s="610">
        <v>24111</v>
      </c>
      <c r="P93" s="598">
        <v>1.0115371706662191</v>
      </c>
      <c r="Q93" s="611">
        <v>141</v>
      </c>
    </row>
    <row r="94" spans="1:17" ht="14.45" customHeight="1" x14ac:dyDescent="0.2">
      <c r="A94" s="592" t="s">
        <v>1677</v>
      </c>
      <c r="B94" s="593" t="s">
        <v>1589</v>
      </c>
      <c r="C94" s="593" t="s">
        <v>1565</v>
      </c>
      <c r="D94" s="593" t="s">
        <v>1616</v>
      </c>
      <c r="E94" s="593" t="s">
        <v>1615</v>
      </c>
      <c r="F94" s="610">
        <v>678</v>
      </c>
      <c r="G94" s="610">
        <v>52884</v>
      </c>
      <c r="H94" s="610">
        <v>0.98308361527307875</v>
      </c>
      <c r="I94" s="610">
        <v>78</v>
      </c>
      <c r="J94" s="610">
        <v>689</v>
      </c>
      <c r="K94" s="610">
        <v>53794</v>
      </c>
      <c r="L94" s="610">
        <v>1</v>
      </c>
      <c r="M94" s="610">
        <v>78.075471698113205</v>
      </c>
      <c r="N94" s="610">
        <v>724</v>
      </c>
      <c r="O94" s="610">
        <v>57196</v>
      </c>
      <c r="P94" s="598">
        <v>1.0632412536714131</v>
      </c>
      <c r="Q94" s="611">
        <v>79</v>
      </c>
    </row>
    <row r="95" spans="1:17" ht="14.45" customHeight="1" x14ac:dyDescent="0.2">
      <c r="A95" s="592" t="s">
        <v>1677</v>
      </c>
      <c r="B95" s="593" t="s">
        <v>1589</v>
      </c>
      <c r="C95" s="593" t="s">
        <v>1565</v>
      </c>
      <c r="D95" s="593" t="s">
        <v>1617</v>
      </c>
      <c r="E95" s="593" t="s">
        <v>1618</v>
      </c>
      <c r="F95" s="610">
        <v>127</v>
      </c>
      <c r="G95" s="610">
        <v>39878</v>
      </c>
      <c r="H95" s="610">
        <v>0.75595238095238093</v>
      </c>
      <c r="I95" s="610">
        <v>314</v>
      </c>
      <c r="J95" s="610">
        <v>168</v>
      </c>
      <c r="K95" s="610">
        <v>52752</v>
      </c>
      <c r="L95" s="610">
        <v>1</v>
      </c>
      <c r="M95" s="610">
        <v>314</v>
      </c>
      <c r="N95" s="610">
        <v>171</v>
      </c>
      <c r="O95" s="610">
        <v>54036</v>
      </c>
      <c r="P95" s="598">
        <v>1.0243403093721566</v>
      </c>
      <c r="Q95" s="611">
        <v>316</v>
      </c>
    </row>
    <row r="96" spans="1:17" ht="14.45" customHeight="1" x14ac:dyDescent="0.2">
      <c r="A96" s="592" t="s">
        <v>1677</v>
      </c>
      <c r="B96" s="593" t="s">
        <v>1589</v>
      </c>
      <c r="C96" s="593" t="s">
        <v>1565</v>
      </c>
      <c r="D96" s="593" t="s">
        <v>1576</v>
      </c>
      <c r="E96" s="593" t="s">
        <v>1577</v>
      </c>
      <c r="F96" s="610">
        <v>2</v>
      </c>
      <c r="G96" s="610">
        <v>656</v>
      </c>
      <c r="H96" s="610"/>
      <c r="I96" s="610">
        <v>328</v>
      </c>
      <c r="J96" s="610"/>
      <c r="K96" s="610"/>
      <c r="L96" s="610"/>
      <c r="M96" s="610"/>
      <c r="N96" s="610"/>
      <c r="O96" s="610"/>
      <c r="P96" s="598"/>
      <c r="Q96" s="611"/>
    </row>
    <row r="97" spans="1:17" ht="14.45" customHeight="1" x14ac:dyDescent="0.2">
      <c r="A97" s="592" t="s">
        <v>1677</v>
      </c>
      <c r="B97" s="593" t="s">
        <v>1589</v>
      </c>
      <c r="C97" s="593" t="s">
        <v>1565</v>
      </c>
      <c r="D97" s="593" t="s">
        <v>1619</v>
      </c>
      <c r="E97" s="593" t="s">
        <v>1620</v>
      </c>
      <c r="F97" s="610">
        <v>749</v>
      </c>
      <c r="G97" s="610">
        <v>122087</v>
      </c>
      <c r="H97" s="610">
        <v>1.1447230244158573</v>
      </c>
      <c r="I97" s="610">
        <v>163</v>
      </c>
      <c r="J97" s="610">
        <v>654</v>
      </c>
      <c r="K97" s="610">
        <v>106652</v>
      </c>
      <c r="L97" s="610">
        <v>1</v>
      </c>
      <c r="M97" s="610">
        <v>163.07645259938838</v>
      </c>
      <c r="N97" s="610">
        <v>661</v>
      </c>
      <c r="O97" s="610">
        <v>109065</v>
      </c>
      <c r="P97" s="598">
        <v>1.0226249859355661</v>
      </c>
      <c r="Q97" s="611">
        <v>165</v>
      </c>
    </row>
    <row r="98" spans="1:17" ht="14.45" customHeight="1" x14ac:dyDescent="0.2">
      <c r="A98" s="592" t="s">
        <v>1677</v>
      </c>
      <c r="B98" s="593" t="s">
        <v>1589</v>
      </c>
      <c r="C98" s="593" t="s">
        <v>1565</v>
      </c>
      <c r="D98" s="593" t="s">
        <v>1621</v>
      </c>
      <c r="E98" s="593" t="s">
        <v>1591</v>
      </c>
      <c r="F98" s="610">
        <v>1893</v>
      </c>
      <c r="G98" s="610">
        <v>136296</v>
      </c>
      <c r="H98" s="610">
        <v>1.0149680532594612</v>
      </c>
      <c r="I98" s="610">
        <v>72</v>
      </c>
      <c r="J98" s="610">
        <v>1863</v>
      </c>
      <c r="K98" s="610">
        <v>134286</v>
      </c>
      <c r="L98" s="610">
        <v>1</v>
      </c>
      <c r="M98" s="610">
        <v>72.080515297906601</v>
      </c>
      <c r="N98" s="610">
        <v>2113</v>
      </c>
      <c r="O98" s="610">
        <v>156362</v>
      </c>
      <c r="P98" s="598">
        <v>1.1643953949034151</v>
      </c>
      <c r="Q98" s="611">
        <v>74</v>
      </c>
    </row>
    <row r="99" spans="1:17" ht="14.45" customHeight="1" x14ac:dyDescent="0.2">
      <c r="A99" s="592" t="s">
        <v>1677</v>
      </c>
      <c r="B99" s="593" t="s">
        <v>1589</v>
      </c>
      <c r="C99" s="593" t="s">
        <v>1565</v>
      </c>
      <c r="D99" s="593" t="s">
        <v>1626</v>
      </c>
      <c r="E99" s="593" t="s">
        <v>1627</v>
      </c>
      <c r="F99" s="610">
        <v>59</v>
      </c>
      <c r="G99" s="610">
        <v>71449</v>
      </c>
      <c r="H99" s="610">
        <v>0.86693117841195888</v>
      </c>
      <c r="I99" s="610">
        <v>1211</v>
      </c>
      <c r="J99" s="610">
        <v>68</v>
      </c>
      <c r="K99" s="610">
        <v>82416</v>
      </c>
      <c r="L99" s="610">
        <v>1</v>
      </c>
      <c r="M99" s="610">
        <v>1212</v>
      </c>
      <c r="N99" s="610">
        <v>61</v>
      </c>
      <c r="O99" s="610">
        <v>74176</v>
      </c>
      <c r="P99" s="598">
        <v>0.90001941370607652</v>
      </c>
      <c r="Q99" s="611">
        <v>1216</v>
      </c>
    </row>
    <row r="100" spans="1:17" ht="14.45" customHeight="1" x14ac:dyDescent="0.2">
      <c r="A100" s="592" t="s">
        <v>1677</v>
      </c>
      <c r="B100" s="593" t="s">
        <v>1589</v>
      </c>
      <c r="C100" s="593" t="s">
        <v>1565</v>
      </c>
      <c r="D100" s="593" t="s">
        <v>1628</v>
      </c>
      <c r="E100" s="593" t="s">
        <v>1629</v>
      </c>
      <c r="F100" s="610">
        <v>40</v>
      </c>
      <c r="G100" s="610">
        <v>4560</v>
      </c>
      <c r="H100" s="610">
        <v>0.9671261930010604</v>
      </c>
      <c r="I100" s="610">
        <v>114</v>
      </c>
      <c r="J100" s="610">
        <v>41</v>
      </c>
      <c r="K100" s="610">
        <v>4715</v>
      </c>
      <c r="L100" s="610">
        <v>1</v>
      </c>
      <c r="M100" s="610">
        <v>115</v>
      </c>
      <c r="N100" s="610">
        <v>41</v>
      </c>
      <c r="O100" s="610">
        <v>4756</v>
      </c>
      <c r="P100" s="598">
        <v>1.008695652173913</v>
      </c>
      <c r="Q100" s="611">
        <v>116</v>
      </c>
    </row>
    <row r="101" spans="1:17" ht="14.45" customHeight="1" x14ac:dyDescent="0.2">
      <c r="A101" s="592" t="s">
        <v>1677</v>
      </c>
      <c r="B101" s="593" t="s">
        <v>1589</v>
      </c>
      <c r="C101" s="593" t="s">
        <v>1565</v>
      </c>
      <c r="D101" s="593" t="s">
        <v>1630</v>
      </c>
      <c r="E101" s="593" t="s">
        <v>1631</v>
      </c>
      <c r="F101" s="610"/>
      <c r="G101" s="610"/>
      <c r="H101" s="610"/>
      <c r="I101" s="610"/>
      <c r="J101" s="610"/>
      <c r="K101" s="610"/>
      <c r="L101" s="610"/>
      <c r="M101" s="610"/>
      <c r="N101" s="610">
        <v>1</v>
      </c>
      <c r="O101" s="610">
        <v>350</v>
      </c>
      <c r="P101" s="598"/>
      <c r="Q101" s="611">
        <v>350</v>
      </c>
    </row>
    <row r="102" spans="1:17" ht="14.45" customHeight="1" x14ac:dyDescent="0.2">
      <c r="A102" s="592" t="s">
        <v>1677</v>
      </c>
      <c r="B102" s="593" t="s">
        <v>1589</v>
      </c>
      <c r="C102" s="593" t="s">
        <v>1565</v>
      </c>
      <c r="D102" s="593" t="s">
        <v>1636</v>
      </c>
      <c r="E102" s="593" t="s">
        <v>1637</v>
      </c>
      <c r="F102" s="610">
        <v>1</v>
      </c>
      <c r="G102" s="610">
        <v>1065</v>
      </c>
      <c r="H102" s="610"/>
      <c r="I102" s="610">
        <v>1065</v>
      </c>
      <c r="J102" s="610"/>
      <c r="K102" s="610"/>
      <c r="L102" s="610"/>
      <c r="M102" s="610"/>
      <c r="N102" s="610"/>
      <c r="O102" s="610"/>
      <c r="P102" s="598"/>
      <c r="Q102" s="611"/>
    </row>
    <row r="103" spans="1:17" ht="14.45" customHeight="1" x14ac:dyDescent="0.2">
      <c r="A103" s="592" t="s">
        <v>1677</v>
      </c>
      <c r="B103" s="593" t="s">
        <v>1589</v>
      </c>
      <c r="C103" s="593" t="s">
        <v>1565</v>
      </c>
      <c r="D103" s="593" t="s">
        <v>1638</v>
      </c>
      <c r="E103" s="593" t="s">
        <v>1639</v>
      </c>
      <c r="F103" s="610"/>
      <c r="G103" s="610"/>
      <c r="H103" s="610"/>
      <c r="I103" s="610"/>
      <c r="J103" s="610">
        <v>1</v>
      </c>
      <c r="K103" s="610">
        <v>302</v>
      </c>
      <c r="L103" s="610">
        <v>1</v>
      </c>
      <c r="M103" s="610">
        <v>302</v>
      </c>
      <c r="N103" s="610">
        <v>1</v>
      </c>
      <c r="O103" s="610">
        <v>304</v>
      </c>
      <c r="P103" s="598">
        <v>1.0066225165562914</v>
      </c>
      <c r="Q103" s="611">
        <v>304</v>
      </c>
    </row>
    <row r="104" spans="1:17" ht="14.45" customHeight="1" x14ac:dyDescent="0.2">
      <c r="A104" s="592" t="s">
        <v>1678</v>
      </c>
      <c r="B104" s="593" t="s">
        <v>1589</v>
      </c>
      <c r="C104" s="593" t="s">
        <v>1565</v>
      </c>
      <c r="D104" s="593" t="s">
        <v>1590</v>
      </c>
      <c r="E104" s="593" t="s">
        <v>1591</v>
      </c>
      <c r="F104" s="610">
        <v>392</v>
      </c>
      <c r="G104" s="610">
        <v>82712</v>
      </c>
      <c r="H104" s="610">
        <v>0.94927236836064821</v>
      </c>
      <c r="I104" s="610">
        <v>211</v>
      </c>
      <c r="J104" s="610">
        <v>411</v>
      </c>
      <c r="K104" s="610">
        <v>87132</v>
      </c>
      <c r="L104" s="610">
        <v>1</v>
      </c>
      <c r="M104" s="610">
        <v>212</v>
      </c>
      <c r="N104" s="610">
        <v>344</v>
      </c>
      <c r="O104" s="610">
        <v>73272</v>
      </c>
      <c r="P104" s="598">
        <v>0.84093100123949871</v>
      </c>
      <c r="Q104" s="611">
        <v>213</v>
      </c>
    </row>
    <row r="105" spans="1:17" ht="14.45" customHeight="1" x14ac:dyDescent="0.2">
      <c r="A105" s="592" t="s">
        <v>1678</v>
      </c>
      <c r="B105" s="593" t="s">
        <v>1589</v>
      </c>
      <c r="C105" s="593" t="s">
        <v>1565</v>
      </c>
      <c r="D105" s="593" t="s">
        <v>1593</v>
      </c>
      <c r="E105" s="593" t="s">
        <v>1594</v>
      </c>
      <c r="F105" s="610">
        <v>529</v>
      </c>
      <c r="G105" s="610">
        <v>159229</v>
      </c>
      <c r="H105" s="610">
        <v>1.0004712416904382</v>
      </c>
      <c r="I105" s="610">
        <v>301</v>
      </c>
      <c r="J105" s="610">
        <v>527</v>
      </c>
      <c r="K105" s="610">
        <v>159154</v>
      </c>
      <c r="L105" s="610">
        <v>1</v>
      </c>
      <c r="M105" s="610">
        <v>302</v>
      </c>
      <c r="N105" s="610">
        <v>443</v>
      </c>
      <c r="O105" s="610">
        <v>134229</v>
      </c>
      <c r="P105" s="598">
        <v>0.84339067821104086</v>
      </c>
      <c r="Q105" s="611">
        <v>303</v>
      </c>
    </row>
    <row r="106" spans="1:17" ht="14.45" customHeight="1" x14ac:dyDescent="0.2">
      <c r="A106" s="592" t="s">
        <v>1678</v>
      </c>
      <c r="B106" s="593" t="s">
        <v>1589</v>
      </c>
      <c r="C106" s="593" t="s">
        <v>1565</v>
      </c>
      <c r="D106" s="593" t="s">
        <v>1595</v>
      </c>
      <c r="E106" s="593" t="s">
        <v>1596</v>
      </c>
      <c r="F106" s="610">
        <v>6</v>
      </c>
      <c r="G106" s="610">
        <v>594</v>
      </c>
      <c r="H106" s="610">
        <v>0.99</v>
      </c>
      <c r="I106" s="610">
        <v>99</v>
      </c>
      <c r="J106" s="610">
        <v>6</v>
      </c>
      <c r="K106" s="610">
        <v>600</v>
      </c>
      <c r="L106" s="610">
        <v>1</v>
      </c>
      <c r="M106" s="610">
        <v>100</v>
      </c>
      <c r="N106" s="610">
        <v>9</v>
      </c>
      <c r="O106" s="610">
        <v>900</v>
      </c>
      <c r="P106" s="598">
        <v>1.5</v>
      </c>
      <c r="Q106" s="611">
        <v>100</v>
      </c>
    </row>
    <row r="107" spans="1:17" ht="14.45" customHeight="1" x14ac:dyDescent="0.2">
      <c r="A107" s="592" t="s">
        <v>1678</v>
      </c>
      <c r="B107" s="593" t="s">
        <v>1589</v>
      </c>
      <c r="C107" s="593" t="s">
        <v>1565</v>
      </c>
      <c r="D107" s="593" t="s">
        <v>1599</v>
      </c>
      <c r="E107" s="593" t="s">
        <v>1600</v>
      </c>
      <c r="F107" s="610">
        <v>233</v>
      </c>
      <c r="G107" s="610">
        <v>31921</v>
      </c>
      <c r="H107" s="610">
        <v>0.92828685258964139</v>
      </c>
      <c r="I107" s="610">
        <v>137</v>
      </c>
      <c r="J107" s="610">
        <v>251</v>
      </c>
      <c r="K107" s="610">
        <v>34387</v>
      </c>
      <c r="L107" s="610">
        <v>1</v>
      </c>
      <c r="M107" s="610">
        <v>137</v>
      </c>
      <c r="N107" s="610">
        <v>254</v>
      </c>
      <c r="O107" s="610">
        <v>35052</v>
      </c>
      <c r="P107" s="598">
        <v>1.0193387035798411</v>
      </c>
      <c r="Q107" s="611">
        <v>138</v>
      </c>
    </row>
    <row r="108" spans="1:17" ht="14.45" customHeight="1" x14ac:dyDescent="0.2">
      <c r="A108" s="592" t="s">
        <v>1678</v>
      </c>
      <c r="B108" s="593" t="s">
        <v>1589</v>
      </c>
      <c r="C108" s="593" t="s">
        <v>1565</v>
      </c>
      <c r="D108" s="593" t="s">
        <v>1604</v>
      </c>
      <c r="E108" s="593" t="s">
        <v>1605</v>
      </c>
      <c r="F108" s="610">
        <v>1</v>
      </c>
      <c r="G108" s="610">
        <v>639</v>
      </c>
      <c r="H108" s="610">
        <v>0.24960937499999999</v>
      </c>
      <c r="I108" s="610">
        <v>639</v>
      </c>
      <c r="J108" s="610">
        <v>4</v>
      </c>
      <c r="K108" s="610">
        <v>2560</v>
      </c>
      <c r="L108" s="610">
        <v>1</v>
      </c>
      <c r="M108" s="610">
        <v>640</v>
      </c>
      <c r="N108" s="610">
        <v>1</v>
      </c>
      <c r="O108" s="610">
        <v>645</v>
      </c>
      <c r="P108" s="598">
        <v>0.251953125</v>
      </c>
      <c r="Q108" s="611">
        <v>645</v>
      </c>
    </row>
    <row r="109" spans="1:17" ht="14.45" customHeight="1" x14ac:dyDescent="0.2">
      <c r="A109" s="592" t="s">
        <v>1678</v>
      </c>
      <c r="B109" s="593" t="s">
        <v>1589</v>
      </c>
      <c r="C109" s="593" t="s">
        <v>1565</v>
      </c>
      <c r="D109" s="593" t="s">
        <v>1608</v>
      </c>
      <c r="E109" s="593" t="s">
        <v>1609</v>
      </c>
      <c r="F109" s="610">
        <v>21</v>
      </c>
      <c r="G109" s="610">
        <v>3633</v>
      </c>
      <c r="H109" s="610">
        <v>0.99425287356321834</v>
      </c>
      <c r="I109" s="610">
        <v>173</v>
      </c>
      <c r="J109" s="610">
        <v>21</v>
      </c>
      <c r="K109" s="610">
        <v>3654</v>
      </c>
      <c r="L109" s="610">
        <v>1</v>
      </c>
      <c r="M109" s="610">
        <v>174</v>
      </c>
      <c r="N109" s="610">
        <v>20</v>
      </c>
      <c r="O109" s="610">
        <v>3500</v>
      </c>
      <c r="P109" s="598">
        <v>0.95785440613026818</v>
      </c>
      <c r="Q109" s="611">
        <v>175</v>
      </c>
    </row>
    <row r="110" spans="1:17" ht="14.45" customHeight="1" x14ac:dyDescent="0.2">
      <c r="A110" s="592" t="s">
        <v>1678</v>
      </c>
      <c r="B110" s="593" t="s">
        <v>1589</v>
      </c>
      <c r="C110" s="593" t="s">
        <v>1565</v>
      </c>
      <c r="D110" s="593" t="s">
        <v>1568</v>
      </c>
      <c r="E110" s="593" t="s">
        <v>1569</v>
      </c>
      <c r="F110" s="610"/>
      <c r="G110" s="610"/>
      <c r="H110" s="610"/>
      <c r="I110" s="610"/>
      <c r="J110" s="610"/>
      <c r="K110" s="610"/>
      <c r="L110" s="610"/>
      <c r="M110" s="610"/>
      <c r="N110" s="610">
        <v>2</v>
      </c>
      <c r="O110" s="610">
        <v>696</v>
      </c>
      <c r="P110" s="598"/>
      <c r="Q110" s="611">
        <v>348</v>
      </c>
    </row>
    <row r="111" spans="1:17" ht="14.45" customHeight="1" x14ac:dyDescent="0.2">
      <c r="A111" s="592" t="s">
        <v>1678</v>
      </c>
      <c r="B111" s="593" t="s">
        <v>1589</v>
      </c>
      <c r="C111" s="593" t="s">
        <v>1565</v>
      </c>
      <c r="D111" s="593" t="s">
        <v>1610</v>
      </c>
      <c r="E111" s="593" t="s">
        <v>1611</v>
      </c>
      <c r="F111" s="610">
        <v>339</v>
      </c>
      <c r="G111" s="610">
        <v>5763</v>
      </c>
      <c r="H111" s="610">
        <v>0.92370572207084467</v>
      </c>
      <c r="I111" s="610">
        <v>17</v>
      </c>
      <c r="J111" s="610">
        <v>367</v>
      </c>
      <c r="K111" s="610">
        <v>6239</v>
      </c>
      <c r="L111" s="610">
        <v>1</v>
      </c>
      <c r="M111" s="610">
        <v>17</v>
      </c>
      <c r="N111" s="610">
        <v>347</v>
      </c>
      <c r="O111" s="610">
        <v>5899</v>
      </c>
      <c r="P111" s="598">
        <v>0.94550408719346046</v>
      </c>
      <c r="Q111" s="611">
        <v>17</v>
      </c>
    </row>
    <row r="112" spans="1:17" ht="14.45" customHeight="1" x14ac:dyDescent="0.2">
      <c r="A112" s="592" t="s">
        <v>1678</v>
      </c>
      <c r="B112" s="593" t="s">
        <v>1589</v>
      </c>
      <c r="C112" s="593" t="s">
        <v>1565</v>
      </c>
      <c r="D112" s="593" t="s">
        <v>1612</v>
      </c>
      <c r="E112" s="593" t="s">
        <v>1613</v>
      </c>
      <c r="F112" s="610">
        <v>24</v>
      </c>
      <c r="G112" s="610">
        <v>6576</v>
      </c>
      <c r="H112" s="610">
        <v>0.2608695652173913</v>
      </c>
      <c r="I112" s="610">
        <v>274</v>
      </c>
      <c r="J112" s="610">
        <v>92</v>
      </c>
      <c r="K112" s="610">
        <v>25208</v>
      </c>
      <c r="L112" s="610">
        <v>1</v>
      </c>
      <c r="M112" s="610">
        <v>274</v>
      </c>
      <c r="N112" s="610">
        <v>70</v>
      </c>
      <c r="O112" s="610">
        <v>19390</v>
      </c>
      <c r="P112" s="598">
        <v>0.76920025388765467</v>
      </c>
      <c r="Q112" s="611">
        <v>277</v>
      </c>
    </row>
    <row r="113" spans="1:17" ht="14.45" customHeight="1" x14ac:dyDescent="0.2">
      <c r="A113" s="592" t="s">
        <v>1678</v>
      </c>
      <c r="B113" s="593" t="s">
        <v>1589</v>
      </c>
      <c r="C113" s="593" t="s">
        <v>1565</v>
      </c>
      <c r="D113" s="593" t="s">
        <v>1614</v>
      </c>
      <c r="E113" s="593" t="s">
        <v>1615</v>
      </c>
      <c r="F113" s="610">
        <v>105</v>
      </c>
      <c r="G113" s="610">
        <v>14910</v>
      </c>
      <c r="H113" s="610">
        <v>1.0009398496240602</v>
      </c>
      <c r="I113" s="610">
        <v>142</v>
      </c>
      <c r="J113" s="610">
        <v>105</v>
      </c>
      <c r="K113" s="610">
        <v>14896</v>
      </c>
      <c r="L113" s="610">
        <v>1</v>
      </c>
      <c r="M113" s="610">
        <v>141.86666666666667</v>
      </c>
      <c r="N113" s="610">
        <v>81</v>
      </c>
      <c r="O113" s="610">
        <v>11421</v>
      </c>
      <c r="P113" s="598">
        <v>0.7667158968850698</v>
      </c>
      <c r="Q113" s="611">
        <v>141</v>
      </c>
    </row>
    <row r="114" spans="1:17" ht="14.45" customHeight="1" x14ac:dyDescent="0.2">
      <c r="A114" s="592" t="s">
        <v>1678</v>
      </c>
      <c r="B114" s="593" t="s">
        <v>1589</v>
      </c>
      <c r="C114" s="593" t="s">
        <v>1565</v>
      </c>
      <c r="D114" s="593" t="s">
        <v>1616</v>
      </c>
      <c r="E114" s="593" t="s">
        <v>1615</v>
      </c>
      <c r="F114" s="610">
        <v>233</v>
      </c>
      <c r="G114" s="610">
        <v>18174</v>
      </c>
      <c r="H114" s="610">
        <v>0.9276235198040016</v>
      </c>
      <c r="I114" s="610">
        <v>78</v>
      </c>
      <c r="J114" s="610">
        <v>251</v>
      </c>
      <c r="K114" s="610">
        <v>19592</v>
      </c>
      <c r="L114" s="610">
        <v>1</v>
      </c>
      <c r="M114" s="610">
        <v>78.055776892430274</v>
      </c>
      <c r="N114" s="610">
        <v>254</v>
      </c>
      <c r="O114" s="610">
        <v>20066</v>
      </c>
      <c r="P114" s="598">
        <v>1.0241935483870968</v>
      </c>
      <c r="Q114" s="611">
        <v>79</v>
      </c>
    </row>
    <row r="115" spans="1:17" ht="14.45" customHeight="1" x14ac:dyDescent="0.2">
      <c r="A115" s="592" t="s">
        <v>1678</v>
      </c>
      <c r="B115" s="593" t="s">
        <v>1589</v>
      </c>
      <c r="C115" s="593" t="s">
        <v>1565</v>
      </c>
      <c r="D115" s="593" t="s">
        <v>1617</v>
      </c>
      <c r="E115" s="593" t="s">
        <v>1618</v>
      </c>
      <c r="F115" s="610">
        <v>105</v>
      </c>
      <c r="G115" s="610">
        <v>32970</v>
      </c>
      <c r="H115" s="610">
        <v>1</v>
      </c>
      <c r="I115" s="610">
        <v>314</v>
      </c>
      <c r="J115" s="610">
        <v>105</v>
      </c>
      <c r="K115" s="610">
        <v>32970</v>
      </c>
      <c r="L115" s="610">
        <v>1</v>
      </c>
      <c r="M115" s="610">
        <v>314</v>
      </c>
      <c r="N115" s="610">
        <v>81</v>
      </c>
      <c r="O115" s="610">
        <v>25596</v>
      </c>
      <c r="P115" s="598">
        <v>0.7763421292083712</v>
      </c>
      <c r="Q115" s="611">
        <v>316</v>
      </c>
    </row>
    <row r="116" spans="1:17" ht="14.45" customHeight="1" x14ac:dyDescent="0.2">
      <c r="A116" s="592" t="s">
        <v>1678</v>
      </c>
      <c r="B116" s="593" t="s">
        <v>1589</v>
      </c>
      <c r="C116" s="593" t="s">
        <v>1565</v>
      </c>
      <c r="D116" s="593" t="s">
        <v>1576</v>
      </c>
      <c r="E116" s="593" t="s">
        <v>1577</v>
      </c>
      <c r="F116" s="610"/>
      <c r="G116" s="610"/>
      <c r="H116" s="610"/>
      <c r="I116" s="610"/>
      <c r="J116" s="610"/>
      <c r="K116" s="610"/>
      <c r="L116" s="610"/>
      <c r="M116" s="610"/>
      <c r="N116" s="610">
        <v>2</v>
      </c>
      <c r="O116" s="610">
        <v>658</v>
      </c>
      <c r="P116" s="598"/>
      <c r="Q116" s="611">
        <v>329</v>
      </c>
    </row>
    <row r="117" spans="1:17" ht="14.45" customHeight="1" x14ac:dyDescent="0.2">
      <c r="A117" s="592" t="s">
        <v>1678</v>
      </c>
      <c r="B117" s="593" t="s">
        <v>1589</v>
      </c>
      <c r="C117" s="593" t="s">
        <v>1565</v>
      </c>
      <c r="D117" s="593" t="s">
        <v>1619</v>
      </c>
      <c r="E117" s="593" t="s">
        <v>1620</v>
      </c>
      <c r="F117" s="610">
        <v>288</v>
      </c>
      <c r="G117" s="610">
        <v>46944</v>
      </c>
      <c r="H117" s="610">
        <v>1.1896604156107451</v>
      </c>
      <c r="I117" s="610">
        <v>163</v>
      </c>
      <c r="J117" s="610">
        <v>242</v>
      </c>
      <c r="K117" s="610">
        <v>39460</v>
      </c>
      <c r="L117" s="610">
        <v>1</v>
      </c>
      <c r="M117" s="610">
        <v>163.05785123966942</v>
      </c>
      <c r="N117" s="610">
        <v>236</v>
      </c>
      <c r="O117" s="610">
        <v>38940</v>
      </c>
      <c r="P117" s="598">
        <v>0.98682209832742018</v>
      </c>
      <c r="Q117" s="611">
        <v>165</v>
      </c>
    </row>
    <row r="118" spans="1:17" ht="14.45" customHeight="1" x14ac:dyDescent="0.2">
      <c r="A118" s="592" t="s">
        <v>1678</v>
      </c>
      <c r="B118" s="593" t="s">
        <v>1589</v>
      </c>
      <c r="C118" s="593" t="s">
        <v>1565</v>
      </c>
      <c r="D118" s="593" t="s">
        <v>1621</v>
      </c>
      <c r="E118" s="593" t="s">
        <v>1591</v>
      </c>
      <c r="F118" s="610">
        <v>627</v>
      </c>
      <c r="G118" s="610">
        <v>45144</v>
      </c>
      <c r="H118" s="610">
        <v>0.94494913551304061</v>
      </c>
      <c r="I118" s="610">
        <v>72</v>
      </c>
      <c r="J118" s="610">
        <v>663</v>
      </c>
      <c r="K118" s="610">
        <v>47774</v>
      </c>
      <c r="L118" s="610">
        <v>1</v>
      </c>
      <c r="M118" s="610">
        <v>72.057315233785829</v>
      </c>
      <c r="N118" s="610">
        <v>631</v>
      </c>
      <c r="O118" s="610">
        <v>46694</v>
      </c>
      <c r="P118" s="598">
        <v>0.97739356135136268</v>
      </c>
      <c r="Q118" s="611">
        <v>74</v>
      </c>
    </row>
    <row r="119" spans="1:17" ht="14.45" customHeight="1" x14ac:dyDescent="0.2">
      <c r="A119" s="592" t="s">
        <v>1678</v>
      </c>
      <c r="B119" s="593" t="s">
        <v>1589</v>
      </c>
      <c r="C119" s="593" t="s">
        <v>1565</v>
      </c>
      <c r="D119" s="593" t="s">
        <v>1624</v>
      </c>
      <c r="E119" s="593" t="s">
        <v>1625</v>
      </c>
      <c r="F119" s="610"/>
      <c r="G119" s="610"/>
      <c r="H119" s="610"/>
      <c r="I119" s="610"/>
      <c r="J119" s="610"/>
      <c r="K119" s="610"/>
      <c r="L119" s="610"/>
      <c r="M119" s="610"/>
      <c r="N119" s="610">
        <v>1</v>
      </c>
      <c r="O119" s="610">
        <v>233</v>
      </c>
      <c r="P119" s="598"/>
      <c r="Q119" s="611">
        <v>233</v>
      </c>
    </row>
    <row r="120" spans="1:17" ht="14.45" customHeight="1" x14ac:dyDescent="0.2">
      <c r="A120" s="592" t="s">
        <v>1678</v>
      </c>
      <c r="B120" s="593" t="s">
        <v>1589</v>
      </c>
      <c r="C120" s="593" t="s">
        <v>1565</v>
      </c>
      <c r="D120" s="593" t="s">
        <v>1626</v>
      </c>
      <c r="E120" s="593" t="s">
        <v>1627</v>
      </c>
      <c r="F120" s="610">
        <v>27</v>
      </c>
      <c r="G120" s="610">
        <v>32697</v>
      </c>
      <c r="H120" s="610">
        <v>0.87024912168636215</v>
      </c>
      <c r="I120" s="610">
        <v>1211</v>
      </c>
      <c r="J120" s="610">
        <v>31</v>
      </c>
      <c r="K120" s="610">
        <v>37572</v>
      </c>
      <c r="L120" s="610">
        <v>1</v>
      </c>
      <c r="M120" s="610">
        <v>1212</v>
      </c>
      <c r="N120" s="610">
        <v>26</v>
      </c>
      <c r="O120" s="610">
        <v>31616</v>
      </c>
      <c r="P120" s="598">
        <v>0.84147769615671242</v>
      </c>
      <c r="Q120" s="611">
        <v>1216</v>
      </c>
    </row>
    <row r="121" spans="1:17" ht="14.45" customHeight="1" x14ac:dyDescent="0.2">
      <c r="A121" s="592" t="s">
        <v>1678</v>
      </c>
      <c r="B121" s="593" t="s">
        <v>1589</v>
      </c>
      <c r="C121" s="593" t="s">
        <v>1565</v>
      </c>
      <c r="D121" s="593" t="s">
        <v>1628</v>
      </c>
      <c r="E121" s="593" t="s">
        <v>1629</v>
      </c>
      <c r="F121" s="610">
        <v>17</v>
      </c>
      <c r="G121" s="610">
        <v>1938</v>
      </c>
      <c r="H121" s="610">
        <v>0.80248447204968942</v>
      </c>
      <c r="I121" s="610">
        <v>114</v>
      </c>
      <c r="J121" s="610">
        <v>21</v>
      </c>
      <c r="K121" s="610">
        <v>2415</v>
      </c>
      <c r="L121" s="610">
        <v>1</v>
      </c>
      <c r="M121" s="610">
        <v>115</v>
      </c>
      <c r="N121" s="610">
        <v>15</v>
      </c>
      <c r="O121" s="610">
        <v>1740</v>
      </c>
      <c r="P121" s="598">
        <v>0.72049689440993792</v>
      </c>
      <c r="Q121" s="611">
        <v>116</v>
      </c>
    </row>
    <row r="122" spans="1:17" ht="14.45" customHeight="1" x14ac:dyDescent="0.2">
      <c r="A122" s="592" t="s">
        <v>1678</v>
      </c>
      <c r="B122" s="593" t="s">
        <v>1589</v>
      </c>
      <c r="C122" s="593" t="s">
        <v>1565</v>
      </c>
      <c r="D122" s="593" t="s">
        <v>1636</v>
      </c>
      <c r="E122" s="593" t="s">
        <v>1637</v>
      </c>
      <c r="F122" s="610"/>
      <c r="G122" s="610"/>
      <c r="H122" s="610"/>
      <c r="I122" s="610"/>
      <c r="J122" s="610"/>
      <c r="K122" s="610"/>
      <c r="L122" s="610"/>
      <c r="M122" s="610"/>
      <c r="N122" s="610">
        <v>1</v>
      </c>
      <c r="O122" s="610">
        <v>1075</v>
      </c>
      <c r="P122" s="598"/>
      <c r="Q122" s="611">
        <v>1075</v>
      </c>
    </row>
    <row r="123" spans="1:17" ht="14.45" customHeight="1" x14ac:dyDescent="0.2">
      <c r="A123" s="592" t="s">
        <v>1563</v>
      </c>
      <c r="B123" s="593" t="s">
        <v>1589</v>
      </c>
      <c r="C123" s="593" t="s">
        <v>1565</v>
      </c>
      <c r="D123" s="593" t="s">
        <v>1590</v>
      </c>
      <c r="E123" s="593" t="s">
        <v>1591</v>
      </c>
      <c r="F123" s="610">
        <v>523</v>
      </c>
      <c r="G123" s="610">
        <v>110353</v>
      </c>
      <c r="H123" s="610">
        <v>1.0688563015768471</v>
      </c>
      <c r="I123" s="610">
        <v>211</v>
      </c>
      <c r="J123" s="610">
        <v>487</v>
      </c>
      <c r="K123" s="610">
        <v>103244</v>
      </c>
      <c r="L123" s="610">
        <v>1</v>
      </c>
      <c r="M123" s="610">
        <v>212</v>
      </c>
      <c r="N123" s="610">
        <v>515</v>
      </c>
      <c r="O123" s="610">
        <v>109695</v>
      </c>
      <c r="P123" s="598">
        <v>1.0624830498624618</v>
      </c>
      <c r="Q123" s="611">
        <v>213</v>
      </c>
    </row>
    <row r="124" spans="1:17" ht="14.45" customHeight="1" x14ac:dyDescent="0.2">
      <c r="A124" s="592" t="s">
        <v>1563</v>
      </c>
      <c r="B124" s="593" t="s">
        <v>1589</v>
      </c>
      <c r="C124" s="593" t="s">
        <v>1565</v>
      </c>
      <c r="D124" s="593" t="s">
        <v>1592</v>
      </c>
      <c r="E124" s="593" t="s">
        <v>1591</v>
      </c>
      <c r="F124" s="610"/>
      <c r="G124" s="610"/>
      <c r="H124" s="610"/>
      <c r="I124" s="610"/>
      <c r="J124" s="610"/>
      <c r="K124" s="610"/>
      <c r="L124" s="610"/>
      <c r="M124" s="610"/>
      <c r="N124" s="610">
        <v>7</v>
      </c>
      <c r="O124" s="610">
        <v>616</v>
      </c>
      <c r="P124" s="598"/>
      <c r="Q124" s="611">
        <v>88</v>
      </c>
    </row>
    <row r="125" spans="1:17" ht="14.45" customHeight="1" x14ac:dyDescent="0.2">
      <c r="A125" s="592" t="s">
        <v>1563</v>
      </c>
      <c r="B125" s="593" t="s">
        <v>1589</v>
      </c>
      <c r="C125" s="593" t="s">
        <v>1565</v>
      </c>
      <c r="D125" s="593" t="s">
        <v>1593</v>
      </c>
      <c r="E125" s="593" t="s">
        <v>1594</v>
      </c>
      <c r="F125" s="610">
        <v>539</v>
      </c>
      <c r="G125" s="610">
        <v>162239</v>
      </c>
      <c r="H125" s="610">
        <v>1.5261796357615893</v>
      </c>
      <c r="I125" s="610">
        <v>301</v>
      </c>
      <c r="J125" s="610">
        <v>352</v>
      </c>
      <c r="K125" s="610">
        <v>106304</v>
      </c>
      <c r="L125" s="610">
        <v>1</v>
      </c>
      <c r="M125" s="610">
        <v>302</v>
      </c>
      <c r="N125" s="610">
        <v>459</v>
      </c>
      <c r="O125" s="610">
        <v>139077</v>
      </c>
      <c r="P125" s="598">
        <v>1.3082950782661047</v>
      </c>
      <c r="Q125" s="611">
        <v>303</v>
      </c>
    </row>
    <row r="126" spans="1:17" ht="14.45" customHeight="1" x14ac:dyDescent="0.2">
      <c r="A126" s="592" t="s">
        <v>1563</v>
      </c>
      <c r="B126" s="593" t="s">
        <v>1589</v>
      </c>
      <c r="C126" s="593" t="s">
        <v>1565</v>
      </c>
      <c r="D126" s="593" t="s">
        <v>1595</v>
      </c>
      <c r="E126" s="593" t="s">
        <v>1596</v>
      </c>
      <c r="F126" s="610"/>
      <c r="G126" s="610"/>
      <c r="H126" s="610"/>
      <c r="I126" s="610"/>
      <c r="J126" s="610"/>
      <c r="K126" s="610"/>
      <c r="L126" s="610"/>
      <c r="M126" s="610"/>
      <c r="N126" s="610">
        <v>3</v>
      </c>
      <c r="O126" s="610">
        <v>300</v>
      </c>
      <c r="P126" s="598"/>
      <c r="Q126" s="611">
        <v>100</v>
      </c>
    </row>
    <row r="127" spans="1:17" ht="14.45" customHeight="1" x14ac:dyDescent="0.2">
      <c r="A127" s="592" t="s">
        <v>1563</v>
      </c>
      <c r="B127" s="593" t="s">
        <v>1589</v>
      </c>
      <c r="C127" s="593" t="s">
        <v>1565</v>
      </c>
      <c r="D127" s="593" t="s">
        <v>1599</v>
      </c>
      <c r="E127" s="593" t="s">
        <v>1600</v>
      </c>
      <c r="F127" s="610">
        <v>236</v>
      </c>
      <c r="G127" s="610">
        <v>32332</v>
      </c>
      <c r="H127" s="610">
        <v>1.1400966183574879</v>
      </c>
      <c r="I127" s="610">
        <v>137</v>
      </c>
      <c r="J127" s="610">
        <v>207</v>
      </c>
      <c r="K127" s="610">
        <v>28359</v>
      </c>
      <c r="L127" s="610">
        <v>1</v>
      </c>
      <c r="M127" s="610">
        <v>137</v>
      </c>
      <c r="N127" s="610">
        <v>198</v>
      </c>
      <c r="O127" s="610">
        <v>27324</v>
      </c>
      <c r="P127" s="598">
        <v>0.96350364963503654</v>
      </c>
      <c r="Q127" s="611">
        <v>138</v>
      </c>
    </row>
    <row r="128" spans="1:17" ht="14.45" customHeight="1" x14ac:dyDescent="0.2">
      <c r="A128" s="592" t="s">
        <v>1563</v>
      </c>
      <c r="B128" s="593" t="s">
        <v>1589</v>
      </c>
      <c r="C128" s="593" t="s">
        <v>1565</v>
      </c>
      <c r="D128" s="593" t="s">
        <v>1601</v>
      </c>
      <c r="E128" s="593" t="s">
        <v>1600</v>
      </c>
      <c r="F128" s="610"/>
      <c r="G128" s="610"/>
      <c r="H128" s="610"/>
      <c r="I128" s="610"/>
      <c r="J128" s="610">
        <v>1</v>
      </c>
      <c r="K128" s="610">
        <v>184</v>
      </c>
      <c r="L128" s="610">
        <v>1</v>
      </c>
      <c r="M128" s="610">
        <v>184</v>
      </c>
      <c r="N128" s="610">
        <v>1</v>
      </c>
      <c r="O128" s="610">
        <v>185</v>
      </c>
      <c r="P128" s="598">
        <v>1.0054347826086956</v>
      </c>
      <c r="Q128" s="611">
        <v>185</v>
      </c>
    </row>
    <row r="129" spans="1:17" ht="14.45" customHeight="1" x14ac:dyDescent="0.2">
      <c r="A129" s="592" t="s">
        <v>1563</v>
      </c>
      <c r="B129" s="593" t="s">
        <v>1589</v>
      </c>
      <c r="C129" s="593" t="s">
        <v>1565</v>
      </c>
      <c r="D129" s="593" t="s">
        <v>1604</v>
      </c>
      <c r="E129" s="593" t="s">
        <v>1605</v>
      </c>
      <c r="F129" s="610">
        <v>2</v>
      </c>
      <c r="G129" s="610">
        <v>1278</v>
      </c>
      <c r="H129" s="610"/>
      <c r="I129" s="610">
        <v>639</v>
      </c>
      <c r="J129" s="610"/>
      <c r="K129" s="610"/>
      <c r="L129" s="610"/>
      <c r="M129" s="610"/>
      <c r="N129" s="610">
        <v>2</v>
      </c>
      <c r="O129" s="610">
        <v>1290</v>
      </c>
      <c r="P129" s="598"/>
      <c r="Q129" s="611">
        <v>645</v>
      </c>
    </row>
    <row r="130" spans="1:17" ht="14.45" customHeight="1" x14ac:dyDescent="0.2">
      <c r="A130" s="592" t="s">
        <v>1563</v>
      </c>
      <c r="B130" s="593" t="s">
        <v>1589</v>
      </c>
      <c r="C130" s="593" t="s">
        <v>1565</v>
      </c>
      <c r="D130" s="593" t="s">
        <v>1608</v>
      </c>
      <c r="E130" s="593" t="s">
        <v>1609</v>
      </c>
      <c r="F130" s="610">
        <v>21</v>
      </c>
      <c r="G130" s="610">
        <v>3633</v>
      </c>
      <c r="H130" s="610">
        <v>1.2281947261663286</v>
      </c>
      <c r="I130" s="610">
        <v>173</v>
      </c>
      <c r="J130" s="610">
        <v>17</v>
      </c>
      <c r="K130" s="610">
        <v>2958</v>
      </c>
      <c r="L130" s="610">
        <v>1</v>
      </c>
      <c r="M130" s="610">
        <v>174</v>
      </c>
      <c r="N130" s="610">
        <v>25</v>
      </c>
      <c r="O130" s="610">
        <v>4375</v>
      </c>
      <c r="P130" s="598">
        <v>1.4790398918187966</v>
      </c>
      <c r="Q130" s="611">
        <v>175</v>
      </c>
    </row>
    <row r="131" spans="1:17" ht="14.45" customHeight="1" x14ac:dyDescent="0.2">
      <c r="A131" s="592" t="s">
        <v>1563</v>
      </c>
      <c r="B131" s="593" t="s">
        <v>1589</v>
      </c>
      <c r="C131" s="593" t="s">
        <v>1565</v>
      </c>
      <c r="D131" s="593" t="s">
        <v>1610</v>
      </c>
      <c r="E131" s="593" t="s">
        <v>1611</v>
      </c>
      <c r="F131" s="610">
        <v>401</v>
      </c>
      <c r="G131" s="610">
        <v>6817</v>
      </c>
      <c r="H131" s="610">
        <v>1.0335051546391754</v>
      </c>
      <c r="I131" s="610">
        <v>17</v>
      </c>
      <c r="J131" s="610">
        <v>388</v>
      </c>
      <c r="K131" s="610">
        <v>6596</v>
      </c>
      <c r="L131" s="610">
        <v>1</v>
      </c>
      <c r="M131" s="610">
        <v>17</v>
      </c>
      <c r="N131" s="610">
        <v>372</v>
      </c>
      <c r="O131" s="610">
        <v>6324</v>
      </c>
      <c r="P131" s="598">
        <v>0.95876288659793818</v>
      </c>
      <c r="Q131" s="611">
        <v>17</v>
      </c>
    </row>
    <row r="132" spans="1:17" ht="14.45" customHeight="1" x14ac:dyDescent="0.2">
      <c r="A132" s="592" t="s">
        <v>1563</v>
      </c>
      <c r="B132" s="593" t="s">
        <v>1589</v>
      </c>
      <c r="C132" s="593" t="s">
        <v>1565</v>
      </c>
      <c r="D132" s="593" t="s">
        <v>1612</v>
      </c>
      <c r="E132" s="593" t="s">
        <v>1613</v>
      </c>
      <c r="F132" s="610">
        <v>40</v>
      </c>
      <c r="G132" s="610">
        <v>10960</v>
      </c>
      <c r="H132" s="610">
        <v>0.23121387283236994</v>
      </c>
      <c r="I132" s="610">
        <v>274</v>
      </c>
      <c r="J132" s="610">
        <v>173</v>
      </c>
      <c r="K132" s="610">
        <v>47402</v>
      </c>
      <c r="L132" s="610">
        <v>1</v>
      </c>
      <c r="M132" s="610">
        <v>274</v>
      </c>
      <c r="N132" s="610">
        <v>161</v>
      </c>
      <c r="O132" s="610">
        <v>44597</v>
      </c>
      <c r="P132" s="598">
        <v>0.94082528163368639</v>
      </c>
      <c r="Q132" s="611">
        <v>277</v>
      </c>
    </row>
    <row r="133" spans="1:17" ht="14.45" customHeight="1" x14ac:dyDescent="0.2">
      <c r="A133" s="592" t="s">
        <v>1563</v>
      </c>
      <c r="B133" s="593" t="s">
        <v>1589</v>
      </c>
      <c r="C133" s="593" t="s">
        <v>1565</v>
      </c>
      <c r="D133" s="593" t="s">
        <v>1614</v>
      </c>
      <c r="E133" s="593" t="s">
        <v>1615</v>
      </c>
      <c r="F133" s="610">
        <v>172</v>
      </c>
      <c r="G133" s="610">
        <v>24424</v>
      </c>
      <c r="H133" s="610">
        <v>0.93546286721054039</v>
      </c>
      <c r="I133" s="610">
        <v>142</v>
      </c>
      <c r="J133" s="610">
        <v>184</v>
      </c>
      <c r="K133" s="610">
        <v>26109</v>
      </c>
      <c r="L133" s="610">
        <v>1</v>
      </c>
      <c r="M133" s="610">
        <v>141.89673913043478</v>
      </c>
      <c r="N133" s="610">
        <v>182</v>
      </c>
      <c r="O133" s="610">
        <v>25662</v>
      </c>
      <c r="P133" s="598">
        <v>0.98287946685051131</v>
      </c>
      <c r="Q133" s="611">
        <v>141</v>
      </c>
    </row>
    <row r="134" spans="1:17" ht="14.45" customHeight="1" x14ac:dyDescent="0.2">
      <c r="A134" s="592" t="s">
        <v>1563</v>
      </c>
      <c r="B134" s="593" t="s">
        <v>1589</v>
      </c>
      <c r="C134" s="593" t="s">
        <v>1565</v>
      </c>
      <c r="D134" s="593" t="s">
        <v>1616</v>
      </c>
      <c r="E134" s="593" t="s">
        <v>1615</v>
      </c>
      <c r="F134" s="610">
        <v>236</v>
      </c>
      <c r="G134" s="610">
        <v>18408</v>
      </c>
      <c r="H134" s="610">
        <v>1.1386861313868613</v>
      </c>
      <c r="I134" s="610">
        <v>78</v>
      </c>
      <c r="J134" s="610">
        <v>207</v>
      </c>
      <c r="K134" s="610">
        <v>16166</v>
      </c>
      <c r="L134" s="610">
        <v>1</v>
      </c>
      <c r="M134" s="610">
        <v>78.096618357487927</v>
      </c>
      <c r="N134" s="610">
        <v>198</v>
      </c>
      <c r="O134" s="610">
        <v>15642</v>
      </c>
      <c r="P134" s="598">
        <v>0.96758629221823578</v>
      </c>
      <c r="Q134" s="611">
        <v>79</v>
      </c>
    </row>
    <row r="135" spans="1:17" ht="14.45" customHeight="1" x14ac:dyDescent="0.2">
      <c r="A135" s="592" t="s">
        <v>1563</v>
      </c>
      <c r="B135" s="593" t="s">
        <v>1589</v>
      </c>
      <c r="C135" s="593" t="s">
        <v>1565</v>
      </c>
      <c r="D135" s="593" t="s">
        <v>1617</v>
      </c>
      <c r="E135" s="593" t="s">
        <v>1618</v>
      </c>
      <c r="F135" s="610">
        <v>172</v>
      </c>
      <c r="G135" s="610">
        <v>54008</v>
      </c>
      <c r="H135" s="610">
        <v>0.93478260869565222</v>
      </c>
      <c r="I135" s="610">
        <v>314</v>
      </c>
      <c r="J135" s="610">
        <v>184</v>
      </c>
      <c r="K135" s="610">
        <v>57776</v>
      </c>
      <c r="L135" s="610">
        <v>1</v>
      </c>
      <c r="M135" s="610">
        <v>314</v>
      </c>
      <c r="N135" s="610">
        <v>182</v>
      </c>
      <c r="O135" s="610">
        <v>57512</v>
      </c>
      <c r="P135" s="598">
        <v>0.9954306286347272</v>
      </c>
      <c r="Q135" s="611">
        <v>316</v>
      </c>
    </row>
    <row r="136" spans="1:17" ht="14.45" customHeight="1" x14ac:dyDescent="0.2">
      <c r="A136" s="592" t="s">
        <v>1563</v>
      </c>
      <c r="B136" s="593" t="s">
        <v>1589</v>
      </c>
      <c r="C136" s="593" t="s">
        <v>1565</v>
      </c>
      <c r="D136" s="593" t="s">
        <v>1619</v>
      </c>
      <c r="E136" s="593" t="s">
        <v>1620</v>
      </c>
      <c r="F136" s="610">
        <v>351</v>
      </c>
      <c r="G136" s="610">
        <v>57213</v>
      </c>
      <c r="H136" s="610">
        <v>1.7453097831060675</v>
      </c>
      <c r="I136" s="610">
        <v>163</v>
      </c>
      <c r="J136" s="610">
        <v>201</v>
      </c>
      <c r="K136" s="610">
        <v>32781</v>
      </c>
      <c r="L136" s="610">
        <v>1</v>
      </c>
      <c r="M136" s="610">
        <v>163.08955223880596</v>
      </c>
      <c r="N136" s="610">
        <v>197</v>
      </c>
      <c r="O136" s="610">
        <v>32505</v>
      </c>
      <c r="P136" s="598">
        <v>0.9915804886977212</v>
      </c>
      <c r="Q136" s="611">
        <v>165</v>
      </c>
    </row>
    <row r="137" spans="1:17" ht="14.45" customHeight="1" x14ac:dyDescent="0.2">
      <c r="A137" s="592" t="s">
        <v>1563</v>
      </c>
      <c r="B137" s="593" t="s">
        <v>1589</v>
      </c>
      <c r="C137" s="593" t="s">
        <v>1565</v>
      </c>
      <c r="D137" s="593" t="s">
        <v>1621</v>
      </c>
      <c r="E137" s="593" t="s">
        <v>1591</v>
      </c>
      <c r="F137" s="610">
        <v>495</v>
      </c>
      <c r="G137" s="610">
        <v>35640</v>
      </c>
      <c r="H137" s="610">
        <v>1.0606827177762566</v>
      </c>
      <c r="I137" s="610">
        <v>72</v>
      </c>
      <c r="J137" s="610">
        <v>466</v>
      </c>
      <c r="K137" s="610">
        <v>33601</v>
      </c>
      <c r="L137" s="610">
        <v>1</v>
      </c>
      <c r="M137" s="610">
        <v>72.105150214592271</v>
      </c>
      <c r="N137" s="610">
        <v>470</v>
      </c>
      <c r="O137" s="610">
        <v>34780</v>
      </c>
      <c r="P137" s="598">
        <v>1.0350882414213862</v>
      </c>
      <c r="Q137" s="611">
        <v>74</v>
      </c>
    </row>
    <row r="138" spans="1:17" ht="14.45" customHeight="1" x14ac:dyDescent="0.2">
      <c r="A138" s="592" t="s">
        <v>1563</v>
      </c>
      <c r="B138" s="593" t="s">
        <v>1589</v>
      </c>
      <c r="C138" s="593" t="s">
        <v>1565</v>
      </c>
      <c r="D138" s="593" t="s">
        <v>1626</v>
      </c>
      <c r="E138" s="593" t="s">
        <v>1627</v>
      </c>
      <c r="F138" s="610">
        <v>24</v>
      </c>
      <c r="G138" s="610">
        <v>29064</v>
      </c>
      <c r="H138" s="610">
        <v>0.82690337999317176</v>
      </c>
      <c r="I138" s="610">
        <v>1211</v>
      </c>
      <c r="J138" s="610">
        <v>29</v>
      </c>
      <c r="K138" s="610">
        <v>35148</v>
      </c>
      <c r="L138" s="610">
        <v>1</v>
      </c>
      <c r="M138" s="610">
        <v>1212</v>
      </c>
      <c r="N138" s="610">
        <v>34</v>
      </c>
      <c r="O138" s="610">
        <v>41344</v>
      </c>
      <c r="P138" s="598">
        <v>1.1762831455559348</v>
      </c>
      <c r="Q138" s="611">
        <v>1216</v>
      </c>
    </row>
    <row r="139" spans="1:17" ht="14.45" customHeight="1" x14ac:dyDescent="0.2">
      <c r="A139" s="592" t="s">
        <v>1563</v>
      </c>
      <c r="B139" s="593" t="s">
        <v>1589</v>
      </c>
      <c r="C139" s="593" t="s">
        <v>1565</v>
      </c>
      <c r="D139" s="593" t="s">
        <v>1628</v>
      </c>
      <c r="E139" s="593" t="s">
        <v>1629</v>
      </c>
      <c r="F139" s="610">
        <v>20</v>
      </c>
      <c r="G139" s="610">
        <v>2280</v>
      </c>
      <c r="H139" s="610">
        <v>1.2391304347826086</v>
      </c>
      <c r="I139" s="610">
        <v>114</v>
      </c>
      <c r="J139" s="610">
        <v>16</v>
      </c>
      <c r="K139" s="610">
        <v>1840</v>
      </c>
      <c r="L139" s="610">
        <v>1</v>
      </c>
      <c r="M139" s="610">
        <v>115</v>
      </c>
      <c r="N139" s="610">
        <v>23</v>
      </c>
      <c r="O139" s="610">
        <v>2668</v>
      </c>
      <c r="P139" s="598">
        <v>1.45</v>
      </c>
      <c r="Q139" s="611">
        <v>116</v>
      </c>
    </row>
    <row r="140" spans="1:17" ht="14.45" customHeight="1" x14ac:dyDescent="0.2">
      <c r="A140" s="592" t="s">
        <v>1563</v>
      </c>
      <c r="B140" s="593" t="s">
        <v>1589</v>
      </c>
      <c r="C140" s="593" t="s">
        <v>1565</v>
      </c>
      <c r="D140" s="593" t="s">
        <v>1636</v>
      </c>
      <c r="E140" s="593" t="s">
        <v>1637</v>
      </c>
      <c r="F140" s="610"/>
      <c r="G140" s="610"/>
      <c r="H140" s="610"/>
      <c r="I140" s="610"/>
      <c r="J140" s="610"/>
      <c r="K140" s="610"/>
      <c r="L140" s="610"/>
      <c r="M140" s="610"/>
      <c r="N140" s="610">
        <v>3</v>
      </c>
      <c r="O140" s="610">
        <v>3225</v>
      </c>
      <c r="P140" s="598"/>
      <c r="Q140" s="611">
        <v>1075</v>
      </c>
    </row>
    <row r="141" spans="1:17" ht="14.45" customHeight="1" x14ac:dyDescent="0.2">
      <c r="A141" s="592" t="s">
        <v>1679</v>
      </c>
      <c r="B141" s="593" t="s">
        <v>1589</v>
      </c>
      <c r="C141" s="593" t="s">
        <v>1565</v>
      </c>
      <c r="D141" s="593" t="s">
        <v>1590</v>
      </c>
      <c r="E141" s="593" t="s">
        <v>1591</v>
      </c>
      <c r="F141" s="610">
        <v>599</v>
      </c>
      <c r="G141" s="610">
        <v>126389</v>
      </c>
      <c r="H141" s="610">
        <v>0.79173244130396647</v>
      </c>
      <c r="I141" s="610">
        <v>211</v>
      </c>
      <c r="J141" s="610">
        <v>753</v>
      </c>
      <c r="K141" s="610">
        <v>159636</v>
      </c>
      <c r="L141" s="610">
        <v>1</v>
      </c>
      <c r="M141" s="610">
        <v>212</v>
      </c>
      <c r="N141" s="610">
        <v>631</v>
      </c>
      <c r="O141" s="610">
        <v>134403</v>
      </c>
      <c r="P141" s="598">
        <v>0.84193415019168605</v>
      </c>
      <c r="Q141" s="611">
        <v>213</v>
      </c>
    </row>
    <row r="142" spans="1:17" ht="14.45" customHeight="1" x14ac:dyDescent="0.2">
      <c r="A142" s="592" t="s">
        <v>1679</v>
      </c>
      <c r="B142" s="593" t="s">
        <v>1589</v>
      </c>
      <c r="C142" s="593" t="s">
        <v>1565</v>
      </c>
      <c r="D142" s="593" t="s">
        <v>1593</v>
      </c>
      <c r="E142" s="593" t="s">
        <v>1594</v>
      </c>
      <c r="F142" s="610">
        <v>285</v>
      </c>
      <c r="G142" s="610">
        <v>85785</v>
      </c>
      <c r="H142" s="610">
        <v>0.46490391389644597</v>
      </c>
      <c r="I142" s="610">
        <v>301</v>
      </c>
      <c r="J142" s="610">
        <v>611</v>
      </c>
      <c r="K142" s="610">
        <v>184522</v>
      </c>
      <c r="L142" s="610">
        <v>1</v>
      </c>
      <c r="M142" s="610">
        <v>302</v>
      </c>
      <c r="N142" s="610">
        <v>562</v>
      </c>
      <c r="O142" s="610">
        <v>170286</v>
      </c>
      <c r="P142" s="598">
        <v>0.92284930794160047</v>
      </c>
      <c r="Q142" s="611">
        <v>303</v>
      </c>
    </row>
    <row r="143" spans="1:17" ht="14.45" customHeight="1" x14ac:dyDescent="0.2">
      <c r="A143" s="592" t="s">
        <v>1679</v>
      </c>
      <c r="B143" s="593" t="s">
        <v>1589</v>
      </c>
      <c r="C143" s="593" t="s">
        <v>1565</v>
      </c>
      <c r="D143" s="593" t="s">
        <v>1595</v>
      </c>
      <c r="E143" s="593" t="s">
        <v>1596</v>
      </c>
      <c r="F143" s="610">
        <v>6</v>
      </c>
      <c r="G143" s="610">
        <v>594</v>
      </c>
      <c r="H143" s="610">
        <v>0.495</v>
      </c>
      <c r="I143" s="610">
        <v>99</v>
      </c>
      <c r="J143" s="610">
        <v>12</v>
      </c>
      <c r="K143" s="610">
        <v>1200</v>
      </c>
      <c r="L143" s="610">
        <v>1</v>
      </c>
      <c r="M143" s="610">
        <v>100</v>
      </c>
      <c r="N143" s="610">
        <v>12</v>
      </c>
      <c r="O143" s="610">
        <v>1200</v>
      </c>
      <c r="P143" s="598">
        <v>1</v>
      </c>
      <c r="Q143" s="611">
        <v>100</v>
      </c>
    </row>
    <row r="144" spans="1:17" ht="14.45" customHeight="1" x14ac:dyDescent="0.2">
      <c r="A144" s="592" t="s">
        <v>1679</v>
      </c>
      <c r="B144" s="593" t="s">
        <v>1589</v>
      </c>
      <c r="C144" s="593" t="s">
        <v>1565</v>
      </c>
      <c r="D144" s="593" t="s">
        <v>1599</v>
      </c>
      <c r="E144" s="593" t="s">
        <v>1600</v>
      </c>
      <c r="F144" s="610">
        <v>119</v>
      </c>
      <c r="G144" s="610">
        <v>16303</v>
      </c>
      <c r="H144" s="610">
        <v>1.1666666666666667</v>
      </c>
      <c r="I144" s="610">
        <v>137</v>
      </c>
      <c r="J144" s="610">
        <v>102</v>
      </c>
      <c r="K144" s="610">
        <v>13974</v>
      </c>
      <c r="L144" s="610">
        <v>1</v>
      </c>
      <c r="M144" s="610">
        <v>137</v>
      </c>
      <c r="N144" s="610">
        <v>107</v>
      </c>
      <c r="O144" s="610">
        <v>14766</v>
      </c>
      <c r="P144" s="598">
        <v>1.0566766852726492</v>
      </c>
      <c r="Q144" s="611">
        <v>138</v>
      </c>
    </row>
    <row r="145" spans="1:17" ht="14.45" customHeight="1" x14ac:dyDescent="0.2">
      <c r="A145" s="592" t="s">
        <v>1679</v>
      </c>
      <c r="B145" s="593" t="s">
        <v>1589</v>
      </c>
      <c r="C145" s="593" t="s">
        <v>1565</v>
      </c>
      <c r="D145" s="593" t="s">
        <v>1601</v>
      </c>
      <c r="E145" s="593" t="s">
        <v>1600</v>
      </c>
      <c r="F145" s="610"/>
      <c r="G145" s="610"/>
      <c r="H145" s="610"/>
      <c r="I145" s="610"/>
      <c r="J145" s="610"/>
      <c r="K145" s="610"/>
      <c r="L145" s="610"/>
      <c r="M145" s="610"/>
      <c r="N145" s="610">
        <v>1</v>
      </c>
      <c r="O145" s="610">
        <v>185</v>
      </c>
      <c r="P145" s="598"/>
      <c r="Q145" s="611">
        <v>185</v>
      </c>
    </row>
    <row r="146" spans="1:17" ht="14.45" customHeight="1" x14ac:dyDescent="0.2">
      <c r="A146" s="592" t="s">
        <v>1679</v>
      </c>
      <c r="B146" s="593" t="s">
        <v>1589</v>
      </c>
      <c r="C146" s="593" t="s">
        <v>1565</v>
      </c>
      <c r="D146" s="593" t="s">
        <v>1604</v>
      </c>
      <c r="E146" s="593" t="s">
        <v>1605</v>
      </c>
      <c r="F146" s="610">
        <v>1</v>
      </c>
      <c r="G146" s="610">
        <v>639</v>
      </c>
      <c r="H146" s="610">
        <v>0.99843749999999998</v>
      </c>
      <c r="I146" s="610">
        <v>639</v>
      </c>
      <c r="J146" s="610">
        <v>1</v>
      </c>
      <c r="K146" s="610">
        <v>640</v>
      </c>
      <c r="L146" s="610">
        <v>1</v>
      </c>
      <c r="M146" s="610">
        <v>640</v>
      </c>
      <c r="N146" s="610"/>
      <c r="O146" s="610"/>
      <c r="P146" s="598"/>
      <c r="Q146" s="611"/>
    </row>
    <row r="147" spans="1:17" ht="14.45" customHeight="1" x14ac:dyDescent="0.2">
      <c r="A147" s="592" t="s">
        <v>1679</v>
      </c>
      <c r="B147" s="593" t="s">
        <v>1589</v>
      </c>
      <c r="C147" s="593" t="s">
        <v>1565</v>
      </c>
      <c r="D147" s="593" t="s">
        <v>1608</v>
      </c>
      <c r="E147" s="593" t="s">
        <v>1609</v>
      </c>
      <c r="F147" s="610">
        <v>14</v>
      </c>
      <c r="G147" s="610">
        <v>2422</v>
      </c>
      <c r="H147" s="610">
        <v>0.73260738052026619</v>
      </c>
      <c r="I147" s="610">
        <v>173</v>
      </c>
      <c r="J147" s="610">
        <v>19</v>
      </c>
      <c r="K147" s="610">
        <v>3306</v>
      </c>
      <c r="L147" s="610">
        <v>1</v>
      </c>
      <c r="M147" s="610">
        <v>174</v>
      </c>
      <c r="N147" s="610">
        <v>16</v>
      </c>
      <c r="O147" s="610">
        <v>2800</v>
      </c>
      <c r="P147" s="598">
        <v>0.84694494857834246</v>
      </c>
      <c r="Q147" s="611">
        <v>175</v>
      </c>
    </row>
    <row r="148" spans="1:17" ht="14.45" customHeight="1" x14ac:dyDescent="0.2">
      <c r="A148" s="592" t="s">
        <v>1679</v>
      </c>
      <c r="B148" s="593" t="s">
        <v>1589</v>
      </c>
      <c r="C148" s="593" t="s">
        <v>1565</v>
      </c>
      <c r="D148" s="593" t="s">
        <v>1568</v>
      </c>
      <c r="E148" s="593" t="s">
        <v>1569</v>
      </c>
      <c r="F148" s="610"/>
      <c r="G148" s="610"/>
      <c r="H148" s="610"/>
      <c r="I148" s="610"/>
      <c r="J148" s="610"/>
      <c r="K148" s="610"/>
      <c r="L148" s="610"/>
      <c r="M148" s="610"/>
      <c r="N148" s="610">
        <v>1</v>
      </c>
      <c r="O148" s="610">
        <v>348</v>
      </c>
      <c r="P148" s="598"/>
      <c r="Q148" s="611">
        <v>348</v>
      </c>
    </row>
    <row r="149" spans="1:17" ht="14.45" customHeight="1" x14ac:dyDescent="0.2">
      <c r="A149" s="592" t="s">
        <v>1679</v>
      </c>
      <c r="B149" s="593" t="s">
        <v>1589</v>
      </c>
      <c r="C149" s="593" t="s">
        <v>1565</v>
      </c>
      <c r="D149" s="593" t="s">
        <v>1610</v>
      </c>
      <c r="E149" s="593" t="s">
        <v>1611</v>
      </c>
      <c r="F149" s="610">
        <v>257</v>
      </c>
      <c r="G149" s="610">
        <v>4369</v>
      </c>
      <c r="H149" s="610">
        <v>0.94139194139194138</v>
      </c>
      <c r="I149" s="610">
        <v>17</v>
      </c>
      <c r="J149" s="610">
        <v>273</v>
      </c>
      <c r="K149" s="610">
        <v>4641</v>
      </c>
      <c r="L149" s="610">
        <v>1</v>
      </c>
      <c r="M149" s="610">
        <v>17</v>
      </c>
      <c r="N149" s="610">
        <v>266</v>
      </c>
      <c r="O149" s="610">
        <v>4522</v>
      </c>
      <c r="P149" s="598">
        <v>0.97435897435897434</v>
      </c>
      <c r="Q149" s="611">
        <v>17</v>
      </c>
    </row>
    <row r="150" spans="1:17" ht="14.45" customHeight="1" x14ac:dyDescent="0.2">
      <c r="A150" s="592" t="s">
        <v>1679</v>
      </c>
      <c r="B150" s="593" t="s">
        <v>1589</v>
      </c>
      <c r="C150" s="593" t="s">
        <v>1565</v>
      </c>
      <c r="D150" s="593" t="s">
        <v>1612</v>
      </c>
      <c r="E150" s="593" t="s">
        <v>1613</v>
      </c>
      <c r="F150" s="610">
        <v>19</v>
      </c>
      <c r="G150" s="610">
        <v>5206</v>
      </c>
      <c r="H150" s="610">
        <v>0.1484375</v>
      </c>
      <c r="I150" s="610">
        <v>274</v>
      </c>
      <c r="J150" s="610">
        <v>128</v>
      </c>
      <c r="K150" s="610">
        <v>35072</v>
      </c>
      <c r="L150" s="610">
        <v>1</v>
      </c>
      <c r="M150" s="610">
        <v>274</v>
      </c>
      <c r="N150" s="610">
        <v>103</v>
      </c>
      <c r="O150" s="610">
        <v>28531</v>
      </c>
      <c r="P150" s="598">
        <v>0.81349794708029199</v>
      </c>
      <c r="Q150" s="611">
        <v>277</v>
      </c>
    </row>
    <row r="151" spans="1:17" ht="14.45" customHeight="1" x14ac:dyDescent="0.2">
      <c r="A151" s="592" t="s">
        <v>1679</v>
      </c>
      <c r="B151" s="593" t="s">
        <v>1589</v>
      </c>
      <c r="C151" s="593" t="s">
        <v>1565</v>
      </c>
      <c r="D151" s="593" t="s">
        <v>1614</v>
      </c>
      <c r="E151" s="593" t="s">
        <v>1615</v>
      </c>
      <c r="F151" s="610">
        <v>132</v>
      </c>
      <c r="G151" s="610">
        <v>18744</v>
      </c>
      <c r="H151" s="610">
        <v>0.82525425967507593</v>
      </c>
      <c r="I151" s="610">
        <v>142</v>
      </c>
      <c r="J151" s="610">
        <v>160</v>
      </c>
      <c r="K151" s="610">
        <v>22713</v>
      </c>
      <c r="L151" s="610">
        <v>1</v>
      </c>
      <c r="M151" s="610">
        <v>141.95625000000001</v>
      </c>
      <c r="N151" s="610">
        <v>150</v>
      </c>
      <c r="O151" s="610">
        <v>21150</v>
      </c>
      <c r="P151" s="598">
        <v>0.93118478404437988</v>
      </c>
      <c r="Q151" s="611">
        <v>141</v>
      </c>
    </row>
    <row r="152" spans="1:17" ht="14.45" customHeight="1" x14ac:dyDescent="0.2">
      <c r="A152" s="592" t="s">
        <v>1679</v>
      </c>
      <c r="B152" s="593" t="s">
        <v>1589</v>
      </c>
      <c r="C152" s="593" t="s">
        <v>1565</v>
      </c>
      <c r="D152" s="593" t="s">
        <v>1616</v>
      </c>
      <c r="E152" s="593" t="s">
        <v>1615</v>
      </c>
      <c r="F152" s="610">
        <v>119</v>
      </c>
      <c r="G152" s="610">
        <v>9282</v>
      </c>
      <c r="H152" s="610">
        <v>1.1657874905802563</v>
      </c>
      <c r="I152" s="610">
        <v>78</v>
      </c>
      <c r="J152" s="610">
        <v>102</v>
      </c>
      <c r="K152" s="610">
        <v>7962</v>
      </c>
      <c r="L152" s="610">
        <v>1</v>
      </c>
      <c r="M152" s="610">
        <v>78.058823529411768</v>
      </c>
      <c r="N152" s="610">
        <v>107</v>
      </c>
      <c r="O152" s="610">
        <v>8453</v>
      </c>
      <c r="P152" s="598">
        <v>1.0616679226325043</v>
      </c>
      <c r="Q152" s="611">
        <v>79</v>
      </c>
    </row>
    <row r="153" spans="1:17" ht="14.45" customHeight="1" x14ac:dyDescent="0.2">
      <c r="A153" s="592" t="s">
        <v>1679</v>
      </c>
      <c r="B153" s="593" t="s">
        <v>1589</v>
      </c>
      <c r="C153" s="593" t="s">
        <v>1565</v>
      </c>
      <c r="D153" s="593" t="s">
        <v>1617</v>
      </c>
      <c r="E153" s="593" t="s">
        <v>1618</v>
      </c>
      <c r="F153" s="610">
        <v>132</v>
      </c>
      <c r="G153" s="610">
        <v>41448</v>
      </c>
      <c r="H153" s="610">
        <v>0.82499999999999996</v>
      </c>
      <c r="I153" s="610">
        <v>314</v>
      </c>
      <c r="J153" s="610">
        <v>160</v>
      </c>
      <c r="K153" s="610">
        <v>50240</v>
      </c>
      <c r="L153" s="610">
        <v>1</v>
      </c>
      <c r="M153" s="610">
        <v>314</v>
      </c>
      <c r="N153" s="610">
        <v>150</v>
      </c>
      <c r="O153" s="610">
        <v>47400</v>
      </c>
      <c r="P153" s="598">
        <v>0.94347133757961787</v>
      </c>
      <c r="Q153" s="611">
        <v>316</v>
      </c>
    </row>
    <row r="154" spans="1:17" ht="14.45" customHeight="1" x14ac:dyDescent="0.2">
      <c r="A154" s="592" t="s">
        <v>1679</v>
      </c>
      <c r="B154" s="593" t="s">
        <v>1589</v>
      </c>
      <c r="C154" s="593" t="s">
        <v>1565</v>
      </c>
      <c r="D154" s="593" t="s">
        <v>1576</v>
      </c>
      <c r="E154" s="593" t="s">
        <v>1577</v>
      </c>
      <c r="F154" s="610"/>
      <c r="G154" s="610"/>
      <c r="H154" s="610"/>
      <c r="I154" s="610"/>
      <c r="J154" s="610">
        <v>1</v>
      </c>
      <c r="K154" s="610">
        <v>328</v>
      </c>
      <c r="L154" s="610">
        <v>1</v>
      </c>
      <c r="M154" s="610">
        <v>328</v>
      </c>
      <c r="N154" s="610">
        <v>1</v>
      </c>
      <c r="O154" s="610">
        <v>329</v>
      </c>
      <c r="P154" s="598">
        <v>1.0030487804878048</v>
      </c>
      <c r="Q154" s="611">
        <v>329</v>
      </c>
    </row>
    <row r="155" spans="1:17" ht="14.45" customHeight="1" x14ac:dyDescent="0.2">
      <c r="A155" s="592" t="s">
        <v>1679</v>
      </c>
      <c r="B155" s="593" t="s">
        <v>1589</v>
      </c>
      <c r="C155" s="593" t="s">
        <v>1565</v>
      </c>
      <c r="D155" s="593" t="s">
        <v>1619</v>
      </c>
      <c r="E155" s="593" t="s">
        <v>1620</v>
      </c>
      <c r="F155" s="610">
        <v>160</v>
      </c>
      <c r="G155" s="610">
        <v>26080</v>
      </c>
      <c r="H155" s="610">
        <v>1.7772931715960201</v>
      </c>
      <c r="I155" s="610">
        <v>163</v>
      </c>
      <c r="J155" s="610">
        <v>90</v>
      </c>
      <c r="K155" s="610">
        <v>14674</v>
      </c>
      <c r="L155" s="610">
        <v>1</v>
      </c>
      <c r="M155" s="610">
        <v>163.04444444444445</v>
      </c>
      <c r="N155" s="610">
        <v>71</v>
      </c>
      <c r="O155" s="610">
        <v>11715</v>
      </c>
      <c r="P155" s="598">
        <v>0.79835082458770612</v>
      </c>
      <c r="Q155" s="611">
        <v>165</v>
      </c>
    </row>
    <row r="156" spans="1:17" ht="14.45" customHeight="1" x14ac:dyDescent="0.2">
      <c r="A156" s="592" t="s">
        <v>1679</v>
      </c>
      <c r="B156" s="593" t="s">
        <v>1589</v>
      </c>
      <c r="C156" s="593" t="s">
        <v>1565</v>
      </c>
      <c r="D156" s="593" t="s">
        <v>1621</v>
      </c>
      <c r="E156" s="593" t="s">
        <v>1591</v>
      </c>
      <c r="F156" s="610">
        <v>346</v>
      </c>
      <c r="G156" s="610">
        <v>24912</v>
      </c>
      <c r="H156" s="610">
        <v>0.73369853330977208</v>
      </c>
      <c r="I156" s="610">
        <v>72</v>
      </c>
      <c r="J156" s="610">
        <v>471</v>
      </c>
      <c r="K156" s="610">
        <v>33954</v>
      </c>
      <c r="L156" s="610">
        <v>1</v>
      </c>
      <c r="M156" s="610">
        <v>72.089171974522287</v>
      </c>
      <c r="N156" s="610">
        <v>331</v>
      </c>
      <c r="O156" s="610">
        <v>24494</v>
      </c>
      <c r="P156" s="598">
        <v>0.72138775991046711</v>
      </c>
      <c r="Q156" s="611">
        <v>74</v>
      </c>
    </row>
    <row r="157" spans="1:17" ht="14.45" customHeight="1" x14ac:dyDescent="0.2">
      <c r="A157" s="592" t="s">
        <v>1679</v>
      </c>
      <c r="B157" s="593" t="s">
        <v>1589</v>
      </c>
      <c r="C157" s="593" t="s">
        <v>1565</v>
      </c>
      <c r="D157" s="593" t="s">
        <v>1626</v>
      </c>
      <c r="E157" s="593" t="s">
        <v>1627</v>
      </c>
      <c r="F157" s="610">
        <v>12</v>
      </c>
      <c r="G157" s="610">
        <v>14532</v>
      </c>
      <c r="H157" s="610">
        <v>0.63105784262636788</v>
      </c>
      <c r="I157" s="610">
        <v>1211</v>
      </c>
      <c r="J157" s="610">
        <v>19</v>
      </c>
      <c r="K157" s="610">
        <v>23028</v>
      </c>
      <c r="L157" s="610">
        <v>1</v>
      </c>
      <c r="M157" s="610">
        <v>1212</v>
      </c>
      <c r="N157" s="610">
        <v>16</v>
      </c>
      <c r="O157" s="610">
        <v>19456</v>
      </c>
      <c r="P157" s="598">
        <v>0.84488448844884489</v>
      </c>
      <c r="Q157" s="611">
        <v>1216</v>
      </c>
    </row>
    <row r="158" spans="1:17" ht="14.45" customHeight="1" x14ac:dyDescent="0.2">
      <c r="A158" s="592" t="s">
        <v>1679</v>
      </c>
      <c r="B158" s="593" t="s">
        <v>1589</v>
      </c>
      <c r="C158" s="593" t="s">
        <v>1565</v>
      </c>
      <c r="D158" s="593" t="s">
        <v>1628</v>
      </c>
      <c r="E158" s="593" t="s">
        <v>1629</v>
      </c>
      <c r="F158" s="610">
        <v>9</v>
      </c>
      <c r="G158" s="610">
        <v>1026</v>
      </c>
      <c r="H158" s="610">
        <v>0.89217391304347826</v>
      </c>
      <c r="I158" s="610">
        <v>114</v>
      </c>
      <c r="J158" s="610">
        <v>10</v>
      </c>
      <c r="K158" s="610">
        <v>1150</v>
      </c>
      <c r="L158" s="610">
        <v>1</v>
      </c>
      <c r="M158" s="610">
        <v>115</v>
      </c>
      <c r="N158" s="610">
        <v>11</v>
      </c>
      <c r="O158" s="610">
        <v>1276</v>
      </c>
      <c r="P158" s="598">
        <v>1.1095652173913044</v>
      </c>
      <c r="Q158" s="611">
        <v>116</v>
      </c>
    </row>
    <row r="159" spans="1:17" ht="14.45" customHeight="1" x14ac:dyDescent="0.2">
      <c r="A159" s="592" t="s">
        <v>1679</v>
      </c>
      <c r="B159" s="593" t="s">
        <v>1589</v>
      </c>
      <c r="C159" s="593" t="s">
        <v>1565</v>
      </c>
      <c r="D159" s="593" t="s">
        <v>1630</v>
      </c>
      <c r="E159" s="593" t="s">
        <v>1631</v>
      </c>
      <c r="F159" s="610"/>
      <c r="G159" s="610"/>
      <c r="H159" s="610"/>
      <c r="I159" s="610"/>
      <c r="J159" s="610"/>
      <c r="K159" s="610"/>
      <c r="L159" s="610"/>
      <c r="M159" s="610"/>
      <c r="N159" s="610">
        <v>1</v>
      </c>
      <c r="O159" s="610">
        <v>350</v>
      </c>
      <c r="P159" s="598"/>
      <c r="Q159" s="611">
        <v>350</v>
      </c>
    </row>
    <row r="160" spans="1:17" ht="14.45" customHeight="1" x14ac:dyDescent="0.2">
      <c r="A160" s="592" t="s">
        <v>1680</v>
      </c>
      <c r="B160" s="593" t="s">
        <v>1589</v>
      </c>
      <c r="C160" s="593" t="s">
        <v>1565</v>
      </c>
      <c r="D160" s="593" t="s">
        <v>1590</v>
      </c>
      <c r="E160" s="593" t="s">
        <v>1591</v>
      </c>
      <c r="F160" s="610">
        <v>282</v>
      </c>
      <c r="G160" s="610">
        <v>59502</v>
      </c>
      <c r="H160" s="610">
        <v>0.82307862557406075</v>
      </c>
      <c r="I160" s="610">
        <v>211</v>
      </c>
      <c r="J160" s="610">
        <v>341</v>
      </c>
      <c r="K160" s="610">
        <v>72292</v>
      </c>
      <c r="L160" s="610">
        <v>1</v>
      </c>
      <c r="M160" s="610">
        <v>212</v>
      </c>
      <c r="N160" s="610">
        <v>315</v>
      </c>
      <c r="O160" s="610">
        <v>67095</v>
      </c>
      <c r="P160" s="598">
        <v>0.92811099430089083</v>
      </c>
      <c r="Q160" s="611">
        <v>213</v>
      </c>
    </row>
    <row r="161" spans="1:17" ht="14.45" customHeight="1" x14ac:dyDescent="0.2">
      <c r="A161" s="592" t="s">
        <v>1680</v>
      </c>
      <c r="B161" s="593" t="s">
        <v>1589</v>
      </c>
      <c r="C161" s="593" t="s">
        <v>1565</v>
      </c>
      <c r="D161" s="593" t="s">
        <v>1592</v>
      </c>
      <c r="E161" s="593" t="s">
        <v>1591</v>
      </c>
      <c r="F161" s="610"/>
      <c r="G161" s="610"/>
      <c r="H161" s="610"/>
      <c r="I161" s="610"/>
      <c r="J161" s="610">
        <v>8</v>
      </c>
      <c r="K161" s="610">
        <v>696</v>
      </c>
      <c r="L161" s="610">
        <v>1</v>
      </c>
      <c r="M161" s="610">
        <v>87</v>
      </c>
      <c r="N161" s="610">
        <v>9</v>
      </c>
      <c r="O161" s="610">
        <v>792</v>
      </c>
      <c r="P161" s="598">
        <v>1.1379310344827587</v>
      </c>
      <c r="Q161" s="611">
        <v>88</v>
      </c>
    </row>
    <row r="162" spans="1:17" ht="14.45" customHeight="1" x14ac:dyDescent="0.2">
      <c r="A162" s="592" t="s">
        <v>1680</v>
      </c>
      <c r="B162" s="593" t="s">
        <v>1589</v>
      </c>
      <c r="C162" s="593" t="s">
        <v>1565</v>
      </c>
      <c r="D162" s="593" t="s">
        <v>1593</v>
      </c>
      <c r="E162" s="593" t="s">
        <v>1594</v>
      </c>
      <c r="F162" s="610">
        <v>485</v>
      </c>
      <c r="G162" s="610">
        <v>145985</v>
      </c>
      <c r="H162" s="610">
        <v>0.67892421311109452</v>
      </c>
      <c r="I162" s="610">
        <v>301</v>
      </c>
      <c r="J162" s="610">
        <v>712</v>
      </c>
      <c r="K162" s="610">
        <v>215024</v>
      </c>
      <c r="L162" s="610">
        <v>1</v>
      </c>
      <c r="M162" s="610">
        <v>302</v>
      </c>
      <c r="N162" s="610">
        <v>317</v>
      </c>
      <c r="O162" s="610">
        <v>96051</v>
      </c>
      <c r="P162" s="598">
        <v>0.44669897313788226</v>
      </c>
      <c r="Q162" s="611">
        <v>303</v>
      </c>
    </row>
    <row r="163" spans="1:17" ht="14.45" customHeight="1" x14ac:dyDescent="0.2">
      <c r="A163" s="592" t="s">
        <v>1680</v>
      </c>
      <c r="B163" s="593" t="s">
        <v>1589</v>
      </c>
      <c r="C163" s="593" t="s">
        <v>1565</v>
      </c>
      <c r="D163" s="593" t="s">
        <v>1595</v>
      </c>
      <c r="E163" s="593" t="s">
        <v>1596</v>
      </c>
      <c r="F163" s="610"/>
      <c r="G163" s="610"/>
      <c r="H163" s="610"/>
      <c r="I163" s="610"/>
      <c r="J163" s="610">
        <v>6</v>
      </c>
      <c r="K163" s="610">
        <v>600</v>
      </c>
      <c r="L163" s="610">
        <v>1</v>
      </c>
      <c r="M163" s="610">
        <v>100</v>
      </c>
      <c r="N163" s="610">
        <v>9</v>
      </c>
      <c r="O163" s="610">
        <v>900</v>
      </c>
      <c r="P163" s="598">
        <v>1.5</v>
      </c>
      <c r="Q163" s="611">
        <v>100</v>
      </c>
    </row>
    <row r="164" spans="1:17" ht="14.45" customHeight="1" x14ac:dyDescent="0.2">
      <c r="A164" s="592" t="s">
        <v>1680</v>
      </c>
      <c r="B164" s="593" t="s">
        <v>1589</v>
      </c>
      <c r="C164" s="593" t="s">
        <v>1565</v>
      </c>
      <c r="D164" s="593" t="s">
        <v>1597</v>
      </c>
      <c r="E164" s="593" t="s">
        <v>1598</v>
      </c>
      <c r="F164" s="610"/>
      <c r="G164" s="610"/>
      <c r="H164" s="610"/>
      <c r="I164" s="610"/>
      <c r="J164" s="610">
        <v>1</v>
      </c>
      <c r="K164" s="610">
        <v>232</v>
      </c>
      <c r="L164" s="610">
        <v>1</v>
      </c>
      <c r="M164" s="610">
        <v>232</v>
      </c>
      <c r="N164" s="610"/>
      <c r="O164" s="610"/>
      <c r="P164" s="598"/>
      <c r="Q164" s="611"/>
    </row>
    <row r="165" spans="1:17" ht="14.45" customHeight="1" x14ac:dyDescent="0.2">
      <c r="A165" s="592" t="s">
        <v>1680</v>
      </c>
      <c r="B165" s="593" t="s">
        <v>1589</v>
      </c>
      <c r="C165" s="593" t="s">
        <v>1565</v>
      </c>
      <c r="D165" s="593" t="s">
        <v>1599</v>
      </c>
      <c r="E165" s="593" t="s">
        <v>1600</v>
      </c>
      <c r="F165" s="610">
        <v>208</v>
      </c>
      <c r="G165" s="610">
        <v>28496</v>
      </c>
      <c r="H165" s="610">
        <v>0.89655172413793105</v>
      </c>
      <c r="I165" s="610">
        <v>137</v>
      </c>
      <c r="J165" s="610">
        <v>232</v>
      </c>
      <c r="K165" s="610">
        <v>31784</v>
      </c>
      <c r="L165" s="610">
        <v>1</v>
      </c>
      <c r="M165" s="610">
        <v>137</v>
      </c>
      <c r="N165" s="610">
        <v>199</v>
      </c>
      <c r="O165" s="610">
        <v>27462</v>
      </c>
      <c r="P165" s="598">
        <v>0.86401963251950664</v>
      </c>
      <c r="Q165" s="611">
        <v>138</v>
      </c>
    </row>
    <row r="166" spans="1:17" ht="14.45" customHeight="1" x14ac:dyDescent="0.2">
      <c r="A166" s="592" t="s">
        <v>1680</v>
      </c>
      <c r="B166" s="593" t="s">
        <v>1589</v>
      </c>
      <c r="C166" s="593" t="s">
        <v>1565</v>
      </c>
      <c r="D166" s="593" t="s">
        <v>1601</v>
      </c>
      <c r="E166" s="593" t="s">
        <v>1600</v>
      </c>
      <c r="F166" s="610"/>
      <c r="G166" s="610"/>
      <c r="H166" s="610"/>
      <c r="I166" s="610"/>
      <c r="J166" s="610">
        <v>3</v>
      </c>
      <c r="K166" s="610">
        <v>552</v>
      </c>
      <c r="L166" s="610">
        <v>1</v>
      </c>
      <c r="M166" s="610">
        <v>184</v>
      </c>
      <c r="N166" s="610">
        <v>4</v>
      </c>
      <c r="O166" s="610">
        <v>740</v>
      </c>
      <c r="P166" s="598">
        <v>1.3405797101449275</v>
      </c>
      <c r="Q166" s="611">
        <v>185</v>
      </c>
    </row>
    <row r="167" spans="1:17" ht="14.45" customHeight="1" x14ac:dyDescent="0.2">
      <c r="A167" s="592" t="s">
        <v>1680</v>
      </c>
      <c r="B167" s="593" t="s">
        <v>1589</v>
      </c>
      <c r="C167" s="593" t="s">
        <v>1565</v>
      </c>
      <c r="D167" s="593" t="s">
        <v>1604</v>
      </c>
      <c r="E167" s="593" t="s">
        <v>1605</v>
      </c>
      <c r="F167" s="610">
        <v>1</v>
      </c>
      <c r="G167" s="610">
        <v>639</v>
      </c>
      <c r="H167" s="610">
        <v>0.24960937499999999</v>
      </c>
      <c r="I167" s="610">
        <v>639</v>
      </c>
      <c r="J167" s="610">
        <v>4</v>
      </c>
      <c r="K167" s="610">
        <v>2560</v>
      </c>
      <c r="L167" s="610">
        <v>1</v>
      </c>
      <c r="M167" s="610">
        <v>640</v>
      </c>
      <c r="N167" s="610">
        <v>2</v>
      </c>
      <c r="O167" s="610">
        <v>1290</v>
      </c>
      <c r="P167" s="598">
        <v>0.50390625</v>
      </c>
      <c r="Q167" s="611">
        <v>645</v>
      </c>
    </row>
    <row r="168" spans="1:17" ht="14.45" customHeight="1" x14ac:dyDescent="0.2">
      <c r="A168" s="592" t="s">
        <v>1680</v>
      </c>
      <c r="B168" s="593" t="s">
        <v>1589</v>
      </c>
      <c r="C168" s="593" t="s">
        <v>1565</v>
      </c>
      <c r="D168" s="593" t="s">
        <v>1606</v>
      </c>
      <c r="E168" s="593" t="s">
        <v>1607</v>
      </c>
      <c r="F168" s="610">
        <v>3</v>
      </c>
      <c r="G168" s="610">
        <v>1824</v>
      </c>
      <c r="H168" s="610">
        <v>2.9950738916256157</v>
      </c>
      <c r="I168" s="610">
        <v>608</v>
      </c>
      <c r="J168" s="610">
        <v>1</v>
      </c>
      <c r="K168" s="610">
        <v>609</v>
      </c>
      <c r="L168" s="610">
        <v>1</v>
      </c>
      <c r="M168" s="610">
        <v>609</v>
      </c>
      <c r="N168" s="610">
        <v>1</v>
      </c>
      <c r="O168" s="610">
        <v>614</v>
      </c>
      <c r="P168" s="598">
        <v>1.0082101806239738</v>
      </c>
      <c r="Q168" s="611">
        <v>614</v>
      </c>
    </row>
    <row r="169" spans="1:17" ht="14.45" customHeight="1" x14ac:dyDescent="0.2">
      <c r="A169" s="592" t="s">
        <v>1680</v>
      </c>
      <c r="B169" s="593" t="s">
        <v>1589</v>
      </c>
      <c r="C169" s="593" t="s">
        <v>1565</v>
      </c>
      <c r="D169" s="593" t="s">
        <v>1608</v>
      </c>
      <c r="E169" s="593" t="s">
        <v>1609</v>
      </c>
      <c r="F169" s="610">
        <v>41</v>
      </c>
      <c r="G169" s="610">
        <v>7093</v>
      </c>
      <c r="H169" s="610">
        <v>0.84925766283524906</v>
      </c>
      <c r="I169" s="610">
        <v>173</v>
      </c>
      <c r="J169" s="610">
        <v>48</v>
      </c>
      <c r="K169" s="610">
        <v>8352</v>
      </c>
      <c r="L169" s="610">
        <v>1</v>
      </c>
      <c r="M169" s="610">
        <v>174</v>
      </c>
      <c r="N169" s="610">
        <v>38</v>
      </c>
      <c r="O169" s="610">
        <v>6650</v>
      </c>
      <c r="P169" s="598">
        <v>0.79621647509578541</v>
      </c>
      <c r="Q169" s="611">
        <v>175</v>
      </c>
    </row>
    <row r="170" spans="1:17" ht="14.45" customHeight="1" x14ac:dyDescent="0.2">
      <c r="A170" s="592" t="s">
        <v>1680</v>
      </c>
      <c r="B170" s="593" t="s">
        <v>1589</v>
      </c>
      <c r="C170" s="593" t="s">
        <v>1565</v>
      </c>
      <c r="D170" s="593" t="s">
        <v>1568</v>
      </c>
      <c r="E170" s="593" t="s">
        <v>1569</v>
      </c>
      <c r="F170" s="610">
        <v>5</v>
      </c>
      <c r="G170" s="610">
        <v>1735</v>
      </c>
      <c r="H170" s="610">
        <v>0.83333333333333337</v>
      </c>
      <c r="I170" s="610">
        <v>347</v>
      </c>
      <c r="J170" s="610">
        <v>6</v>
      </c>
      <c r="K170" s="610">
        <v>2082</v>
      </c>
      <c r="L170" s="610">
        <v>1</v>
      </c>
      <c r="M170" s="610">
        <v>347</v>
      </c>
      <c r="N170" s="610">
        <v>6</v>
      </c>
      <c r="O170" s="610">
        <v>2088</v>
      </c>
      <c r="P170" s="598">
        <v>1.0028818443804035</v>
      </c>
      <c r="Q170" s="611">
        <v>348</v>
      </c>
    </row>
    <row r="171" spans="1:17" ht="14.45" customHeight="1" x14ac:dyDescent="0.2">
      <c r="A171" s="592" t="s">
        <v>1680</v>
      </c>
      <c r="B171" s="593" t="s">
        <v>1589</v>
      </c>
      <c r="C171" s="593" t="s">
        <v>1565</v>
      </c>
      <c r="D171" s="593" t="s">
        <v>1610</v>
      </c>
      <c r="E171" s="593" t="s">
        <v>1611</v>
      </c>
      <c r="F171" s="610">
        <v>363</v>
      </c>
      <c r="G171" s="610">
        <v>6171</v>
      </c>
      <c r="H171" s="610">
        <v>0.90977443609022557</v>
      </c>
      <c r="I171" s="610">
        <v>17</v>
      </c>
      <c r="J171" s="610">
        <v>399</v>
      </c>
      <c r="K171" s="610">
        <v>6783</v>
      </c>
      <c r="L171" s="610">
        <v>1</v>
      </c>
      <c r="M171" s="610">
        <v>17</v>
      </c>
      <c r="N171" s="610">
        <v>349</v>
      </c>
      <c r="O171" s="610">
        <v>5933</v>
      </c>
      <c r="P171" s="598">
        <v>0.87468671679197996</v>
      </c>
      <c r="Q171" s="611">
        <v>17</v>
      </c>
    </row>
    <row r="172" spans="1:17" ht="14.45" customHeight="1" x14ac:dyDescent="0.2">
      <c r="A172" s="592" t="s">
        <v>1680</v>
      </c>
      <c r="B172" s="593" t="s">
        <v>1589</v>
      </c>
      <c r="C172" s="593" t="s">
        <v>1565</v>
      </c>
      <c r="D172" s="593" t="s">
        <v>1612</v>
      </c>
      <c r="E172" s="593" t="s">
        <v>1613</v>
      </c>
      <c r="F172" s="610">
        <v>19</v>
      </c>
      <c r="G172" s="610">
        <v>5206</v>
      </c>
      <c r="H172" s="610">
        <v>0.17924528301886791</v>
      </c>
      <c r="I172" s="610">
        <v>274</v>
      </c>
      <c r="J172" s="610">
        <v>106</v>
      </c>
      <c r="K172" s="610">
        <v>29044</v>
      </c>
      <c r="L172" s="610">
        <v>1</v>
      </c>
      <c r="M172" s="610">
        <v>274</v>
      </c>
      <c r="N172" s="610">
        <v>90</v>
      </c>
      <c r="O172" s="610">
        <v>24930</v>
      </c>
      <c r="P172" s="598">
        <v>0.85835284396088696</v>
      </c>
      <c r="Q172" s="611">
        <v>277</v>
      </c>
    </row>
    <row r="173" spans="1:17" ht="14.45" customHeight="1" x14ac:dyDescent="0.2">
      <c r="A173" s="592" t="s">
        <v>1680</v>
      </c>
      <c r="B173" s="593" t="s">
        <v>1589</v>
      </c>
      <c r="C173" s="593" t="s">
        <v>1565</v>
      </c>
      <c r="D173" s="593" t="s">
        <v>1614</v>
      </c>
      <c r="E173" s="593" t="s">
        <v>1615</v>
      </c>
      <c r="F173" s="610">
        <v>87</v>
      </c>
      <c r="G173" s="610">
        <v>12354</v>
      </c>
      <c r="H173" s="610">
        <v>0.77707887784626994</v>
      </c>
      <c r="I173" s="610">
        <v>142</v>
      </c>
      <c r="J173" s="610">
        <v>112</v>
      </c>
      <c r="K173" s="610">
        <v>15898</v>
      </c>
      <c r="L173" s="610">
        <v>1</v>
      </c>
      <c r="M173" s="610">
        <v>141.94642857142858</v>
      </c>
      <c r="N173" s="610">
        <v>98</v>
      </c>
      <c r="O173" s="610">
        <v>13818</v>
      </c>
      <c r="P173" s="598">
        <v>0.8691659328217386</v>
      </c>
      <c r="Q173" s="611">
        <v>141</v>
      </c>
    </row>
    <row r="174" spans="1:17" ht="14.45" customHeight="1" x14ac:dyDescent="0.2">
      <c r="A174" s="592" t="s">
        <v>1680</v>
      </c>
      <c r="B174" s="593" t="s">
        <v>1589</v>
      </c>
      <c r="C174" s="593" t="s">
        <v>1565</v>
      </c>
      <c r="D174" s="593" t="s">
        <v>1616</v>
      </c>
      <c r="E174" s="593" t="s">
        <v>1615</v>
      </c>
      <c r="F174" s="610">
        <v>208</v>
      </c>
      <c r="G174" s="610">
        <v>16224</v>
      </c>
      <c r="H174" s="610">
        <v>0.89546307539463521</v>
      </c>
      <c r="I174" s="610">
        <v>78</v>
      </c>
      <c r="J174" s="610">
        <v>232</v>
      </c>
      <c r="K174" s="610">
        <v>18118</v>
      </c>
      <c r="L174" s="610">
        <v>1</v>
      </c>
      <c r="M174" s="610">
        <v>78.09482758620689</v>
      </c>
      <c r="N174" s="610">
        <v>199</v>
      </c>
      <c r="O174" s="610">
        <v>15721</v>
      </c>
      <c r="P174" s="598">
        <v>0.86770062920852187</v>
      </c>
      <c r="Q174" s="611">
        <v>79</v>
      </c>
    </row>
    <row r="175" spans="1:17" ht="14.45" customHeight="1" x14ac:dyDescent="0.2">
      <c r="A175" s="592" t="s">
        <v>1680</v>
      </c>
      <c r="B175" s="593" t="s">
        <v>1589</v>
      </c>
      <c r="C175" s="593" t="s">
        <v>1565</v>
      </c>
      <c r="D175" s="593" t="s">
        <v>1617</v>
      </c>
      <c r="E175" s="593" t="s">
        <v>1618</v>
      </c>
      <c r="F175" s="610">
        <v>87</v>
      </c>
      <c r="G175" s="610">
        <v>27318</v>
      </c>
      <c r="H175" s="610">
        <v>0.7767857142857143</v>
      </c>
      <c r="I175" s="610">
        <v>314</v>
      </c>
      <c r="J175" s="610">
        <v>112</v>
      </c>
      <c r="K175" s="610">
        <v>35168</v>
      </c>
      <c r="L175" s="610">
        <v>1</v>
      </c>
      <c r="M175" s="610">
        <v>314</v>
      </c>
      <c r="N175" s="610">
        <v>98</v>
      </c>
      <c r="O175" s="610">
        <v>30968</v>
      </c>
      <c r="P175" s="598">
        <v>0.88057324840764328</v>
      </c>
      <c r="Q175" s="611">
        <v>316</v>
      </c>
    </row>
    <row r="176" spans="1:17" ht="14.45" customHeight="1" x14ac:dyDescent="0.2">
      <c r="A176" s="592" t="s">
        <v>1680</v>
      </c>
      <c r="B176" s="593" t="s">
        <v>1589</v>
      </c>
      <c r="C176" s="593" t="s">
        <v>1565</v>
      </c>
      <c r="D176" s="593" t="s">
        <v>1576</v>
      </c>
      <c r="E176" s="593" t="s">
        <v>1577</v>
      </c>
      <c r="F176" s="610">
        <v>13</v>
      </c>
      <c r="G176" s="610">
        <v>4264</v>
      </c>
      <c r="H176" s="610">
        <v>1</v>
      </c>
      <c r="I176" s="610">
        <v>328</v>
      </c>
      <c r="J176" s="610">
        <v>13</v>
      </c>
      <c r="K176" s="610">
        <v>4264</v>
      </c>
      <c r="L176" s="610">
        <v>1</v>
      </c>
      <c r="M176" s="610">
        <v>328</v>
      </c>
      <c r="N176" s="610">
        <v>15</v>
      </c>
      <c r="O176" s="610">
        <v>4935</v>
      </c>
      <c r="P176" s="598">
        <v>1.1573639774859288</v>
      </c>
      <c r="Q176" s="611">
        <v>329</v>
      </c>
    </row>
    <row r="177" spans="1:17" ht="14.45" customHeight="1" x14ac:dyDescent="0.2">
      <c r="A177" s="592" t="s">
        <v>1680</v>
      </c>
      <c r="B177" s="593" t="s">
        <v>1589</v>
      </c>
      <c r="C177" s="593" t="s">
        <v>1565</v>
      </c>
      <c r="D177" s="593" t="s">
        <v>1619</v>
      </c>
      <c r="E177" s="593" t="s">
        <v>1620</v>
      </c>
      <c r="F177" s="610">
        <v>303</v>
      </c>
      <c r="G177" s="610">
        <v>49389</v>
      </c>
      <c r="H177" s="610">
        <v>1.1602104818060091</v>
      </c>
      <c r="I177" s="610">
        <v>163</v>
      </c>
      <c r="J177" s="610">
        <v>261</v>
      </c>
      <c r="K177" s="610">
        <v>42569</v>
      </c>
      <c r="L177" s="610">
        <v>1</v>
      </c>
      <c r="M177" s="610">
        <v>163.09961685823754</v>
      </c>
      <c r="N177" s="610">
        <v>241</v>
      </c>
      <c r="O177" s="610">
        <v>39765</v>
      </c>
      <c r="P177" s="598">
        <v>0.93413047053019804</v>
      </c>
      <c r="Q177" s="611">
        <v>165</v>
      </c>
    </row>
    <row r="178" spans="1:17" ht="14.45" customHeight="1" x14ac:dyDescent="0.2">
      <c r="A178" s="592" t="s">
        <v>1680</v>
      </c>
      <c r="B178" s="593" t="s">
        <v>1589</v>
      </c>
      <c r="C178" s="593" t="s">
        <v>1565</v>
      </c>
      <c r="D178" s="593" t="s">
        <v>1621</v>
      </c>
      <c r="E178" s="593" t="s">
        <v>1591</v>
      </c>
      <c r="F178" s="610">
        <v>362</v>
      </c>
      <c r="G178" s="610">
        <v>26064</v>
      </c>
      <c r="H178" s="610">
        <v>0.774331550802139</v>
      </c>
      <c r="I178" s="610">
        <v>72</v>
      </c>
      <c r="J178" s="610">
        <v>467</v>
      </c>
      <c r="K178" s="610">
        <v>33660</v>
      </c>
      <c r="L178" s="610">
        <v>1</v>
      </c>
      <c r="M178" s="610">
        <v>72.077087794432543</v>
      </c>
      <c r="N178" s="610">
        <v>420</v>
      </c>
      <c r="O178" s="610">
        <v>31080</v>
      </c>
      <c r="P178" s="598">
        <v>0.92335115864527628</v>
      </c>
      <c r="Q178" s="611">
        <v>74</v>
      </c>
    </row>
    <row r="179" spans="1:17" ht="14.45" customHeight="1" x14ac:dyDescent="0.2">
      <c r="A179" s="592" t="s">
        <v>1680</v>
      </c>
      <c r="B179" s="593" t="s">
        <v>1589</v>
      </c>
      <c r="C179" s="593" t="s">
        <v>1565</v>
      </c>
      <c r="D179" s="593" t="s">
        <v>1624</v>
      </c>
      <c r="E179" s="593" t="s">
        <v>1625</v>
      </c>
      <c r="F179" s="610"/>
      <c r="G179" s="610"/>
      <c r="H179" s="610"/>
      <c r="I179" s="610"/>
      <c r="J179" s="610">
        <v>2</v>
      </c>
      <c r="K179" s="610">
        <v>460</v>
      </c>
      <c r="L179" s="610">
        <v>1</v>
      </c>
      <c r="M179" s="610">
        <v>230</v>
      </c>
      <c r="N179" s="610">
        <v>2</v>
      </c>
      <c r="O179" s="610">
        <v>466</v>
      </c>
      <c r="P179" s="598">
        <v>1.0130434782608695</v>
      </c>
      <c r="Q179" s="611">
        <v>233</v>
      </c>
    </row>
    <row r="180" spans="1:17" ht="14.45" customHeight="1" x14ac:dyDescent="0.2">
      <c r="A180" s="592" t="s">
        <v>1680</v>
      </c>
      <c r="B180" s="593" t="s">
        <v>1589</v>
      </c>
      <c r="C180" s="593" t="s">
        <v>1565</v>
      </c>
      <c r="D180" s="593" t="s">
        <v>1626</v>
      </c>
      <c r="E180" s="593" t="s">
        <v>1627</v>
      </c>
      <c r="F180" s="610">
        <v>40</v>
      </c>
      <c r="G180" s="610">
        <v>48440</v>
      </c>
      <c r="H180" s="610">
        <v>0.7136963696369637</v>
      </c>
      <c r="I180" s="610">
        <v>1211</v>
      </c>
      <c r="J180" s="610">
        <v>56</v>
      </c>
      <c r="K180" s="610">
        <v>67872</v>
      </c>
      <c r="L180" s="610">
        <v>1</v>
      </c>
      <c r="M180" s="610">
        <v>1212</v>
      </c>
      <c r="N180" s="610">
        <v>37</v>
      </c>
      <c r="O180" s="610">
        <v>44992</v>
      </c>
      <c r="P180" s="598">
        <v>0.66289486091466288</v>
      </c>
      <c r="Q180" s="611">
        <v>1216</v>
      </c>
    </row>
    <row r="181" spans="1:17" ht="14.45" customHeight="1" x14ac:dyDescent="0.2">
      <c r="A181" s="592" t="s">
        <v>1680</v>
      </c>
      <c r="B181" s="593" t="s">
        <v>1589</v>
      </c>
      <c r="C181" s="593" t="s">
        <v>1565</v>
      </c>
      <c r="D181" s="593" t="s">
        <v>1628</v>
      </c>
      <c r="E181" s="593" t="s">
        <v>1629</v>
      </c>
      <c r="F181" s="610">
        <v>43</v>
      </c>
      <c r="G181" s="610">
        <v>4902</v>
      </c>
      <c r="H181" s="610">
        <v>1.1217391304347826</v>
      </c>
      <c r="I181" s="610">
        <v>114</v>
      </c>
      <c r="J181" s="610">
        <v>38</v>
      </c>
      <c r="K181" s="610">
        <v>4370</v>
      </c>
      <c r="L181" s="610">
        <v>1</v>
      </c>
      <c r="M181" s="610">
        <v>115</v>
      </c>
      <c r="N181" s="610">
        <v>25</v>
      </c>
      <c r="O181" s="610">
        <v>2900</v>
      </c>
      <c r="P181" s="598">
        <v>0.66361556064073224</v>
      </c>
      <c r="Q181" s="611">
        <v>116</v>
      </c>
    </row>
    <row r="182" spans="1:17" ht="14.45" customHeight="1" x14ac:dyDescent="0.2">
      <c r="A182" s="592" t="s">
        <v>1680</v>
      </c>
      <c r="B182" s="593" t="s">
        <v>1589</v>
      </c>
      <c r="C182" s="593" t="s">
        <v>1565</v>
      </c>
      <c r="D182" s="593" t="s">
        <v>1630</v>
      </c>
      <c r="E182" s="593" t="s">
        <v>1631</v>
      </c>
      <c r="F182" s="610"/>
      <c r="G182" s="610"/>
      <c r="H182" s="610"/>
      <c r="I182" s="610"/>
      <c r="J182" s="610">
        <v>2</v>
      </c>
      <c r="K182" s="610">
        <v>694</v>
      </c>
      <c r="L182" s="610">
        <v>1</v>
      </c>
      <c r="M182" s="610">
        <v>347</v>
      </c>
      <c r="N182" s="610">
        <v>3</v>
      </c>
      <c r="O182" s="610">
        <v>1050</v>
      </c>
      <c r="P182" s="598">
        <v>1.5129682997118155</v>
      </c>
      <c r="Q182" s="611">
        <v>350</v>
      </c>
    </row>
    <row r="183" spans="1:17" ht="14.45" customHeight="1" x14ac:dyDescent="0.2">
      <c r="A183" s="592" t="s">
        <v>1680</v>
      </c>
      <c r="B183" s="593" t="s">
        <v>1589</v>
      </c>
      <c r="C183" s="593" t="s">
        <v>1565</v>
      </c>
      <c r="D183" s="593" t="s">
        <v>1636</v>
      </c>
      <c r="E183" s="593" t="s">
        <v>1637</v>
      </c>
      <c r="F183" s="610"/>
      <c r="G183" s="610"/>
      <c r="H183" s="610"/>
      <c r="I183" s="610"/>
      <c r="J183" s="610">
        <v>2</v>
      </c>
      <c r="K183" s="610">
        <v>2134</v>
      </c>
      <c r="L183" s="610">
        <v>1</v>
      </c>
      <c r="M183" s="610">
        <v>1067</v>
      </c>
      <c r="N183" s="610">
        <v>2</v>
      </c>
      <c r="O183" s="610">
        <v>2150</v>
      </c>
      <c r="P183" s="598">
        <v>1.007497656982193</v>
      </c>
      <c r="Q183" s="611">
        <v>1075</v>
      </c>
    </row>
    <row r="184" spans="1:17" ht="14.45" customHeight="1" x14ac:dyDescent="0.2">
      <c r="A184" s="592" t="s">
        <v>1588</v>
      </c>
      <c r="B184" s="593" t="s">
        <v>1589</v>
      </c>
      <c r="C184" s="593" t="s">
        <v>1565</v>
      </c>
      <c r="D184" s="593" t="s">
        <v>1590</v>
      </c>
      <c r="E184" s="593" t="s">
        <v>1591</v>
      </c>
      <c r="F184" s="610">
        <v>14</v>
      </c>
      <c r="G184" s="610">
        <v>2954</v>
      </c>
      <c r="H184" s="610">
        <v>0.77410901467505244</v>
      </c>
      <c r="I184" s="610">
        <v>211</v>
      </c>
      <c r="J184" s="610">
        <v>18</v>
      </c>
      <c r="K184" s="610">
        <v>3816</v>
      </c>
      <c r="L184" s="610">
        <v>1</v>
      </c>
      <c r="M184" s="610">
        <v>212</v>
      </c>
      <c r="N184" s="610">
        <v>14</v>
      </c>
      <c r="O184" s="610">
        <v>2982</v>
      </c>
      <c r="P184" s="598">
        <v>0.78144654088050314</v>
      </c>
      <c r="Q184" s="611">
        <v>213</v>
      </c>
    </row>
    <row r="185" spans="1:17" ht="14.45" customHeight="1" x14ac:dyDescent="0.2">
      <c r="A185" s="592" t="s">
        <v>1588</v>
      </c>
      <c r="B185" s="593" t="s">
        <v>1589</v>
      </c>
      <c r="C185" s="593" t="s">
        <v>1565</v>
      </c>
      <c r="D185" s="593" t="s">
        <v>1593</v>
      </c>
      <c r="E185" s="593" t="s">
        <v>1594</v>
      </c>
      <c r="F185" s="610">
        <v>141</v>
      </c>
      <c r="G185" s="610">
        <v>42441</v>
      </c>
      <c r="H185" s="610">
        <v>0.54259889028100949</v>
      </c>
      <c r="I185" s="610">
        <v>301</v>
      </c>
      <c r="J185" s="610">
        <v>259</v>
      </c>
      <c r="K185" s="610">
        <v>78218</v>
      </c>
      <c r="L185" s="610">
        <v>1</v>
      </c>
      <c r="M185" s="610">
        <v>302</v>
      </c>
      <c r="N185" s="610">
        <v>113</v>
      </c>
      <c r="O185" s="610">
        <v>34239</v>
      </c>
      <c r="P185" s="598">
        <v>0.43773811654606359</v>
      </c>
      <c r="Q185" s="611">
        <v>303</v>
      </c>
    </row>
    <row r="186" spans="1:17" ht="14.45" customHeight="1" x14ac:dyDescent="0.2">
      <c r="A186" s="592" t="s">
        <v>1588</v>
      </c>
      <c r="B186" s="593" t="s">
        <v>1589</v>
      </c>
      <c r="C186" s="593" t="s">
        <v>1565</v>
      </c>
      <c r="D186" s="593" t="s">
        <v>1595</v>
      </c>
      <c r="E186" s="593" t="s">
        <v>1596</v>
      </c>
      <c r="F186" s="610">
        <v>12</v>
      </c>
      <c r="G186" s="610">
        <v>1188</v>
      </c>
      <c r="H186" s="610">
        <v>0.79358717434869741</v>
      </c>
      <c r="I186" s="610">
        <v>99</v>
      </c>
      <c r="J186" s="610">
        <v>15</v>
      </c>
      <c r="K186" s="610">
        <v>1497</v>
      </c>
      <c r="L186" s="610">
        <v>1</v>
      </c>
      <c r="M186" s="610">
        <v>99.8</v>
      </c>
      <c r="N186" s="610">
        <v>18</v>
      </c>
      <c r="O186" s="610">
        <v>1800</v>
      </c>
      <c r="P186" s="598">
        <v>1.2024048096192386</v>
      </c>
      <c r="Q186" s="611">
        <v>100</v>
      </c>
    </row>
    <row r="187" spans="1:17" ht="14.45" customHeight="1" x14ac:dyDescent="0.2">
      <c r="A187" s="592" t="s">
        <v>1588</v>
      </c>
      <c r="B187" s="593" t="s">
        <v>1589</v>
      </c>
      <c r="C187" s="593" t="s">
        <v>1565</v>
      </c>
      <c r="D187" s="593" t="s">
        <v>1597</v>
      </c>
      <c r="E187" s="593" t="s">
        <v>1598</v>
      </c>
      <c r="F187" s="610">
        <v>7</v>
      </c>
      <c r="G187" s="610">
        <v>1624</v>
      </c>
      <c r="H187" s="610">
        <v>1.1666666666666667</v>
      </c>
      <c r="I187" s="610">
        <v>232</v>
      </c>
      <c r="J187" s="610">
        <v>6</v>
      </c>
      <c r="K187" s="610">
        <v>1392</v>
      </c>
      <c r="L187" s="610">
        <v>1</v>
      </c>
      <c r="M187" s="610">
        <v>232</v>
      </c>
      <c r="N187" s="610">
        <v>5</v>
      </c>
      <c r="O187" s="610">
        <v>1175</v>
      </c>
      <c r="P187" s="598">
        <v>0.8441091954022989</v>
      </c>
      <c r="Q187" s="611">
        <v>235</v>
      </c>
    </row>
    <row r="188" spans="1:17" ht="14.45" customHeight="1" x14ac:dyDescent="0.2">
      <c r="A188" s="592" t="s">
        <v>1588</v>
      </c>
      <c r="B188" s="593" t="s">
        <v>1589</v>
      </c>
      <c r="C188" s="593" t="s">
        <v>1565</v>
      </c>
      <c r="D188" s="593" t="s">
        <v>1599</v>
      </c>
      <c r="E188" s="593" t="s">
        <v>1600</v>
      </c>
      <c r="F188" s="610">
        <v>37</v>
      </c>
      <c r="G188" s="610">
        <v>5069</v>
      </c>
      <c r="H188" s="610">
        <v>0.86046511627906974</v>
      </c>
      <c r="I188" s="610">
        <v>137</v>
      </c>
      <c r="J188" s="610">
        <v>43</v>
      </c>
      <c r="K188" s="610">
        <v>5891</v>
      </c>
      <c r="L188" s="610">
        <v>1</v>
      </c>
      <c r="M188" s="610">
        <v>137</v>
      </c>
      <c r="N188" s="610">
        <v>38</v>
      </c>
      <c r="O188" s="610">
        <v>5244</v>
      </c>
      <c r="P188" s="598">
        <v>0.89017144797148196</v>
      </c>
      <c r="Q188" s="611">
        <v>138</v>
      </c>
    </row>
    <row r="189" spans="1:17" ht="14.45" customHeight="1" x14ac:dyDescent="0.2">
      <c r="A189" s="592" t="s">
        <v>1588</v>
      </c>
      <c r="B189" s="593" t="s">
        <v>1589</v>
      </c>
      <c r="C189" s="593" t="s">
        <v>1565</v>
      </c>
      <c r="D189" s="593" t="s">
        <v>1601</v>
      </c>
      <c r="E189" s="593" t="s">
        <v>1600</v>
      </c>
      <c r="F189" s="610"/>
      <c r="G189" s="610"/>
      <c r="H189" s="610"/>
      <c r="I189" s="610"/>
      <c r="J189" s="610">
        <v>6</v>
      </c>
      <c r="K189" s="610">
        <v>1104</v>
      </c>
      <c r="L189" s="610">
        <v>1</v>
      </c>
      <c r="M189" s="610">
        <v>184</v>
      </c>
      <c r="N189" s="610">
        <v>1</v>
      </c>
      <c r="O189" s="610">
        <v>185</v>
      </c>
      <c r="P189" s="598">
        <v>0.16757246376811594</v>
      </c>
      <c r="Q189" s="611">
        <v>185</v>
      </c>
    </row>
    <row r="190" spans="1:17" ht="14.45" customHeight="1" x14ac:dyDescent="0.2">
      <c r="A190" s="592" t="s">
        <v>1588</v>
      </c>
      <c r="B190" s="593" t="s">
        <v>1589</v>
      </c>
      <c r="C190" s="593" t="s">
        <v>1565</v>
      </c>
      <c r="D190" s="593" t="s">
        <v>1602</v>
      </c>
      <c r="E190" s="593" t="s">
        <v>1603</v>
      </c>
      <c r="F190" s="610">
        <v>11</v>
      </c>
      <c r="G190" s="610">
        <v>3278</v>
      </c>
      <c r="H190" s="610">
        <v>0.91360089186176141</v>
      </c>
      <c r="I190" s="610">
        <v>298</v>
      </c>
      <c r="J190" s="610">
        <v>12</v>
      </c>
      <c r="K190" s="610">
        <v>3588</v>
      </c>
      <c r="L190" s="610">
        <v>1</v>
      </c>
      <c r="M190" s="610">
        <v>299</v>
      </c>
      <c r="N190" s="610">
        <v>4</v>
      </c>
      <c r="O190" s="610">
        <v>1208</v>
      </c>
      <c r="P190" s="598">
        <v>0.33667781493868448</v>
      </c>
      <c r="Q190" s="611">
        <v>302</v>
      </c>
    </row>
    <row r="191" spans="1:17" ht="14.45" customHeight="1" x14ac:dyDescent="0.2">
      <c r="A191" s="592" t="s">
        <v>1588</v>
      </c>
      <c r="B191" s="593" t="s">
        <v>1589</v>
      </c>
      <c r="C191" s="593" t="s">
        <v>1565</v>
      </c>
      <c r="D191" s="593" t="s">
        <v>1604</v>
      </c>
      <c r="E191" s="593" t="s">
        <v>1605</v>
      </c>
      <c r="F191" s="610">
        <v>2</v>
      </c>
      <c r="G191" s="610">
        <v>1278</v>
      </c>
      <c r="H191" s="610"/>
      <c r="I191" s="610">
        <v>639</v>
      </c>
      <c r="J191" s="610"/>
      <c r="K191" s="610"/>
      <c r="L191" s="610"/>
      <c r="M191" s="610"/>
      <c r="N191" s="610"/>
      <c r="O191" s="610"/>
      <c r="P191" s="598"/>
      <c r="Q191" s="611"/>
    </row>
    <row r="192" spans="1:17" ht="14.45" customHeight="1" x14ac:dyDescent="0.2">
      <c r="A192" s="592" t="s">
        <v>1588</v>
      </c>
      <c r="B192" s="593" t="s">
        <v>1589</v>
      </c>
      <c r="C192" s="593" t="s">
        <v>1565</v>
      </c>
      <c r="D192" s="593" t="s">
        <v>1606</v>
      </c>
      <c r="E192" s="593" t="s">
        <v>1607</v>
      </c>
      <c r="F192" s="610">
        <v>1</v>
      </c>
      <c r="G192" s="610">
        <v>608</v>
      </c>
      <c r="H192" s="610">
        <v>0.99835796387520526</v>
      </c>
      <c r="I192" s="610">
        <v>608</v>
      </c>
      <c r="J192" s="610">
        <v>1</v>
      </c>
      <c r="K192" s="610">
        <v>609</v>
      </c>
      <c r="L192" s="610">
        <v>1</v>
      </c>
      <c r="M192" s="610">
        <v>609</v>
      </c>
      <c r="N192" s="610"/>
      <c r="O192" s="610"/>
      <c r="P192" s="598"/>
      <c r="Q192" s="611"/>
    </row>
    <row r="193" spans="1:17" ht="14.45" customHeight="1" x14ac:dyDescent="0.2">
      <c r="A193" s="592" t="s">
        <v>1588</v>
      </c>
      <c r="B193" s="593" t="s">
        <v>1589</v>
      </c>
      <c r="C193" s="593" t="s">
        <v>1565</v>
      </c>
      <c r="D193" s="593" t="s">
        <v>1608</v>
      </c>
      <c r="E193" s="593" t="s">
        <v>1609</v>
      </c>
      <c r="F193" s="610">
        <v>39</v>
      </c>
      <c r="G193" s="610">
        <v>6747</v>
      </c>
      <c r="H193" s="610">
        <v>0.71807151979565775</v>
      </c>
      <c r="I193" s="610">
        <v>173</v>
      </c>
      <c r="J193" s="610">
        <v>54</v>
      </c>
      <c r="K193" s="610">
        <v>9396</v>
      </c>
      <c r="L193" s="610">
        <v>1</v>
      </c>
      <c r="M193" s="610">
        <v>174</v>
      </c>
      <c r="N193" s="610">
        <v>28</v>
      </c>
      <c r="O193" s="610">
        <v>4900</v>
      </c>
      <c r="P193" s="598">
        <v>0.52149851000425718</v>
      </c>
      <c r="Q193" s="611">
        <v>175</v>
      </c>
    </row>
    <row r="194" spans="1:17" ht="14.45" customHeight="1" x14ac:dyDescent="0.2">
      <c r="A194" s="592" t="s">
        <v>1588</v>
      </c>
      <c r="B194" s="593" t="s">
        <v>1589</v>
      </c>
      <c r="C194" s="593" t="s">
        <v>1565</v>
      </c>
      <c r="D194" s="593" t="s">
        <v>1568</v>
      </c>
      <c r="E194" s="593" t="s">
        <v>1569</v>
      </c>
      <c r="F194" s="610">
        <v>19</v>
      </c>
      <c r="G194" s="610">
        <v>6593</v>
      </c>
      <c r="H194" s="610">
        <v>1.4615384615384615</v>
      </c>
      <c r="I194" s="610">
        <v>347</v>
      </c>
      <c r="J194" s="610">
        <v>13</v>
      </c>
      <c r="K194" s="610">
        <v>4511</v>
      </c>
      <c r="L194" s="610">
        <v>1</v>
      </c>
      <c r="M194" s="610">
        <v>347</v>
      </c>
      <c r="N194" s="610">
        <v>31</v>
      </c>
      <c r="O194" s="610">
        <v>10788</v>
      </c>
      <c r="P194" s="598">
        <v>2.3914874750609623</v>
      </c>
      <c r="Q194" s="611">
        <v>348</v>
      </c>
    </row>
    <row r="195" spans="1:17" ht="14.45" customHeight="1" x14ac:dyDescent="0.2">
      <c r="A195" s="592" t="s">
        <v>1588</v>
      </c>
      <c r="B195" s="593" t="s">
        <v>1589</v>
      </c>
      <c r="C195" s="593" t="s">
        <v>1565</v>
      </c>
      <c r="D195" s="593" t="s">
        <v>1610</v>
      </c>
      <c r="E195" s="593" t="s">
        <v>1611</v>
      </c>
      <c r="F195" s="610">
        <v>2497</v>
      </c>
      <c r="G195" s="610">
        <v>42449</v>
      </c>
      <c r="H195" s="610">
        <v>0.88577509755232353</v>
      </c>
      <c r="I195" s="610">
        <v>17</v>
      </c>
      <c r="J195" s="610">
        <v>2819</v>
      </c>
      <c r="K195" s="610">
        <v>47923</v>
      </c>
      <c r="L195" s="610">
        <v>1</v>
      </c>
      <c r="M195" s="610">
        <v>17</v>
      </c>
      <c r="N195" s="610">
        <v>1632</v>
      </c>
      <c r="O195" s="610">
        <v>27744</v>
      </c>
      <c r="P195" s="598">
        <v>0.57892869811990066</v>
      </c>
      <c r="Q195" s="611">
        <v>17</v>
      </c>
    </row>
    <row r="196" spans="1:17" ht="14.45" customHeight="1" x14ac:dyDescent="0.2">
      <c r="A196" s="592" t="s">
        <v>1588</v>
      </c>
      <c r="B196" s="593" t="s">
        <v>1589</v>
      </c>
      <c r="C196" s="593" t="s">
        <v>1565</v>
      </c>
      <c r="D196" s="593" t="s">
        <v>1612</v>
      </c>
      <c r="E196" s="593" t="s">
        <v>1613</v>
      </c>
      <c r="F196" s="610"/>
      <c r="G196" s="610"/>
      <c r="H196" s="610"/>
      <c r="I196" s="610"/>
      <c r="J196" s="610">
        <v>1</v>
      </c>
      <c r="K196" s="610">
        <v>274</v>
      </c>
      <c r="L196" s="610">
        <v>1</v>
      </c>
      <c r="M196" s="610">
        <v>274</v>
      </c>
      <c r="N196" s="610"/>
      <c r="O196" s="610"/>
      <c r="P196" s="598"/>
      <c r="Q196" s="611"/>
    </row>
    <row r="197" spans="1:17" ht="14.45" customHeight="1" x14ac:dyDescent="0.2">
      <c r="A197" s="592" t="s">
        <v>1588</v>
      </c>
      <c r="B197" s="593" t="s">
        <v>1589</v>
      </c>
      <c r="C197" s="593" t="s">
        <v>1565</v>
      </c>
      <c r="D197" s="593" t="s">
        <v>1614</v>
      </c>
      <c r="E197" s="593" t="s">
        <v>1615</v>
      </c>
      <c r="F197" s="610">
        <v>1</v>
      </c>
      <c r="G197" s="610">
        <v>142</v>
      </c>
      <c r="H197" s="610">
        <v>1</v>
      </c>
      <c r="I197" s="610">
        <v>142</v>
      </c>
      <c r="J197" s="610">
        <v>1</v>
      </c>
      <c r="K197" s="610">
        <v>142</v>
      </c>
      <c r="L197" s="610">
        <v>1</v>
      </c>
      <c r="M197" s="610">
        <v>142</v>
      </c>
      <c r="N197" s="610"/>
      <c r="O197" s="610"/>
      <c r="P197" s="598"/>
      <c r="Q197" s="611"/>
    </row>
    <row r="198" spans="1:17" ht="14.45" customHeight="1" x14ac:dyDescent="0.2">
      <c r="A198" s="592" t="s">
        <v>1588</v>
      </c>
      <c r="B198" s="593" t="s">
        <v>1589</v>
      </c>
      <c r="C198" s="593" t="s">
        <v>1565</v>
      </c>
      <c r="D198" s="593" t="s">
        <v>1616</v>
      </c>
      <c r="E198" s="593" t="s">
        <v>1615</v>
      </c>
      <c r="F198" s="610">
        <v>37</v>
      </c>
      <c r="G198" s="610">
        <v>2886</v>
      </c>
      <c r="H198" s="610">
        <v>0.87934186471663622</v>
      </c>
      <c r="I198" s="610">
        <v>78</v>
      </c>
      <c r="J198" s="610">
        <v>42</v>
      </c>
      <c r="K198" s="610">
        <v>3282</v>
      </c>
      <c r="L198" s="610">
        <v>1</v>
      </c>
      <c r="M198" s="610">
        <v>78.142857142857139</v>
      </c>
      <c r="N198" s="610">
        <v>38</v>
      </c>
      <c r="O198" s="610">
        <v>3002</v>
      </c>
      <c r="P198" s="598">
        <v>0.91468616697135896</v>
      </c>
      <c r="Q198" s="611">
        <v>79</v>
      </c>
    </row>
    <row r="199" spans="1:17" ht="14.45" customHeight="1" x14ac:dyDescent="0.2">
      <c r="A199" s="592" t="s">
        <v>1588</v>
      </c>
      <c r="B199" s="593" t="s">
        <v>1589</v>
      </c>
      <c r="C199" s="593" t="s">
        <v>1565</v>
      </c>
      <c r="D199" s="593" t="s">
        <v>1617</v>
      </c>
      <c r="E199" s="593" t="s">
        <v>1618</v>
      </c>
      <c r="F199" s="610">
        <v>1</v>
      </c>
      <c r="G199" s="610">
        <v>314</v>
      </c>
      <c r="H199" s="610">
        <v>1</v>
      </c>
      <c r="I199" s="610">
        <v>314</v>
      </c>
      <c r="J199" s="610">
        <v>1</v>
      </c>
      <c r="K199" s="610">
        <v>314</v>
      </c>
      <c r="L199" s="610">
        <v>1</v>
      </c>
      <c r="M199" s="610">
        <v>314</v>
      </c>
      <c r="N199" s="610"/>
      <c r="O199" s="610"/>
      <c r="P199" s="598"/>
      <c r="Q199" s="611"/>
    </row>
    <row r="200" spans="1:17" ht="14.45" customHeight="1" x14ac:dyDescent="0.2">
      <c r="A200" s="592" t="s">
        <v>1588</v>
      </c>
      <c r="B200" s="593" t="s">
        <v>1589</v>
      </c>
      <c r="C200" s="593" t="s">
        <v>1565</v>
      </c>
      <c r="D200" s="593" t="s">
        <v>1576</v>
      </c>
      <c r="E200" s="593" t="s">
        <v>1577</v>
      </c>
      <c r="F200" s="610">
        <v>1922</v>
      </c>
      <c r="G200" s="610">
        <v>630416</v>
      </c>
      <c r="H200" s="610">
        <v>1.0338891877353416</v>
      </c>
      <c r="I200" s="610">
        <v>328</v>
      </c>
      <c r="J200" s="610">
        <v>1859</v>
      </c>
      <c r="K200" s="610">
        <v>609752</v>
      </c>
      <c r="L200" s="610">
        <v>1</v>
      </c>
      <c r="M200" s="610">
        <v>328</v>
      </c>
      <c r="N200" s="610">
        <v>1766</v>
      </c>
      <c r="O200" s="610">
        <v>581014</v>
      </c>
      <c r="P200" s="598">
        <v>0.95286936328212124</v>
      </c>
      <c r="Q200" s="611">
        <v>329</v>
      </c>
    </row>
    <row r="201" spans="1:17" ht="14.45" customHeight="1" x14ac:dyDescent="0.2">
      <c r="A201" s="592" t="s">
        <v>1588</v>
      </c>
      <c r="B201" s="593" t="s">
        <v>1589</v>
      </c>
      <c r="C201" s="593" t="s">
        <v>1565</v>
      </c>
      <c r="D201" s="593" t="s">
        <v>1619</v>
      </c>
      <c r="E201" s="593" t="s">
        <v>1620</v>
      </c>
      <c r="F201" s="610">
        <v>17</v>
      </c>
      <c r="G201" s="610">
        <v>2771</v>
      </c>
      <c r="H201" s="610">
        <v>0.99963924963924966</v>
      </c>
      <c r="I201" s="610">
        <v>163</v>
      </c>
      <c r="J201" s="610">
        <v>17</v>
      </c>
      <c r="K201" s="610">
        <v>2772</v>
      </c>
      <c r="L201" s="610">
        <v>1</v>
      </c>
      <c r="M201" s="610">
        <v>163.05882352941177</v>
      </c>
      <c r="N201" s="610">
        <v>15</v>
      </c>
      <c r="O201" s="610">
        <v>2475</v>
      </c>
      <c r="P201" s="598">
        <v>0.8928571428571429</v>
      </c>
      <c r="Q201" s="611">
        <v>165</v>
      </c>
    </row>
    <row r="202" spans="1:17" ht="14.45" customHeight="1" x14ac:dyDescent="0.2">
      <c r="A202" s="592" t="s">
        <v>1588</v>
      </c>
      <c r="B202" s="593" t="s">
        <v>1589</v>
      </c>
      <c r="C202" s="593" t="s">
        <v>1565</v>
      </c>
      <c r="D202" s="593" t="s">
        <v>1621</v>
      </c>
      <c r="E202" s="593" t="s">
        <v>1591</v>
      </c>
      <c r="F202" s="610">
        <v>81</v>
      </c>
      <c r="G202" s="610">
        <v>5832</v>
      </c>
      <c r="H202" s="610">
        <v>1.3712673407006819</v>
      </c>
      <c r="I202" s="610">
        <v>72</v>
      </c>
      <c r="J202" s="610">
        <v>59</v>
      </c>
      <c r="K202" s="610">
        <v>4253</v>
      </c>
      <c r="L202" s="610">
        <v>1</v>
      </c>
      <c r="M202" s="610">
        <v>72.084745762711862</v>
      </c>
      <c r="N202" s="610">
        <v>65</v>
      </c>
      <c r="O202" s="610">
        <v>4810</v>
      </c>
      <c r="P202" s="598">
        <v>1.130966376675288</v>
      </c>
      <c r="Q202" s="611">
        <v>74</v>
      </c>
    </row>
    <row r="203" spans="1:17" ht="14.45" customHeight="1" x14ac:dyDescent="0.2">
      <c r="A203" s="592" t="s">
        <v>1588</v>
      </c>
      <c r="B203" s="593" t="s">
        <v>1589</v>
      </c>
      <c r="C203" s="593" t="s">
        <v>1565</v>
      </c>
      <c r="D203" s="593" t="s">
        <v>1626</v>
      </c>
      <c r="E203" s="593" t="s">
        <v>1627</v>
      </c>
      <c r="F203" s="610">
        <v>16</v>
      </c>
      <c r="G203" s="610">
        <v>19376</v>
      </c>
      <c r="H203" s="610">
        <v>0.57095709570957098</v>
      </c>
      <c r="I203" s="610">
        <v>1211</v>
      </c>
      <c r="J203" s="610">
        <v>28</v>
      </c>
      <c r="K203" s="610">
        <v>33936</v>
      </c>
      <c r="L203" s="610">
        <v>1</v>
      </c>
      <c r="M203" s="610">
        <v>1212</v>
      </c>
      <c r="N203" s="610">
        <v>12</v>
      </c>
      <c r="O203" s="610">
        <v>14592</v>
      </c>
      <c r="P203" s="598">
        <v>0.42998585572843001</v>
      </c>
      <c r="Q203" s="611">
        <v>1216</v>
      </c>
    </row>
    <row r="204" spans="1:17" ht="14.45" customHeight="1" x14ac:dyDescent="0.2">
      <c r="A204" s="592" t="s">
        <v>1588</v>
      </c>
      <c r="B204" s="593" t="s">
        <v>1589</v>
      </c>
      <c r="C204" s="593" t="s">
        <v>1565</v>
      </c>
      <c r="D204" s="593" t="s">
        <v>1628</v>
      </c>
      <c r="E204" s="593" t="s">
        <v>1629</v>
      </c>
      <c r="F204" s="610">
        <v>384</v>
      </c>
      <c r="G204" s="610">
        <v>43776</v>
      </c>
      <c r="H204" s="610">
        <v>0.89567263427109978</v>
      </c>
      <c r="I204" s="610">
        <v>114</v>
      </c>
      <c r="J204" s="610">
        <v>425</v>
      </c>
      <c r="K204" s="610">
        <v>48875</v>
      </c>
      <c r="L204" s="610">
        <v>1</v>
      </c>
      <c r="M204" s="610">
        <v>115</v>
      </c>
      <c r="N204" s="610">
        <v>349</v>
      </c>
      <c r="O204" s="610">
        <v>40484</v>
      </c>
      <c r="P204" s="598">
        <v>0.82831713554987207</v>
      </c>
      <c r="Q204" s="611">
        <v>116</v>
      </c>
    </row>
    <row r="205" spans="1:17" ht="14.45" customHeight="1" x14ac:dyDescent="0.2">
      <c r="A205" s="592" t="s">
        <v>1588</v>
      </c>
      <c r="B205" s="593" t="s">
        <v>1589</v>
      </c>
      <c r="C205" s="593" t="s">
        <v>1565</v>
      </c>
      <c r="D205" s="593" t="s">
        <v>1634</v>
      </c>
      <c r="E205" s="593" t="s">
        <v>1635</v>
      </c>
      <c r="F205" s="610">
        <v>931</v>
      </c>
      <c r="G205" s="610">
        <v>139650</v>
      </c>
      <c r="H205" s="610">
        <v>0.99874129274956014</v>
      </c>
      <c r="I205" s="610">
        <v>150</v>
      </c>
      <c r="J205" s="610">
        <v>926</v>
      </c>
      <c r="K205" s="610">
        <v>139826</v>
      </c>
      <c r="L205" s="610">
        <v>1</v>
      </c>
      <c r="M205" s="610">
        <v>151</v>
      </c>
      <c r="N205" s="610">
        <v>882</v>
      </c>
      <c r="O205" s="610">
        <v>134064</v>
      </c>
      <c r="P205" s="598">
        <v>0.95879164103957781</v>
      </c>
      <c r="Q205" s="611">
        <v>152</v>
      </c>
    </row>
    <row r="206" spans="1:17" ht="14.45" customHeight="1" x14ac:dyDescent="0.2">
      <c r="A206" s="592" t="s">
        <v>1588</v>
      </c>
      <c r="B206" s="593" t="s">
        <v>1589</v>
      </c>
      <c r="C206" s="593" t="s">
        <v>1565</v>
      </c>
      <c r="D206" s="593" t="s">
        <v>1638</v>
      </c>
      <c r="E206" s="593" t="s">
        <v>1639</v>
      </c>
      <c r="F206" s="610">
        <v>9</v>
      </c>
      <c r="G206" s="610">
        <v>2718</v>
      </c>
      <c r="H206" s="610">
        <v>2.25</v>
      </c>
      <c r="I206" s="610">
        <v>302</v>
      </c>
      <c r="J206" s="610">
        <v>4</v>
      </c>
      <c r="K206" s="610">
        <v>1208</v>
      </c>
      <c r="L206" s="610">
        <v>1</v>
      </c>
      <c r="M206" s="610">
        <v>302</v>
      </c>
      <c r="N206" s="610">
        <v>4</v>
      </c>
      <c r="O206" s="610">
        <v>1216</v>
      </c>
      <c r="P206" s="598">
        <v>1.0066225165562914</v>
      </c>
      <c r="Q206" s="611">
        <v>304</v>
      </c>
    </row>
    <row r="207" spans="1:17" ht="14.45" customHeight="1" x14ac:dyDescent="0.2">
      <c r="A207" s="592" t="s">
        <v>1681</v>
      </c>
      <c r="B207" s="593" t="s">
        <v>1589</v>
      </c>
      <c r="C207" s="593" t="s">
        <v>1565</v>
      </c>
      <c r="D207" s="593" t="s">
        <v>1590</v>
      </c>
      <c r="E207" s="593" t="s">
        <v>1591</v>
      </c>
      <c r="F207" s="610">
        <v>109</v>
      </c>
      <c r="G207" s="610">
        <v>22999</v>
      </c>
      <c r="H207" s="610">
        <v>1.5722586819797648</v>
      </c>
      <c r="I207" s="610">
        <v>211</v>
      </c>
      <c r="J207" s="610">
        <v>69</v>
      </c>
      <c r="K207" s="610">
        <v>14628</v>
      </c>
      <c r="L207" s="610">
        <v>1</v>
      </c>
      <c r="M207" s="610">
        <v>212</v>
      </c>
      <c r="N207" s="610">
        <v>85</v>
      </c>
      <c r="O207" s="610">
        <v>18105</v>
      </c>
      <c r="P207" s="598">
        <v>1.2376948318293683</v>
      </c>
      <c r="Q207" s="611">
        <v>213</v>
      </c>
    </row>
    <row r="208" spans="1:17" ht="14.45" customHeight="1" x14ac:dyDescent="0.2">
      <c r="A208" s="592" t="s">
        <v>1681</v>
      </c>
      <c r="B208" s="593" t="s">
        <v>1589</v>
      </c>
      <c r="C208" s="593" t="s">
        <v>1565</v>
      </c>
      <c r="D208" s="593" t="s">
        <v>1592</v>
      </c>
      <c r="E208" s="593" t="s">
        <v>1591</v>
      </c>
      <c r="F208" s="610">
        <v>4</v>
      </c>
      <c r="G208" s="610">
        <v>348</v>
      </c>
      <c r="H208" s="610">
        <v>1.3333333333333333</v>
      </c>
      <c r="I208" s="610">
        <v>87</v>
      </c>
      <c r="J208" s="610">
        <v>3</v>
      </c>
      <c r="K208" s="610">
        <v>261</v>
      </c>
      <c r="L208" s="610">
        <v>1</v>
      </c>
      <c r="M208" s="610">
        <v>87</v>
      </c>
      <c r="N208" s="610">
        <v>3</v>
      </c>
      <c r="O208" s="610">
        <v>264</v>
      </c>
      <c r="P208" s="598">
        <v>1.0114942528735633</v>
      </c>
      <c r="Q208" s="611">
        <v>88</v>
      </c>
    </row>
    <row r="209" spans="1:17" ht="14.45" customHeight="1" x14ac:dyDescent="0.2">
      <c r="A209" s="592" t="s">
        <v>1681</v>
      </c>
      <c r="B209" s="593" t="s">
        <v>1589</v>
      </c>
      <c r="C209" s="593" t="s">
        <v>1565</v>
      </c>
      <c r="D209" s="593" t="s">
        <v>1593</v>
      </c>
      <c r="E209" s="593" t="s">
        <v>1594</v>
      </c>
      <c r="F209" s="610">
        <v>303</v>
      </c>
      <c r="G209" s="610">
        <v>91203</v>
      </c>
      <c r="H209" s="610">
        <v>1.6777593818984546</v>
      </c>
      <c r="I209" s="610">
        <v>301</v>
      </c>
      <c r="J209" s="610">
        <v>180</v>
      </c>
      <c r="K209" s="610">
        <v>54360</v>
      </c>
      <c r="L209" s="610">
        <v>1</v>
      </c>
      <c r="M209" s="610">
        <v>302</v>
      </c>
      <c r="N209" s="610">
        <v>181</v>
      </c>
      <c r="O209" s="610">
        <v>54843</v>
      </c>
      <c r="P209" s="598">
        <v>1.0088852097130243</v>
      </c>
      <c r="Q209" s="611">
        <v>303</v>
      </c>
    </row>
    <row r="210" spans="1:17" ht="14.45" customHeight="1" x14ac:dyDescent="0.2">
      <c r="A210" s="592" t="s">
        <v>1681</v>
      </c>
      <c r="B210" s="593" t="s">
        <v>1589</v>
      </c>
      <c r="C210" s="593" t="s">
        <v>1565</v>
      </c>
      <c r="D210" s="593" t="s">
        <v>1595</v>
      </c>
      <c r="E210" s="593" t="s">
        <v>1596</v>
      </c>
      <c r="F210" s="610">
        <v>6</v>
      </c>
      <c r="G210" s="610">
        <v>594</v>
      </c>
      <c r="H210" s="610"/>
      <c r="I210" s="610">
        <v>99</v>
      </c>
      <c r="J210" s="610"/>
      <c r="K210" s="610"/>
      <c r="L210" s="610"/>
      <c r="M210" s="610"/>
      <c r="N210" s="610">
        <v>21</v>
      </c>
      <c r="O210" s="610">
        <v>2100</v>
      </c>
      <c r="P210" s="598"/>
      <c r="Q210" s="611">
        <v>100</v>
      </c>
    </row>
    <row r="211" spans="1:17" ht="14.45" customHeight="1" x14ac:dyDescent="0.2">
      <c r="A211" s="592" t="s">
        <v>1681</v>
      </c>
      <c r="B211" s="593" t="s">
        <v>1589</v>
      </c>
      <c r="C211" s="593" t="s">
        <v>1565</v>
      </c>
      <c r="D211" s="593" t="s">
        <v>1599</v>
      </c>
      <c r="E211" s="593" t="s">
        <v>1600</v>
      </c>
      <c r="F211" s="610">
        <v>126</v>
      </c>
      <c r="G211" s="610">
        <v>17262</v>
      </c>
      <c r="H211" s="610">
        <v>1.125</v>
      </c>
      <c r="I211" s="610">
        <v>137</v>
      </c>
      <c r="J211" s="610">
        <v>112</v>
      </c>
      <c r="K211" s="610">
        <v>15344</v>
      </c>
      <c r="L211" s="610">
        <v>1</v>
      </c>
      <c r="M211" s="610">
        <v>137</v>
      </c>
      <c r="N211" s="610">
        <v>97</v>
      </c>
      <c r="O211" s="610">
        <v>13386</v>
      </c>
      <c r="P211" s="598">
        <v>0.87239311783107398</v>
      </c>
      <c r="Q211" s="611">
        <v>138</v>
      </c>
    </row>
    <row r="212" spans="1:17" ht="14.45" customHeight="1" x14ac:dyDescent="0.2">
      <c r="A212" s="592" t="s">
        <v>1681</v>
      </c>
      <c r="B212" s="593" t="s">
        <v>1589</v>
      </c>
      <c r="C212" s="593" t="s">
        <v>1565</v>
      </c>
      <c r="D212" s="593" t="s">
        <v>1601</v>
      </c>
      <c r="E212" s="593" t="s">
        <v>1600</v>
      </c>
      <c r="F212" s="610">
        <v>4</v>
      </c>
      <c r="G212" s="610">
        <v>732</v>
      </c>
      <c r="H212" s="610">
        <v>3.9782608695652173</v>
      </c>
      <c r="I212" s="610">
        <v>183</v>
      </c>
      <c r="J212" s="610">
        <v>1</v>
      </c>
      <c r="K212" s="610">
        <v>184</v>
      </c>
      <c r="L212" s="610">
        <v>1</v>
      </c>
      <c r="M212" s="610">
        <v>184</v>
      </c>
      <c r="N212" s="610">
        <v>2</v>
      </c>
      <c r="O212" s="610">
        <v>370</v>
      </c>
      <c r="P212" s="598">
        <v>2.0108695652173911</v>
      </c>
      <c r="Q212" s="611">
        <v>185</v>
      </c>
    </row>
    <row r="213" spans="1:17" ht="14.45" customHeight="1" x14ac:dyDescent="0.2">
      <c r="A213" s="592" t="s">
        <v>1681</v>
      </c>
      <c r="B213" s="593" t="s">
        <v>1589</v>
      </c>
      <c r="C213" s="593" t="s">
        <v>1565</v>
      </c>
      <c r="D213" s="593" t="s">
        <v>1604</v>
      </c>
      <c r="E213" s="593" t="s">
        <v>1605</v>
      </c>
      <c r="F213" s="610">
        <v>1</v>
      </c>
      <c r="G213" s="610">
        <v>639</v>
      </c>
      <c r="H213" s="610"/>
      <c r="I213" s="610">
        <v>639</v>
      </c>
      <c r="J213" s="610"/>
      <c r="K213" s="610"/>
      <c r="L213" s="610"/>
      <c r="M213" s="610"/>
      <c r="N213" s="610"/>
      <c r="O213" s="610"/>
      <c r="P213" s="598"/>
      <c r="Q213" s="611"/>
    </row>
    <row r="214" spans="1:17" ht="14.45" customHeight="1" x14ac:dyDescent="0.2">
      <c r="A214" s="592" t="s">
        <v>1681</v>
      </c>
      <c r="B214" s="593" t="s">
        <v>1589</v>
      </c>
      <c r="C214" s="593" t="s">
        <v>1565</v>
      </c>
      <c r="D214" s="593" t="s">
        <v>1606</v>
      </c>
      <c r="E214" s="593" t="s">
        <v>1607</v>
      </c>
      <c r="F214" s="610">
        <v>2</v>
      </c>
      <c r="G214" s="610">
        <v>1216</v>
      </c>
      <c r="H214" s="610"/>
      <c r="I214" s="610">
        <v>608</v>
      </c>
      <c r="J214" s="610"/>
      <c r="K214" s="610"/>
      <c r="L214" s="610"/>
      <c r="M214" s="610"/>
      <c r="N214" s="610">
        <v>1</v>
      </c>
      <c r="O214" s="610">
        <v>614</v>
      </c>
      <c r="P214" s="598"/>
      <c r="Q214" s="611">
        <v>614</v>
      </c>
    </row>
    <row r="215" spans="1:17" ht="14.45" customHeight="1" x14ac:dyDescent="0.2">
      <c r="A215" s="592" t="s">
        <v>1681</v>
      </c>
      <c r="B215" s="593" t="s">
        <v>1589</v>
      </c>
      <c r="C215" s="593" t="s">
        <v>1565</v>
      </c>
      <c r="D215" s="593" t="s">
        <v>1608</v>
      </c>
      <c r="E215" s="593" t="s">
        <v>1609</v>
      </c>
      <c r="F215" s="610">
        <v>22</v>
      </c>
      <c r="G215" s="610">
        <v>3806</v>
      </c>
      <c r="H215" s="610">
        <v>1.2866801893171063</v>
      </c>
      <c r="I215" s="610">
        <v>173</v>
      </c>
      <c r="J215" s="610">
        <v>17</v>
      </c>
      <c r="K215" s="610">
        <v>2958</v>
      </c>
      <c r="L215" s="610">
        <v>1</v>
      </c>
      <c r="M215" s="610">
        <v>174</v>
      </c>
      <c r="N215" s="610">
        <v>30</v>
      </c>
      <c r="O215" s="610">
        <v>5250</v>
      </c>
      <c r="P215" s="598">
        <v>1.7748478701825559</v>
      </c>
      <c r="Q215" s="611">
        <v>175</v>
      </c>
    </row>
    <row r="216" spans="1:17" ht="14.45" customHeight="1" x14ac:dyDescent="0.2">
      <c r="A216" s="592" t="s">
        <v>1681</v>
      </c>
      <c r="B216" s="593" t="s">
        <v>1589</v>
      </c>
      <c r="C216" s="593" t="s">
        <v>1565</v>
      </c>
      <c r="D216" s="593" t="s">
        <v>1568</v>
      </c>
      <c r="E216" s="593" t="s">
        <v>1569</v>
      </c>
      <c r="F216" s="610"/>
      <c r="G216" s="610"/>
      <c r="H216" s="610"/>
      <c r="I216" s="610"/>
      <c r="J216" s="610"/>
      <c r="K216" s="610"/>
      <c r="L216" s="610"/>
      <c r="M216" s="610"/>
      <c r="N216" s="610">
        <v>1</v>
      </c>
      <c r="O216" s="610">
        <v>348</v>
      </c>
      <c r="P216" s="598"/>
      <c r="Q216" s="611">
        <v>348</v>
      </c>
    </row>
    <row r="217" spans="1:17" ht="14.45" customHeight="1" x14ac:dyDescent="0.2">
      <c r="A217" s="592" t="s">
        <v>1681</v>
      </c>
      <c r="B217" s="593" t="s">
        <v>1589</v>
      </c>
      <c r="C217" s="593" t="s">
        <v>1565</v>
      </c>
      <c r="D217" s="593" t="s">
        <v>1610</v>
      </c>
      <c r="E217" s="593" t="s">
        <v>1611</v>
      </c>
      <c r="F217" s="610">
        <v>292</v>
      </c>
      <c r="G217" s="610">
        <v>4964</v>
      </c>
      <c r="H217" s="610">
        <v>1.1496062992125984</v>
      </c>
      <c r="I217" s="610">
        <v>17</v>
      </c>
      <c r="J217" s="610">
        <v>254</v>
      </c>
      <c r="K217" s="610">
        <v>4318</v>
      </c>
      <c r="L217" s="610">
        <v>1</v>
      </c>
      <c r="M217" s="610">
        <v>17</v>
      </c>
      <c r="N217" s="610">
        <v>204</v>
      </c>
      <c r="O217" s="610">
        <v>3468</v>
      </c>
      <c r="P217" s="598">
        <v>0.80314960629921262</v>
      </c>
      <c r="Q217" s="611">
        <v>17</v>
      </c>
    </row>
    <row r="218" spans="1:17" ht="14.45" customHeight="1" x14ac:dyDescent="0.2">
      <c r="A218" s="592" t="s">
        <v>1681</v>
      </c>
      <c r="B218" s="593" t="s">
        <v>1589</v>
      </c>
      <c r="C218" s="593" t="s">
        <v>1565</v>
      </c>
      <c r="D218" s="593" t="s">
        <v>1612</v>
      </c>
      <c r="E218" s="593" t="s">
        <v>1613</v>
      </c>
      <c r="F218" s="610">
        <v>15</v>
      </c>
      <c r="G218" s="610">
        <v>4110</v>
      </c>
      <c r="H218" s="610">
        <v>0.42857142857142855</v>
      </c>
      <c r="I218" s="610">
        <v>274</v>
      </c>
      <c r="J218" s="610">
        <v>35</v>
      </c>
      <c r="K218" s="610">
        <v>9590</v>
      </c>
      <c r="L218" s="610">
        <v>1</v>
      </c>
      <c r="M218" s="610">
        <v>274</v>
      </c>
      <c r="N218" s="610">
        <v>31</v>
      </c>
      <c r="O218" s="610">
        <v>8587</v>
      </c>
      <c r="P218" s="598">
        <v>0.89541188738269029</v>
      </c>
      <c r="Q218" s="611">
        <v>277</v>
      </c>
    </row>
    <row r="219" spans="1:17" ht="14.45" customHeight="1" x14ac:dyDescent="0.2">
      <c r="A219" s="592" t="s">
        <v>1681</v>
      </c>
      <c r="B219" s="593" t="s">
        <v>1589</v>
      </c>
      <c r="C219" s="593" t="s">
        <v>1565</v>
      </c>
      <c r="D219" s="593" t="s">
        <v>1614</v>
      </c>
      <c r="E219" s="593" t="s">
        <v>1615</v>
      </c>
      <c r="F219" s="610">
        <v>62</v>
      </c>
      <c r="G219" s="610">
        <v>8804</v>
      </c>
      <c r="H219" s="610">
        <v>1.3788566953797965</v>
      </c>
      <c r="I219" s="610">
        <v>142</v>
      </c>
      <c r="J219" s="610">
        <v>45</v>
      </c>
      <c r="K219" s="610">
        <v>6385</v>
      </c>
      <c r="L219" s="610">
        <v>1</v>
      </c>
      <c r="M219" s="610">
        <v>141.88888888888889</v>
      </c>
      <c r="N219" s="610">
        <v>43</v>
      </c>
      <c r="O219" s="610">
        <v>6063</v>
      </c>
      <c r="P219" s="598">
        <v>0.94956930305403286</v>
      </c>
      <c r="Q219" s="611">
        <v>141</v>
      </c>
    </row>
    <row r="220" spans="1:17" ht="14.45" customHeight="1" x14ac:dyDescent="0.2">
      <c r="A220" s="592" t="s">
        <v>1681</v>
      </c>
      <c r="B220" s="593" t="s">
        <v>1589</v>
      </c>
      <c r="C220" s="593" t="s">
        <v>1565</v>
      </c>
      <c r="D220" s="593" t="s">
        <v>1616</v>
      </c>
      <c r="E220" s="593" t="s">
        <v>1615</v>
      </c>
      <c r="F220" s="610">
        <v>124</v>
      </c>
      <c r="G220" s="610">
        <v>9672</v>
      </c>
      <c r="H220" s="610">
        <v>1.1915732413453246</v>
      </c>
      <c r="I220" s="610">
        <v>78</v>
      </c>
      <c r="J220" s="610">
        <v>104</v>
      </c>
      <c r="K220" s="610">
        <v>8117</v>
      </c>
      <c r="L220" s="610">
        <v>1</v>
      </c>
      <c r="M220" s="610">
        <v>78.04807692307692</v>
      </c>
      <c r="N220" s="610">
        <v>93</v>
      </c>
      <c r="O220" s="610">
        <v>7347</v>
      </c>
      <c r="P220" s="598">
        <v>0.90513736602192929</v>
      </c>
      <c r="Q220" s="611">
        <v>79</v>
      </c>
    </row>
    <row r="221" spans="1:17" ht="14.45" customHeight="1" x14ac:dyDescent="0.2">
      <c r="A221" s="592" t="s">
        <v>1681</v>
      </c>
      <c r="B221" s="593" t="s">
        <v>1589</v>
      </c>
      <c r="C221" s="593" t="s">
        <v>1565</v>
      </c>
      <c r="D221" s="593" t="s">
        <v>1617</v>
      </c>
      <c r="E221" s="593" t="s">
        <v>1618</v>
      </c>
      <c r="F221" s="610">
        <v>63</v>
      </c>
      <c r="G221" s="610">
        <v>19782</v>
      </c>
      <c r="H221" s="610">
        <v>1.4</v>
      </c>
      <c r="I221" s="610">
        <v>314</v>
      </c>
      <c r="J221" s="610">
        <v>45</v>
      </c>
      <c r="K221" s="610">
        <v>14130</v>
      </c>
      <c r="L221" s="610">
        <v>1</v>
      </c>
      <c r="M221" s="610">
        <v>314</v>
      </c>
      <c r="N221" s="610">
        <v>43</v>
      </c>
      <c r="O221" s="610">
        <v>13588</v>
      </c>
      <c r="P221" s="598">
        <v>0.96164189667374378</v>
      </c>
      <c r="Q221" s="611">
        <v>316</v>
      </c>
    </row>
    <row r="222" spans="1:17" ht="14.45" customHeight="1" x14ac:dyDescent="0.2">
      <c r="A222" s="592" t="s">
        <v>1681</v>
      </c>
      <c r="B222" s="593" t="s">
        <v>1589</v>
      </c>
      <c r="C222" s="593" t="s">
        <v>1565</v>
      </c>
      <c r="D222" s="593" t="s">
        <v>1619</v>
      </c>
      <c r="E222" s="593" t="s">
        <v>1620</v>
      </c>
      <c r="F222" s="610">
        <v>208</v>
      </c>
      <c r="G222" s="610">
        <v>33904</v>
      </c>
      <c r="H222" s="610">
        <v>1.5289289740698986</v>
      </c>
      <c r="I222" s="610">
        <v>163</v>
      </c>
      <c r="J222" s="610">
        <v>136</v>
      </c>
      <c r="K222" s="610">
        <v>22175</v>
      </c>
      <c r="L222" s="610">
        <v>1</v>
      </c>
      <c r="M222" s="610">
        <v>163.0514705882353</v>
      </c>
      <c r="N222" s="610">
        <v>85</v>
      </c>
      <c r="O222" s="610">
        <v>14025</v>
      </c>
      <c r="P222" s="598">
        <v>0.63246899661781286</v>
      </c>
      <c r="Q222" s="611">
        <v>165</v>
      </c>
    </row>
    <row r="223" spans="1:17" ht="14.45" customHeight="1" x14ac:dyDescent="0.2">
      <c r="A223" s="592" t="s">
        <v>1681</v>
      </c>
      <c r="B223" s="593" t="s">
        <v>1589</v>
      </c>
      <c r="C223" s="593" t="s">
        <v>1565</v>
      </c>
      <c r="D223" s="593" t="s">
        <v>1621</v>
      </c>
      <c r="E223" s="593" t="s">
        <v>1591</v>
      </c>
      <c r="F223" s="610">
        <v>175</v>
      </c>
      <c r="G223" s="610">
        <v>12600</v>
      </c>
      <c r="H223" s="610">
        <v>1.1660188784008885</v>
      </c>
      <c r="I223" s="610">
        <v>72</v>
      </c>
      <c r="J223" s="610">
        <v>150</v>
      </c>
      <c r="K223" s="610">
        <v>10806</v>
      </c>
      <c r="L223" s="610">
        <v>1</v>
      </c>
      <c r="M223" s="610">
        <v>72.040000000000006</v>
      </c>
      <c r="N223" s="610">
        <v>120</v>
      </c>
      <c r="O223" s="610">
        <v>8880</v>
      </c>
      <c r="P223" s="598">
        <v>0.82176568573014996</v>
      </c>
      <c r="Q223" s="611">
        <v>74</v>
      </c>
    </row>
    <row r="224" spans="1:17" ht="14.45" customHeight="1" x14ac:dyDescent="0.2">
      <c r="A224" s="592" t="s">
        <v>1681</v>
      </c>
      <c r="B224" s="593" t="s">
        <v>1589</v>
      </c>
      <c r="C224" s="593" t="s">
        <v>1565</v>
      </c>
      <c r="D224" s="593" t="s">
        <v>1624</v>
      </c>
      <c r="E224" s="593" t="s">
        <v>1625</v>
      </c>
      <c r="F224" s="610">
        <v>2</v>
      </c>
      <c r="G224" s="610">
        <v>460</v>
      </c>
      <c r="H224" s="610"/>
      <c r="I224" s="610">
        <v>230</v>
      </c>
      <c r="J224" s="610"/>
      <c r="K224" s="610"/>
      <c r="L224" s="610"/>
      <c r="M224" s="610"/>
      <c r="N224" s="610">
        <v>2</v>
      </c>
      <c r="O224" s="610">
        <v>466</v>
      </c>
      <c r="P224" s="598"/>
      <c r="Q224" s="611">
        <v>233</v>
      </c>
    </row>
    <row r="225" spans="1:17" ht="14.45" customHeight="1" x14ac:dyDescent="0.2">
      <c r="A225" s="592" t="s">
        <v>1681</v>
      </c>
      <c r="B225" s="593" t="s">
        <v>1589</v>
      </c>
      <c r="C225" s="593" t="s">
        <v>1565</v>
      </c>
      <c r="D225" s="593" t="s">
        <v>1626</v>
      </c>
      <c r="E225" s="593" t="s">
        <v>1627</v>
      </c>
      <c r="F225" s="610">
        <v>20</v>
      </c>
      <c r="G225" s="610">
        <v>24220</v>
      </c>
      <c r="H225" s="610">
        <v>3.9966996699669965</v>
      </c>
      <c r="I225" s="610">
        <v>1211</v>
      </c>
      <c r="J225" s="610">
        <v>5</v>
      </c>
      <c r="K225" s="610">
        <v>6060</v>
      </c>
      <c r="L225" s="610">
        <v>1</v>
      </c>
      <c r="M225" s="610">
        <v>1212</v>
      </c>
      <c r="N225" s="610">
        <v>6</v>
      </c>
      <c r="O225" s="610">
        <v>7296</v>
      </c>
      <c r="P225" s="598">
        <v>1.2039603960396039</v>
      </c>
      <c r="Q225" s="611">
        <v>1216</v>
      </c>
    </row>
    <row r="226" spans="1:17" ht="14.45" customHeight="1" x14ac:dyDescent="0.2">
      <c r="A226" s="592" t="s">
        <v>1681</v>
      </c>
      <c r="B226" s="593" t="s">
        <v>1589</v>
      </c>
      <c r="C226" s="593" t="s">
        <v>1565</v>
      </c>
      <c r="D226" s="593" t="s">
        <v>1628</v>
      </c>
      <c r="E226" s="593" t="s">
        <v>1629</v>
      </c>
      <c r="F226" s="610">
        <v>44</v>
      </c>
      <c r="G226" s="610">
        <v>5016</v>
      </c>
      <c r="H226" s="610">
        <v>0.76521739130434785</v>
      </c>
      <c r="I226" s="610">
        <v>114</v>
      </c>
      <c r="J226" s="610">
        <v>57</v>
      </c>
      <c r="K226" s="610">
        <v>6555</v>
      </c>
      <c r="L226" s="610">
        <v>1</v>
      </c>
      <c r="M226" s="610">
        <v>115</v>
      </c>
      <c r="N226" s="610">
        <v>52</v>
      </c>
      <c r="O226" s="610">
        <v>6032</v>
      </c>
      <c r="P226" s="598">
        <v>0.92021357742181542</v>
      </c>
      <c r="Q226" s="611">
        <v>116</v>
      </c>
    </row>
    <row r="227" spans="1:17" ht="14.45" customHeight="1" x14ac:dyDescent="0.2">
      <c r="A227" s="592" t="s">
        <v>1681</v>
      </c>
      <c r="B227" s="593" t="s">
        <v>1589</v>
      </c>
      <c r="C227" s="593" t="s">
        <v>1565</v>
      </c>
      <c r="D227" s="593" t="s">
        <v>1634</v>
      </c>
      <c r="E227" s="593" t="s">
        <v>1635</v>
      </c>
      <c r="F227" s="610">
        <v>24</v>
      </c>
      <c r="G227" s="610">
        <v>3600</v>
      </c>
      <c r="H227" s="610">
        <v>0.58148925860119527</v>
      </c>
      <c r="I227" s="610">
        <v>150</v>
      </c>
      <c r="J227" s="610">
        <v>41</v>
      </c>
      <c r="K227" s="610">
        <v>6191</v>
      </c>
      <c r="L227" s="610">
        <v>1</v>
      </c>
      <c r="M227" s="610">
        <v>151</v>
      </c>
      <c r="N227" s="610">
        <v>18</v>
      </c>
      <c r="O227" s="610">
        <v>2736</v>
      </c>
      <c r="P227" s="598">
        <v>0.44193183653690843</v>
      </c>
      <c r="Q227" s="611">
        <v>152</v>
      </c>
    </row>
    <row r="228" spans="1:17" ht="14.45" customHeight="1" x14ac:dyDescent="0.2">
      <c r="A228" s="592" t="s">
        <v>1681</v>
      </c>
      <c r="B228" s="593" t="s">
        <v>1589</v>
      </c>
      <c r="C228" s="593" t="s">
        <v>1565</v>
      </c>
      <c r="D228" s="593" t="s">
        <v>1636</v>
      </c>
      <c r="E228" s="593" t="s">
        <v>1637</v>
      </c>
      <c r="F228" s="610">
        <v>2</v>
      </c>
      <c r="G228" s="610">
        <v>2130</v>
      </c>
      <c r="H228" s="610">
        <v>1.9962511715089035</v>
      </c>
      <c r="I228" s="610">
        <v>1065</v>
      </c>
      <c r="J228" s="610">
        <v>1</v>
      </c>
      <c r="K228" s="610">
        <v>1067</v>
      </c>
      <c r="L228" s="610">
        <v>1</v>
      </c>
      <c r="M228" s="610">
        <v>1067</v>
      </c>
      <c r="N228" s="610">
        <v>2</v>
      </c>
      <c r="O228" s="610">
        <v>2150</v>
      </c>
      <c r="P228" s="598">
        <v>2.0149953139643859</v>
      </c>
      <c r="Q228" s="611">
        <v>1075</v>
      </c>
    </row>
    <row r="229" spans="1:17" ht="14.45" customHeight="1" x14ac:dyDescent="0.2">
      <c r="A229" s="592" t="s">
        <v>1681</v>
      </c>
      <c r="B229" s="593" t="s">
        <v>1589</v>
      </c>
      <c r="C229" s="593" t="s">
        <v>1565</v>
      </c>
      <c r="D229" s="593" t="s">
        <v>1638</v>
      </c>
      <c r="E229" s="593" t="s">
        <v>1639</v>
      </c>
      <c r="F229" s="610">
        <v>1</v>
      </c>
      <c r="G229" s="610">
        <v>302</v>
      </c>
      <c r="H229" s="610"/>
      <c r="I229" s="610">
        <v>302</v>
      </c>
      <c r="J229" s="610"/>
      <c r="K229" s="610"/>
      <c r="L229" s="610"/>
      <c r="M229" s="610"/>
      <c r="N229" s="610"/>
      <c r="O229" s="610"/>
      <c r="P229" s="598"/>
      <c r="Q229" s="611"/>
    </row>
    <row r="230" spans="1:17" ht="14.45" customHeight="1" x14ac:dyDescent="0.2">
      <c r="A230" s="592" t="s">
        <v>1682</v>
      </c>
      <c r="B230" s="593" t="s">
        <v>1589</v>
      </c>
      <c r="C230" s="593" t="s">
        <v>1565</v>
      </c>
      <c r="D230" s="593" t="s">
        <v>1590</v>
      </c>
      <c r="E230" s="593" t="s">
        <v>1591</v>
      </c>
      <c r="F230" s="610">
        <v>219</v>
      </c>
      <c r="G230" s="610">
        <v>46209</v>
      </c>
      <c r="H230" s="610">
        <v>1.1352446933962264</v>
      </c>
      <c r="I230" s="610">
        <v>211</v>
      </c>
      <c r="J230" s="610">
        <v>192</v>
      </c>
      <c r="K230" s="610">
        <v>40704</v>
      </c>
      <c r="L230" s="610">
        <v>1</v>
      </c>
      <c r="M230" s="610">
        <v>212</v>
      </c>
      <c r="N230" s="610">
        <v>199</v>
      </c>
      <c r="O230" s="610">
        <v>42387</v>
      </c>
      <c r="P230" s="598">
        <v>1.0413472877358489</v>
      </c>
      <c r="Q230" s="611">
        <v>213</v>
      </c>
    </row>
    <row r="231" spans="1:17" ht="14.45" customHeight="1" x14ac:dyDescent="0.2">
      <c r="A231" s="592" t="s">
        <v>1682</v>
      </c>
      <c r="B231" s="593" t="s">
        <v>1589</v>
      </c>
      <c r="C231" s="593" t="s">
        <v>1565</v>
      </c>
      <c r="D231" s="593" t="s">
        <v>1592</v>
      </c>
      <c r="E231" s="593" t="s">
        <v>1591</v>
      </c>
      <c r="F231" s="610">
        <v>3</v>
      </c>
      <c r="G231" s="610">
        <v>261</v>
      </c>
      <c r="H231" s="610">
        <v>3</v>
      </c>
      <c r="I231" s="610">
        <v>87</v>
      </c>
      <c r="J231" s="610">
        <v>1</v>
      </c>
      <c r="K231" s="610">
        <v>87</v>
      </c>
      <c r="L231" s="610">
        <v>1</v>
      </c>
      <c r="M231" s="610">
        <v>87</v>
      </c>
      <c r="N231" s="610">
        <v>2</v>
      </c>
      <c r="O231" s="610">
        <v>176</v>
      </c>
      <c r="P231" s="598">
        <v>2.0229885057471266</v>
      </c>
      <c r="Q231" s="611">
        <v>88</v>
      </c>
    </row>
    <row r="232" spans="1:17" ht="14.45" customHeight="1" x14ac:dyDescent="0.2">
      <c r="A232" s="592" t="s">
        <v>1682</v>
      </c>
      <c r="B232" s="593" t="s">
        <v>1589</v>
      </c>
      <c r="C232" s="593" t="s">
        <v>1565</v>
      </c>
      <c r="D232" s="593" t="s">
        <v>1593</v>
      </c>
      <c r="E232" s="593" t="s">
        <v>1594</v>
      </c>
      <c r="F232" s="610">
        <v>779</v>
      </c>
      <c r="G232" s="610">
        <v>234479</v>
      </c>
      <c r="H232" s="610">
        <v>0.7866469400216054</v>
      </c>
      <c r="I232" s="610">
        <v>301</v>
      </c>
      <c r="J232" s="610">
        <v>987</v>
      </c>
      <c r="K232" s="610">
        <v>298074</v>
      </c>
      <c r="L232" s="610">
        <v>1</v>
      </c>
      <c r="M232" s="610">
        <v>302</v>
      </c>
      <c r="N232" s="610">
        <v>863</v>
      </c>
      <c r="O232" s="610">
        <v>261489</v>
      </c>
      <c r="P232" s="598">
        <v>0.87726202218241112</v>
      </c>
      <c r="Q232" s="611">
        <v>303</v>
      </c>
    </row>
    <row r="233" spans="1:17" ht="14.45" customHeight="1" x14ac:dyDescent="0.2">
      <c r="A233" s="592" t="s">
        <v>1682</v>
      </c>
      <c r="B233" s="593" t="s">
        <v>1589</v>
      </c>
      <c r="C233" s="593" t="s">
        <v>1565</v>
      </c>
      <c r="D233" s="593" t="s">
        <v>1595</v>
      </c>
      <c r="E233" s="593" t="s">
        <v>1596</v>
      </c>
      <c r="F233" s="610">
        <v>6</v>
      </c>
      <c r="G233" s="610">
        <v>594</v>
      </c>
      <c r="H233" s="610">
        <v>1.98</v>
      </c>
      <c r="I233" s="610">
        <v>99</v>
      </c>
      <c r="J233" s="610">
        <v>3</v>
      </c>
      <c r="K233" s="610">
        <v>300</v>
      </c>
      <c r="L233" s="610">
        <v>1</v>
      </c>
      <c r="M233" s="610">
        <v>100</v>
      </c>
      <c r="N233" s="610">
        <v>9</v>
      </c>
      <c r="O233" s="610">
        <v>900</v>
      </c>
      <c r="P233" s="598">
        <v>3</v>
      </c>
      <c r="Q233" s="611">
        <v>100</v>
      </c>
    </row>
    <row r="234" spans="1:17" ht="14.45" customHeight="1" x14ac:dyDescent="0.2">
      <c r="A234" s="592" t="s">
        <v>1682</v>
      </c>
      <c r="B234" s="593" t="s">
        <v>1589</v>
      </c>
      <c r="C234" s="593" t="s">
        <v>1565</v>
      </c>
      <c r="D234" s="593" t="s">
        <v>1597</v>
      </c>
      <c r="E234" s="593" t="s">
        <v>1598</v>
      </c>
      <c r="F234" s="610"/>
      <c r="G234" s="610"/>
      <c r="H234" s="610"/>
      <c r="I234" s="610"/>
      <c r="J234" s="610"/>
      <c r="K234" s="610"/>
      <c r="L234" s="610"/>
      <c r="M234" s="610"/>
      <c r="N234" s="610">
        <v>1</v>
      </c>
      <c r="O234" s="610">
        <v>235</v>
      </c>
      <c r="P234" s="598"/>
      <c r="Q234" s="611">
        <v>235</v>
      </c>
    </row>
    <row r="235" spans="1:17" ht="14.45" customHeight="1" x14ac:dyDescent="0.2">
      <c r="A235" s="592" t="s">
        <v>1682</v>
      </c>
      <c r="B235" s="593" t="s">
        <v>1589</v>
      </c>
      <c r="C235" s="593" t="s">
        <v>1565</v>
      </c>
      <c r="D235" s="593" t="s">
        <v>1599</v>
      </c>
      <c r="E235" s="593" t="s">
        <v>1600</v>
      </c>
      <c r="F235" s="610">
        <v>655</v>
      </c>
      <c r="G235" s="610">
        <v>89735</v>
      </c>
      <c r="H235" s="610">
        <v>0.98942598187311182</v>
      </c>
      <c r="I235" s="610">
        <v>137</v>
      </c>
      <c r="J235" s="610">
        <v>662</v>
      </c>
      <c r="K235" s="610">
        <v>90694</v>
      </c>
      <c r="L235" s="610">
        <v>1</v>
      </c>
      <c r="M235" s="610">
        <v>137</v>
      </c>
      <c r="N235" s="610">
        <v>678</v>
      </c>
      <c r="O235" s="610">
        <v>93564</v>
      </c>
      <c r="P235" s="598">
        <v>1.0316448717665998</v>
      </c>
      <c r="Q235" s="611">
        <v>138</v>
      </c>
    </row>
    <row r="236" spans="1:17" ht="14.45" customHeight="1" x14ac:dyDescent="0.2">
      <c r="A236" s="592" t="s">
        <v>1682</v>
      </c>
      <c r="B236" s="593" t="s">
        <v>1589</v>
      </c>
      <c r="C236" s="593" t="s">
        <v>1565</v>
      </c>
      <c r="D236" s="593" t="s">
        <v>1601</v>
      </c>
      <c r="E236" s="593" t="s">
        <v>1600</v>
      </c>
      <c r="F236" s="610">
        <v>1</v>
      </c>
      <c r="G236" s="610">
        <v>183</v>
      </c>
      <c r="H236" s="610">
        <v>0.99456521739130432</v>
      </c>
      <c r="I236" s="610">
        <v>183</v>
      </c>
      <c r="J236" s="610">
        <v>1</v>
      </c>
      <c r="K236" s="610">
        <v>184</v>
      </c>
      <c r="L236" s="610">
        <v>1</v>
      </c>
      <c r="M236" s="610">
        <v>184</v>
      </c>
      <c r="N236" s="610">
        <v>2</v>
      </c>
      <c r="O236" s="610">
        <v>370</v>
      </c>
      <c r="P236" s="598">
        <v>2.0108695652173911</v>
      </c>
      <c r="Q236" s="611">
        <v>185</v>
      </c>
    </row>
    <row r="237" spans="1:17" ht="14.45" customHeight="1" x14ac:dyDescent="0.2">
      <c r="A237" s="592" t="s">
        <v>1682</v>
      </c>
      <c r="B237" s="593" t="s">
        <v>1589</v>
      </c>
      <c r="C237" s="593" t="s">
        <v>1565</v>
      </c>
      <c r="D237" s="593" t="s">
        <v>1604</v>
      </c>
      <c r="E237" s="593" t="s">
        <v>1605</v>
      </c>
      <c r="F237" s="610">
        <v>3</v>
      </c>
      <c r="G237" s="610">
        <v>1917</v>
      </c>
      <c r="H237" s="610">
        <v>1.4976562499999999</v>
      </c>
      <c r="I237" s="610">
        <v>639</v>
      </c>
      <c r="J237" s="610">
        <v>2</v>
      </c>
      <c r="K237" s="610">
        <v>1280</v>
      </c>
      <c r="L237" s="610">
        <v>1</v>
      </c>
      <c r="M237" s="610">
        <v>640</v>
      </c>
      <c r="N237" s="610">
        <v>2</v>
      </c>
      <c r="O237" s="610">
        <v>1290</v>
      </c>
      <c r="P237" s="598">
        <v>1.0078125</v>
      </c>
      <c r="Q237" s="611">
        <v>645</v>
      </c>
    </row>
    <row r="238" spans="1:17" ht="14.45" customHeight="1" x14ac:dyDescent="0.2">
      <c r="A238" s="592" t="s">
        <v>1682</v>
      </c>
      <c r="B238" s="593" t="s">
        <v>1589</v>
      </c>
      <c r="C238" s="593" t="s">
        <v>1565</v>
      </c>
      <c r="D238" s="593" t="s">
        <v>1606</v>
      </c>
      <c r="E238" s="593" t="s">
        <v>1607</v>
      </c>
      <c r="F238" s="610"/>
      <c r="G238" s="610"/>
      <c r="H238" s="610"/>
      <c r="I238" s="610"/>
      <c r="J238" s="610">
        <v>1</v>
      </c>
      <c r="K238" s="610">
        <v>609</v>
      </c>
      <c r="L238" s="610">
        <v>1</v>
      </c>
      <c r="M238" s="610">
        <v>609</v>
      </c>
      <c r="N238" s="610"/>
      <c r="O238" s="610"/>
      <c r="P238" s="598"/>
      <c r="Q238" s="611"/>
    </row>
    <row r="239" spans="1:17" ht="14.45" customHeight="1" x14ac:dyDescent="0.2">
      <c r="A239" s="592" t="s">
        <v>1682</v>
      </c>
      <c r="B239" s="593" t="s">
        <v>1589</v>
      </c>
      <c r="C239" s="593" t="s">
        <v>1565</v>
      </c>
      <c r="D239" s="593" t="s">
        <v>1608</v>
      </c>
      <c r="E239" s="593" t="s">
        <v>1609</v>
      </c>
      <c r="F239" s="610">
        <v>30</v>
      </c>
      <c r="G239" s="610">
        <v>5190</v>
      </c>
      <c r="H239" s="610">
        <v>0.74568965517241381</v>
      </c>
      <c r="I239" s="610">
        <v>173</v>
      </c>
      <c r="J239" s="610">
        <v>40</v>
      </c>
      <c r="K239" s="610">
        <v>6960</v>
      </c>
      <c r="L239" s="610">
        <v>1</v>
      </c>
      <c r="M239" s="610">
        <v>174</v>
      </c>
      <c r="N239" s="610">
        <v>35</v>
      </c>
      <c r="O239" s="610">
        <v>6125</v>
      </c>
      <c r="P239" s="598">
        <v>0.88002873563218387</v>
      </c>
      <c r="Q239" s="611">
        <v>175</v>
      </c>
    </row>
    <row r="240" spans="1:17" ht="14.45" customHeight="1" x14ac:dyDescent="0.2">
      <c r="A240" s="592" t="s">
        <v>1682</v>
      </c>
      <c r="B240" s="593" t="s">
        <v>1589</v>
      </c>
      <c r="C240" s="593" t="s">
        <v>1565</v>
      </c>
      <c r="D240" s="593" t="s">
        <v>1568</v>
      </c>
      <c r="E240" s="593" t="s">
        <v>1569</v>
      </c>
      <c r="F240" s="610">
        <v>57</v>
      </c>
      <c r="G240" s="610">
        <v>19779</v>
      </c>
      <c r="H240" s="610">
        <v>1.2391304347826086</v>
      </c>
      <c r="I240" s="610">
        <v>347</v>
      </c>
      <c r="J240" s="610">
        <v>46</v>
      </c>
      <c r="K240" s="610">
        <v>15962</v>
      </c>
      <c r="L240" s="610">
        <v>1</v>
      </c>
      <c r="M240" s="610">
        <v>347</v>
      </c>
      <c r="N240" s="610">
        <v>79</v>
      </c>
      <c r="O240" s="610">
        <v>27492</v>
      </c>
      <c r="P240" s="598">
        <v>1.7223405588272147</v>
      </c>
      <c r="Q240" s="611">
        <v>348</v>
      </c>
    </row>
    <row r="241" spans="1:17" ht="14.45" customHeight="1" x14ac:dyDescent="0.2">
      <c r="A241" s="592" t="s">
        <v>1682</v>
      </c>
      <c r="B241" s="593" t="s">
        <v>1589</v>
      </c>
      <c r="C241" s="593" t="s">
        <v>1565</v>
      </c>
      <c r="D241" s="593" t="s">
        <v>1610</v>
      </c>
      <c r="E241" s="593" t="s">
        <v>1611</v>
      </c>
      <c r="F241" s="610">
        <v>802</v>
      </c>
      <c r="G241" s="610">
        <v>13634</v>
      </c>
      <c r="H241" s="610">
        <v>1.0295250320924263</v>
      </c>
      <c r="I241" s="610">
        <v>17</v>
      </c>
      <c r="J241" s="610">
        <v>779</v>
      </c>
      <c r="K241" s="610">
        <v>13243</v>
      </c>
      <c r="L241" s="610">
        <v>1</v>
      </c>
      <c r="M241" s="610">
        <v>17</v>
      </c>
      <c r="N241" s="610">
        <v>820</v>
      </c>
      <c r="O241" s="610">
        <v>13940</v>
      </c>
      <c r="P241" s="598">
        <v>1.0526315789473684</v>
      </c>
      <c r="Q241" s="611">
        <v>17</v>
      </c>
    </row>
    <row r="242" spans="1:17" ht="14.45" customHeight="1" x14ac:dyDescent="0.2">
      <c r="A242" s="592" t="s">
        <v>1682</v>
      </c>
      <c r="B242" s="593" t="s">
        <v>1589</v>
      </c>
      <c r="C242" s="593" t="s">
        <v>1565</v>
      </c>
      <c r="D242" s="593" t="s">
        <v>1612</v>
      </c>
      <c r="E242" s="593" t="s">
        <v>1613</v>
      </c>
      <c r="F242" s="610">
        <v>11</v>
      </c>
      <c r="G242" s="610">
        <v>3014</v>
      </c>
      <c r="H242" s="610">
        <v>0.19642857142857142</v>
      </c>
      <c r="I242" s="610">
        <v>274</v>
      </c>
      <c r="J242" s="610">
        <v>56</v>
      </c>
      <c r="K242" s="610">
        <v>15344</v>
      </c>
      <c r="L242" s="610">
        <v>1</v>
      </c>
      <c r="M242" s="610">
        <v>274</v>
      </c>
      <c r="N242" s="610">
        <v>48</v>
      </c>
      <c r="O242" s="610">
        <v>13296</v>
      </c>
      <c r="P242" s="598">
        <v>0.86652763295099067</v>
      </c>
      <c r="Q242" s="611">
        <v>277</v>
      </c>
    </row>
    <row r="243" spans="1:17" ht="14.45" customHeight="1" x14ac:dyDescent="0.2">
      <c r="A243" s="592" t="s">
        <v>1682</v>
      </c>
      <c r="B243" s="593" t="s">
        <v>1589</v>
      </c>
      <c r="C243" s="593" t="s">
        <v>1565</v>
      </c>
      <c r="D243" s="593" t="s">
        <v>1614</v>
      </c>
      <c r="E243" s="593" t="s">
        <v>1615</v>
      </c>
      <c r="F243" s="610">
        <v>67</v>
      </c>
      <c r="G243" s="610">
        <v>9514</v>
      </c>
      <c r="H243" s="610">
        <v>1.1362713483817031</v>
      </c>
      <c r="I243" s="610">
        <v>142</v>
      </c>
      <c r="J243" s="610">
        <v>59</v>
      </c>
      <c r="K243" s="610">
        <v>8373</v>
      </c>
      <c r="L243" s="610">
        <v>1</v>
      </c>
      <c r="M243" s="610">
        <v>141.91525423728814</v>
      </c>
      <c r="N243" s="610">
        <v>50</v>
      </c>
      <c r="O243" s="610">
        <v>7050</v>
      </c>
      <c r="P243" s="598">
        <v>0.84199211752060199</v>
      </c>
      <c r="Q243" s="611">
        <v>141</v>
      </c>
    </row>
    <row r="244" spans="1:17" ht="14.45" customHeight="1" x14ac:dyDescent="0.2">
      <c r="A244" s="592" t="s">
        <v>1682</v>
      </c>
      <c r="B244" s="593" t="s">
        <v>1589</v>
      </c>
      <c r="C244" s="593" t="s">
        <v>1565</v>
      </c>
      <c r="D244" s="593" t="s">
        <v>1616</v>
      </c>
      <c r="E244" s="593" t="s">
        <v>1615</v>
      </c>
      <c r="F244" s="610">
        <v>655</v>
      </c>
      <c r="G244" s="610">
        <v>51090</v>
      </c>
      <c r="H244" s="610">
        <v>0.98814382144169588</v>
      </c>
      <c r="I244" s="610">
        <v>78</v>
      </c>
      <c r="J244" s="610">
        <v>662</v>
      </c>
      <c r="K244" s="610">
        <v>51703</v>
      </c>
      <c r="L244" s="610">
        <v>1</v>
      </c>
      <c r="M244" s="610">
        <v>78.101208459214504</v>
      </c>
      <c r="N244" s="610">
        <v>678</v>
      </c>
      <c r="O244" s="610">
        <v>53562</v>
      </c>
      <c r="P244" s="598">
        <v>1.03595536042396</v>
      </c>
      <c r="Q244" s="611">
        <v>79</v>
      </c>
    </row>
    <row r="245" spans="1:17" ht="14.45" customHeight="1" x14ac:dyDescent="0.2">
      <c r="A245" s="592" t="s">
        <v>1682</v>
      </c>
      <c r="B245" s="593" t="s">
        <v>1589</v>
      </c>
      <c r="C245" s="593" t="s">
        <v>1565</v>
      </c>
      <c r="D245" s="593" t="s">
        <v>1617</v>
      </c>
      <c r="E245" s="593" t="s">
        <v>1618</v>
      </c>
      <c r="F245" s="610">
        <v>67</v>
      </c>
      <c r="G245" s="610">
        <v>21038</v>
      </c>
      <c r="H245" s="610">
        <v>1.1355932203389831</v>
      </c>
      <c r="I245" s="610">
        <v>314</v>
      </c>
      <c r="J245" s="610">
        <v>59</v>
      </c>
      <c r="K245" s="610">
        <v>18526</v>
      </c>
      <c r="L245" s="610">
        <v>1</v>
      </c>
      <c r="M245" s="610">
        <v>314</v>
      </c>
      <c r="N245" s="610">
        <v>50</v>
      </c>
      <c r="O245" s="610">
        <v>15800</v>
      </c>
      <c r="P245" s="598">
        <v>0.85285544639965449</v>
      </c>
      <c r="Q245" s="611">
        <v>316</v>
      </c>
    </row>
    <row r="246" spans="1:17" ht="14.45" customHeight="1" x14ac:dyDescent="0.2">
      <c r="A246" s="592" t="s">
        <v>1682</v>
      </c>
      <c r="B246" s="593" t="s">
        <v>1589</v>
      </c>
      <c r="C246" s="593" t="s">
        <v>1565</v>
      </c>
      <c r="D246" s="593" t="s">
        <v>1576</v>
      </c>
      <c r="E246" s="593" t="s">
        <v>1577</v>
      </c>
      <c r="F246" s="610">
        <v>57</v>
      </c>
      <c r="G246" s="610">
        <v>18696</v>
      </c>
      <c r="H246" s="610">
        <v>1.2391304347826086</v>
      </c>
      <c r="I246" s="610">
        <v>328</v>
      </c>
      <c r="J246" s="610">
        <v>46</v>
      </c>
      <c r="K246" s="610">
        <v>15088</v>
      </c>
      <c r="L246" s="610">
        <v>1</v>
      </c>
      <c r="M246" s="610">
        <v>328</v>
      </c>
      <c r="N246" s="610">
        <v>79</v>
      </c>
      <c r="O246" s="610">
        <v>25991</v>
      </c>
      <c r="P246" s="598">
        <v>1.7226272534464475</v>
      </c>
      <c r="Q246" s="611">
        <v>329</v>
      </c>
    </row>
    <row r="247" spans="1:17" ht="14.45" customHeight="1" x14ac:dyDescent="0.2">
      <c r="A247" s="592" t="s">
        <v>1682</v>
      </c>
      <c r="B247" s="593" t="s">
        <v>1589</v>
      </c>
      <c r="C247" s="593" t="s">
        <v>1565</v>
      </c>
      <c r="D247" s="593" t="s">
        <v>1619</v>
      </c>
      <c r="E247" s="593" t="s">
        <v>1620</v>
      </c>
      <c r="F247" s="610">
        <v>688</v>
      </c>
      <c r="G247" s="610">
        <v>112144</v>
      </c>
      <c r="H247" s="610">
        <v>1.1216418955411973</v>
      </c>
      <c r="I247" s="610">
        <v>163</v>
      </c>
      <c r="J247" s="610">
        <v>613</v>
      </c>
      <c r="K247" s="610">
        <v>99982</v>
      </c>
      <c r="L247" s="610">
        <v>1</v>
      </c>
      <c r="M247" s="610">
        <v>163.10277324632952</v>
      </c>
      <c r="N247" s="610">
        <v>609</v>
      </c>
      <c r="O247" s="610">
        <v>100485</v>
      </c>
      <c r="P247" s="598">
        <v>1.0050309055630013</v>
      </c>
      <c r="Q247" s="611">
        <v>165</v>
      </c>
    </row>
    <row r="248" spans="1:17" ht="14.45" customHeight="1" x14ac:dyDescent="0.2">
      <c r="A248" s="592" t="s">
        <v>1682</v>
      </c>
      <c r="B248" s="593" t="s">
        <v>1589</v>
      </c>
      <c r="C248" s="593" t="s">
        <v>1565</v>
      </c>
      <c r="D248" s="593" t="s">
        <v>1621</v>
      </c>
      <c r="E248" s="593" t="s">
        <v>1591</v>
      </c>
      <c r="F248" s="610">
        <v>1932</v>
      </c>
      <c r="G248" s="610">
        <v>139104</v>
      </c>
      <c r="H248" s="610">
        <v>0.98681914274769089</v>
      </c>
      <c r="I248" s="610">
        <v>72</v>
      </c>
      <c r="J248" s="610">
        <v>1955</v>
      </c>
      <c r="K248" s="610">
        <v>140962</v>
      </c>
      <c r="L248" s="610">
        <v>1</v>
      </c>
      <c r="M248" s="610">
        <v>72.103324808184141</v>
      </c>
      <c r="N248" s="610">
        <v>2082</v>
      </c>
      <c r="O248" s="610">
        <v>154068</v>
      </c>
      <c r="P248" s="598">
        <v>1.0929754118131128</v>
      </c>
      <c r="Q248" s="611">
        <v>74</v>
      </c>
    </row>
    <row r="249" spans="1:17" ht="14.45" customHeight="1" x14ac:dyDescent="0.2">
      <c r="A249" s="592" t="s">
        <v>1682</v>
      </c>
      <c r="B249" s="593" t="s">
        <v>1589</v>
      </c>
      <c r="C249" s="593" t="s">
        <v>1565</v>
      </c>
      <c r="D249" s="593" t="s">
        <v>1624</v>
      </c>
      <c r="E249" s="593" t="s">
        <v>1625</v>
      </c>
      <c r="F249" s="610">
        <v>1</v>
      </c>
      <c r="G249" s="610">
        <v>230</v>
      </c>
      <c r="H249" s="610"/>
      <c r="I249" s="610">
        <v>230</v>
      </c>
      <c r="J249" s="610"/>
      <c r="K249" s="610"/>
      <c r="L249" s="610"/>
      <c r="M249" s="610"/>
      <c r="N249" s="610">
        <v>2</v>
      </c>
      <c r="O249" s="610">
        <v>466</v>
      </c>
      <c r="P249" s="598"/>
      <c r="Q249" s="611">
        <v>233</v>
      </c>
    </row>
    <row r="250" spans="1:17" ht="14.45" customHeight="1" x14ac:dyDescent="0.2">
      <c r="A250" s="592" t="s">
        <v>1682</v>
      </c>
      <c r="B250" s="593" t="s">
        <v>1589</v>
      </c>
      <c r="C250" s="593" t="s">
        <v>1565</v>
      </c>
      <c r="D250" s="593" t="s">
        <v>1626</v>
      </c>
      <c r="E250" s="593" t="s">
        <v>1627</v>
      </c>
      <c r="F250" s="610">
        <v>33</v>
      </c>
      <c r="G250" s="610">
        <v>39963</v>
      </c>
      <c r="H250" s="610">
        <v>0.74938118811881194</v>
      </c>
      <c r="I250" s="610">
        <v>1211</v>
      </c>
      <c r="J250" s="610">
        <v>44</v>
      </c>
      <c r="K250" s="610">
        <v>53328</v>
      </c>
      <c r="L250" s="610">
        <v>1</v>
      </c>
      <c r="M250" s="610">
        <v>1212</v>
      </c>
      <c r="N250" s="610">
        <v>49</v>
      </c>
      <c r="O250" s="610">
        <v>59584</v>
      </c>
      <c r="P250" s="598">
        <v>1.1173117311731173</v>
      </c>
      <c r="Q250" s="611">
        <v>1216</v>
      </c>
    </row>
    <row r="251" spans="1:17" ht="14.45" customHeight="1" x14ac:dyDescent="0.2">
      <c r="A251" s="592" t="s">
        <v>1682</v>
      </c>
      <c r="B251" s="593" t="s">
        <v>1589</v>
      </c>
      <c r="C251" s="593" t="s">
        <v>1565</v>
      </c>
      <c r="D251" s="593" t="s">
        <v>1628</v>
      </c>
      <c r="E251" s="593" t="s">
        <v>1629</v>
      </c>
      <c r="F251" s="610">
        <v>26</v>
      </c>
      <c r="G251" s="610">
        <v>2964</v>
      </c>
      <c r="H251" s="610">
        <v>0.80543478260869561</v>
      </c>
      <c r="I251" s="610">
        <v>114</v>
      </c>
      <c r="J251" s="610">
        <v>32</v>
      </c>
      <c r="K251" s="610">
        <v>3680</v>
      </c>
      <c r="L251" s="610">
        <v>1</v>
      </c>
      <c r="M251" s="610">
        <v>115</v>
      </c>
      <c r="N251" s="610">
        <v>29</v>
      </c>
      <c r="O251" s="610">
        <v>3364</v>
      </c>
      <c r="P251" s="598">
        <v>0.91413043478260869</v>
      </c>
      <c r="Q251" s="611">
        <v>116</v>
      </c>
    </row>
    <row r="252" spans="1:17" ht="14.45" customHeight="1" x14ac:dyDescent="0.2">
      <c r="A252" s="592" t="s">
        <v>1682</v>
      </c>
      <c r="B252" s="593" t="s">
        <v>1589</v>
      </c>
      <c r="C252" s="593" t="s">
        <v>1565</v>
      </c>
      <c r="D252" s="593" t="s">
        <v>1630</v>
      </c>
      <c r="E252" s="593" t="s">
        <v>1631</v>
      </c>
      <c r="F252" s="610"/>
      <c r="G252" s="610"/>
      <c r="H252" s="610"/>
      <c r="I252" s="610"/>
      <c r="J252" s="610"/>
      <c r="K252" s="610"/>
      <c r="L252" s="610"/>
      <c r="M252" s="610"/>
      <c r="N252" s="610">
        <v>1</v>
      </c>
      <c r="O252" s="610">
        <v>350</v>
      </c>
      <c r="P252" s="598"/>
      <c r="Q252" s="611">
        <v>350</v>
      </c>
    </row>
    <row r="253" spans="1:17" ht="14.45" customHeight="1" x14ac:dyDescent="0.2">
      <c r="A253" s="592" t="s">
        <v>1682</v>
      </c>
      <c r="B253" s="593" t="s">
        <v>1589</v>
      </c>
      <c r="C253" s="593" t="s">
        <v>1565</v>
      </c>
      <c r="D253" s="593" t="s">
        <v>1636</v>
      </c>
      <c r="E253" s="593" t="s">
        <v>1637</v>
      </c>
      <c r="F253" s="610">
        <v>1</v>
      </c>
      <c r="G253" s="610">
        <v>1065</v>
      </c>
      <c r="H253" s="610">
        <v>0.99812558575445176</v>
      </c>
      <c r="I253" s="610">
        <v>1065</v>
      </c>
      <c r="J253" s="610">
        <v>1</v>
      </c>
      <c r="K253" s="610">
        <v>1067</v>
      </c>
      <c r="L253" s="610">
        <v>1</v>
      </c>
      <c r="M253" s="610">
        <v>1067</v>
      </c>
      <c r="N253" s="610">
        <v>2</v>
      </c>
      <c r="O253" s="610">
        <v>2150</v>
      </c>
      <c r="P253" s="598">
        <v>2.0149953139643859</v>
      </c>
      <c r="Q253" s="611">
        <v>1075</v>
      </c>
    </row>
    <row r="254" spans="1:17" ht="14.45" customHeight="1" x14ac:dyDescent="0.2">
      <c r="A254" s="592" t="s">
        <v>1682</v>
      </c>
      <c r="B254" s="593" t="s">
        <v>1589</v>
      </c>
      <c r="C254" s="593" t="s">
        <v>1565</v>
      </c>
      <c r="D254" s="593" t="s">
        <v>1638</v>
      </c>
      <c r="E254" s="593" t="s">
        <v>1639</v>
      </c>
      <c r="F254" s="610">
        <v>1</v>
      </c>
      <c r="G254" s="610">
        <v>302</v>
      </c>
      <c r="H254" s="610"/>
      <c r="I254" s="610">
        <v>302</v>
      </c>
      <c r="J254" s="610"/>
      <c r="K254" s="610"/>
      <c r="L254" s="610"/>
      <c r="M254" s="610"/>
      <c r="N254" s="610">
        <v>1</v>
      </c>
      <c r="O254" s="610">
        <v>304</v>
      </c>
      <c r="P254" s="598"/>
      <c r="Q254" s="611">
        <v>304</v>
      </c>
    </row>
    <row r="255" spans="1:17" ht="14.45" customHeight="1" x14ac:dyDescent="0.2">
      <c r="A255" s="592" t="s">
        <v>1683</v>
      </c>
      <c r="B255" s="593" t="s">
        <v>1589</v>
      </c>
      <c r="C255" s="593" t="s">
        <v>1565</v>
      </c>
      <c r="D255" s="593" t="s">
        <v>1590</v>
      </c>
      <c r="E255" s="593" t="s">
        <v>1591</v>
      </c>
      <c r="F255" s="610">
        <v>193</v>
      </c>
      <c r="G255" s="610">
        <v>40723</v>
      </c>
      <c r="H255" s="610">
        <v>0.66010179601893282</v>
      </c>
      <c r="I255" s="610">
        <v>211</v>
      </c>
      <c r="J255" s="610">
        <v>291</v>
      </c>
      <c r="K255" s="610">
        <v>61692</v>
      </c>
      <c r="L255" s="610">
        <v>1</v>
      </c>
      <c r="M255" s="610">
        <v>212</v>
      </c>
      <c r="N255" s="610">
        <v>207</v>
      </c>
      <c r="O255" s="610">
        <v>44091</v>
      </c>
      <c r="P255" s="598">
        <v>0.71469558451663096</v>
      </c>
      <c r="Q255" s="611">
        <v>213</v>
      </c>
    </row>
    <row r="256" spans="1:17" ht="14.45" customHeight="1" x14ac:dyDescent="0.2">
      <c r="A256" s="592" t="s">
        <v>1683</v>
      </c>
      <c r="B256" s="593" t="s">
        <v>1589</v>
      </c>
      <c r="C256" s="593" t="s">
        <v>1565</v>
      </c>
      <c r="D256" s="593" t="s">
        <v>1592</v>
      </c>
      <c r="E256" s="593" t="s">
        <v>1591</v>
      </c>
      <c r="F256" s="610">
        <v>2</v>
      </c>
      <c r="G256" s="610">
        <v>174</v>
      </c>
      <c r="H256" s="610">
        <v>0.66666666666666663</v>
      </c>
      <c r="I256" s="610">
        <v>87</v>
      </c>
      <c r="J256" s="610">
        <v>3</v>
      </c>
      <c r="K256" s="610">
        <v>261</v>
      </c>
      <c r="L256" s="610">
        <v>1</v>
      </c>
      <c r="M256" s="610">
        <v>87</v>
      </c>
      <c r="N256" s="610">
        <v>5</v>
      </c>
      <c r="O256" s="610">
        <v>440</v>
      </c>
      <c r="P256" s="598">
        <v>1.685823754789272</v>
      </c>
      <c r="Q256" s="611">
        <v>88</v>
      </c>
    </row>
    <row r="257" spans="1:17" ht="14.45" customHeight="1" x14ac:dyDescent="0.2">
      <c r="A257" s="592" t="s">
        <v>1683</v>
      </c>
      <c r="B257" s="593" t="s">
        <v>1589</v>
      </c>
      <c r="C257" s="593" t="s">
        <v>1565</v>
      </c>
      <c r="D257" s="593" t="s">
        <v>1593</v>
      </c>
      <c r="E257" s="593" t="s">
        <v>1594</v>
      </c>
      <c r="F257" s="610">
        <v>455</v>
      </c>
      <c r="G257" s="610">
        <v>136955</v>
      </c>
      <c r="H257" s="610">
        <v>0.82603529596255687</v>
      </c>
      <c r="I257" s="610">
        <v>301</v>
      </c>
      <c r="J257" s="610">
        <v>549</v>
      </c>
      <c r="K257" s="610">
        <v>165798</v>
      </c>
      <c r="L257" s="610">
        <v>1</v>
      </c>
      <c r="M257" s="610">
        <v>302</v>
      </c>
      <c r="N257" s="610">
        <v>644</v>
      </c>
      <c r="O257" s="610">
        <v>195132</v>
      </c>
      <c r="P257" s="598">
        <v>1.176926139036659</v>
      </c>
      <c r="Q257" s="611">
        <v>303</v>
      </c>
    </row>
    <row r="258" spans="1:17" ht="14.45" customHeight="1" x14ac:dyDescent="0.2">
      <c r="A258" s="592" t="s">
        <v>1683</v>
      </c>
      <c r="B258" s="593" t="s">
        <v>1589</v>
      </c>
      <c r="C258" s="593" t="s">
        <v>1565</v>
      </c>
      <c r="D258" s="593" t="s">
        <v>1595</v>
      </c>
      <c r="E258" s="593" t="s">
        <v>1596</v>
      </c>
      <c r="F258" s="610">
        <v>6</v>
      </c>
      <c r="G258" s="610">
        <v>594</v>
      </c>
      <c r="H258" s="610">
        <v>0.99</v>
      </c>
      <c r="I258" s="610">
        <v>99</v>
      </c>
      <c r="J258" s="610">
        <v>6</v>
      </c>
      <c r="K258" s="610">
        <v>600</v>
      </c>
      <c r="L258" s="610">
        <v>1</v>
      </c>
      <c r="M258" s="610">
        <v>100</v>
      </c>
      <c r="N258" s="610">
        <v>15</v>
      </c>
      <c r="O258" s="610">
        <v>1500</v>
      </c>
      <c r="P258" s="598">
        <v>2.5</v>
      </c>
      <c r="Q258" s="611">
        <v>100</v>
      </c>
    </row>
    <row r="259" spans="1:17" ht="14.45" customHeight="1" x14ac:dyDescent="0.2">
      <c r="A259" s="592" t="s">
        <v>1683</v>
      </c>
      <c r="B259" s="593" t="s">
        <v>1589</v>
      </c>
      <c r="C259" s="593" t="s">
        <v>1565</v>
      </c>
      <c r="D259" s="593" t="s">
        <v>1597</v>
      </c>
      <c r="E259" s="593" t="s">
        <v>1598</v>
      </c>
      <c r="F259" s="610"/>
      <c r="G259" s="610"/>
      <c r="H259" s="610"/>
      <c r="I259" s="610"/>
      <c r="J259" s="610"/>
      <c r="K259" s="610"/>
      <c r="L259" s="610"/>
      <c r="M259" s="610"/>
      <c r="N259" s="610">
        <v>1</v>
      </c>
      <c r="O259" s="610">
        <v>235</v>
      </c>
      <c r="P259" s="598"/>
      <c r="Q259" s="611">
        <v>235</v>
      </c>
    </row>
    <row r="260" spans="1:17" ht="14.45" customHeight="1" x14ac:dyDescent="0.2">
      <c r="A260" s="592" t="s">
        <v>1683</v>
      </c>
      <c r="B260" s="593" t="s">
        <v>1589</v>
      </c>
      <c r="C260" s="593" t="s">
        <v>1565</v>
      </c>
      <c r="D260" s="593" t="s">
        <v>1599</v>
      </c>
      <c r="E260" s="593" t="s">
        <v>1600</v>
      </c>
      <c r="F260" s="610">
        <v>509</v>
      </c>
      <c r="G260" s="610">
        <v>69733</v>
      </c>
      <c r="H260" s="610">
        <v>1.0139442231075697</v>
      </c>
      <c r="I260" s="610">
        <v>137</v>
      </c>
      <c r="J260" s="610">
        <v>502</v>
      </c>
      <c r="K260" s="610">
        <v>68774</v>
      </c>
      <c r="L260" s="610">
        <v>1</v>
      </c>
      <c r="M260" s="610">
        <v>137</v>
      </c>
      <c r="N260" s="610">
        <v>517</v>
      </c>
      <c r="O260" s="610">
        <v>71346</v>
      </c>
      <c r="P260" s="598">
        <v>1.0373978538401141</v>
      </c>
      <c r="Q260" s="611">
        <v>138</v>
      </c>
    </row>
    <row r="261" spans="1:17" ht="14.45" customHeight="1" x14ac:dyDescent="0.2">
      <c r="A261" s="592" t="s">
        <v>1683</v>
      </c>
      <c r="B261" s="593" t="s">
        <v>1589</v>
      </c>
      <c r="C261" s="593" t="s">
        <v>1565</v>
      </c>
      <c r="D261" s="593" t="s">
        <v>1601</v>
      </c>
      <c r="E261" s="593" t="s">
        <v>1600</v>
      </c>
      <c r="F261" s="610">
        <v>1</v>
      </c>
      <c r="G261" s="610">
        <v>183</v>
      </c>
      <c r="H261" s="610">
        <v>0.99456521739130432</v>
      </c>
      <c r="I261" s="610">
        <v>183</v>
      </c>
      <c r="J261" s="610">
        <v>1</v>
      </c>
      <c r="K261" s="610">
        <v>184</v>
      </c>
      <c r="L261" s="610">
        <v>1</v>
      </c>
      <c r="M261" s="610">
        <v>184</v>
      </c>
      <c r="N261" s="610">
        <v>3</v>
      </c>
      <c r="O261" s="610">
        <v>555</v>
      </c>
      <c r="P261" s="598">
        <v>3.0163043478260869</v>
      </c>
      <c r="Q261" s="611">
        <v>185</v>
      </c>
    </row>
    <row r="262" spans="1:17" ht="14.45" customHeight="1" x14ac:dyDescent="0.2">
      <c r="A262" s="592" t="s">
        <v>1683</v>
      </c>
      <c r="B262" s="593" t="s">
        <v>1589</v>
      </c>
      <c r="C262" s="593" t="s">
        <v>1565</v>
      </c>
      <c r="D262" s="593" t="s">
        <v>1604</v>
      </c>
      <c r="E262" s="593" t="s">
        <v>1605</v>
      </c>
      <c r="F262" s="610">
        <v>2</v>
      </c>
      <c r="G262" s="610">
        <v>1278</v>
      </c>
      <c r="H262" s="610">
        <v>0.49921874999999999</v>
      </c>
      <c r="I262" s="610">
        <v>639</v>
      </c>
      <c r="J262" s="610">
        <v>4</v>
      </c>
      <c r="K262" s="610">
        <v>2560</v>
      </c>
      <c r="L262" s="610">
        <v>1</v>
      </c>
      <c r="M262" s="610">
        <v>640</v>
      </c>
      <c r="N262" s="610">
        <v>3</v>
      </c>
      <c r="O262" s="610">
        <v>1935</v>
      </c>
      <c r="P262" s="598">
        <v>0.755859375</v>
      </c>
      <c r="Q262" s="611">
        <v>645</v>
      </c>
    </row>
    <row r="263" spans="1:17" ht="14.45" customHeight="1" x14ac:dyDescent="0.2">
      <c r="A263" s="592" t="s">
        <v>1683</v>
      </c>
      <c r="B263" s="593" t="s">
        <v>1589</v>
      </c>
      <c r="C263" s="593" t="s">
        <v>1565</v>
      </c>
      <c r="D263" s="593" t="s">
        <v>1606</v>
      </c>
      <c r="E263" s="593" t="s">
        <v>1607</v>
      </c>
      <c r="F263" s="610"/>
      <c r="G263" s="610"/>
      <c r="H263" s="610"/>
      <c r="I263" s="610"/>
      <c r="J263" s="610"/>
      <c r="K263" s="610"/>
      <c r="L263" s="610"/>
      <c r="M263" s="610"/>
      <c r="N263" s="610">
        <v>1</v>
      </c>
      <c r="O263" s="610">
        <v>614</v>
      </c>
      <c r="P263" s="598"/>
      <c r="Q263" s="611">
        <v>614</v>
      </c>
    </row>
    <row r="264" spans="1:17" ht="14.45" customHeight="1" x14ac:dyDescent="0.2">
      <c r="A264" s="592" t="s">
        <v>1683</v>
      </c>
      <c r="B264" s="593" t="s">
        <v>1589</v>
      </c>
      <c r="C264" s="593" t="s">
        <v>1565</v>
      </c>
      <c r="D264" s="593" t="s">
        <v>1608</v>
      </c>
      <c r="E264" s="593" t="s">
        <v>1609</v>
      </c>
      <c r="F264" s="610">
        <v>19</v>
      </c>
      <c r="G264" s="610">
        <v>3287</v>
      </c>
      <c r="H264" s="610">
        <v>0.89956212370005473</v>
      </c>
      <c r="I264" s="610">
        <v>173</v>
      </c>
      <c r="J264" s="610">
        <v>21</v>
      </c>
      <c r="K264" s="610">
        <v>3654</v>
      </c>
      <c r="L264" s="610">
        <v>1</v>
      </c>
      <c r="M264" s="610">
        <v>174</v>
      </c>
      <c r="N264" s="610">
        <v>31</v>
      </c>
      <c r="O264" s="610">
        <v>5425</v>
      </c>
      <c r="P264" s="598">
        <v>1.4846743295019158</v>
      </c>
      <c r="Q264" s="611">
        <v>175</v>
      </c>
    </row>
    <row r="265" spans="1:17" ht="14.45" customHeight="1" x14ac:dyDescent="0.2">
      <c r="A265" s="592" t="s">
        <v>1683</v>
      </c>
      <c r="B265" s="593" t="s">
        <v>1589</v>
      </c>
      <c r="C265" s="593" t="s">
        <v>1565</v>
      </c>
      <c r="D265" s="593" t="s">
        <v>1568</v>
      </c>
      <c r="E265" s="593" t="s">
        <v>1569</v>
      </c>
      <c r="F265" s="610">
        <v>8</v>
      </c>
      <c r="G265" s="610">
        <v>2776</v>
      </c>
      <c r="H265" s="610">
        <v>0.72727272727272729</v>
      </c>
      <c r="I265" s="610">
        <v>347</v>
      </c>
      <c r="J265" s="610">
        <v>11</v>
      </c>
      <c r="K265" s="610">
        <v>3817</v>
      </c>
      <c r="L265" s="610">
        <v>1</v>
      </c>
      <c r="M265" s="610">
        <v>347</v>
      </c>
      <c r="N265" s="610">
        <v>9</v>
      </c>
      <c r="O265" s="610">
        <v>3132</v>
      </c>
      <c r="P265" s="598">
        <v>0.82053969085669376</v>
      </c>
      <c r="Q265" s="611">
        <v>348</v>
      </c>
    </row>
    <row r="266" spans="1:17" ht="14.45" customHeight="1" x14ac:dyDescent="0.2">
      <c r="A266" s="592" t="s">
        <v>1683</v>
      </c>
      <c r="B266" s="593" t="s">
        <v>1589</v>
      </c>
      <c r="C266" s="593" t="s">
        <v>1565</v>
      </c>
      <c r="D266" s="593" t="s">
        <v>1610</v>
      </c>
      <c r="E266" s="593" t="s">
        <v>1611</v>
      </c>
      <c r="F266" s="610">
        <v>579</v>
      </c>
      <c r="G266" s="610">
        <v>9843</v>
      </c>
      <c r="H266" s="610">
        <v>0.97639123102866776</v>
      </c>
      <c r="I266" s="610">
        <v>17</v>
      </c>
      <c r="J266" s="610">
        <v>593</v>
      </c>
      <c r="K266" s="610">
        <v>10081</v>
      </c>
      <c r="L266" s="610">
        <v>1</v>
      </c>
      <c r="M266" s="610">
        <v>17</v>
      </c>
      <c r="N266" s="610">
        <v>588</v>
      </c>
      <c r="O266" s="610">
        <v>9996</v>
      </c>
      <c r="P266" s="598">
        <v>0.99156829679595282</v>
      </c>
      <c r="Q266" s="611">
        <v>17</v>
      </c>
    </row>
    <row r="267" spans="1:17" ht="14.45" customHeight="1" x14ac:dyDescent="0.2">
      <c r="A267" s="592" t="s">
        <v>1683</v>
      </c>
      <c r="B267" s="593" t="s">
        <v>1589</v>
      </c>
      <c r="C267" s="593" t="s">
        <v>1565</v>
      </c>
      <c r="D267" s="593" t="s">
        <v>1612</v>
      </c>
      <c r="E267" s="593" t="s">
        <v>1613</v>
      </c>
      <c r="F267" s="610">
        <v>12</v>
      </c>
      <c r="G267" s="610">
        <v>3288</v>
      </c>
      <c r="H267" s="610">
        <v>0.17647058823529413</v>
      </c>
      <c r="I267" s="610">
        <v>274</v>
      </c>
      <c r="J267" s="610">
        <v>68</v>
      </c>
      <c r="K267" s="610">
        <v>18632</v>
      </c>
      <c r="L267" s="610">
        <v>1</v>
      </c>
      <c r="M267" s="610">
        <v>274</v>
      </c>
      <c r="N267" s="610">
        <v>47</v>
      </c>
      <c r="O267" s="610">
        <v>13019</v>
      </c>
      <c r="P267" s="598">
        <v>0.69874409617861744</v>
      </c>
      <c r="Q267" s="611">
        <v>277</v>
      </c>
    </row>
    <row r="268" spans="1:17" ht="14.45" customHeight="1" x14ac:dyDescent="0.2">
      <c r="A268" s="592" t="s">
        <v>1683</v>
      </c>
      <c r="B268" s="593" t="s">
        <v>1589</v>
      </c>
      <c r="C268" s="593" t="s">
        <v>1565</v>
      </c>
      <c r="D268" s="593" t="s">
        <v>1614</v>
      </c>
      <c r="E268" s="593" t="s">
        <v>1615</v>
      </c>
      <c r="F268" s="610">
        <v>53</v>
      </c>
      <c r="G268" s="610">
        <v>7526</v>
      </c>
      <c r="H268" s="610">
        <v>0.6798554652213189</v>
      </c>
      <c r="I268" s="610">
        <v>142</v>
      </c>
      <c r="J268" s="610">
        <v>78</v>
      </c>
      <c r="K268" s="610">
        <v>11070</v>
      </c>
      <c r="L268" s="610">
        <v>1</v>
      </c>
      <c r="M268" s="610">
        <v>141.92307692307693</v>
      </c>
      <c r="N268" s="610">
        <v>65</v>
      </c>
      <c r="O268" s="610">
        <v>9165</v>
      </c>
      <c r="P268" s="598">
        <v>0.82791327913279134</v>
      </c>
      <c r="Q268" s="611">
        <v>141</v>
      </c>
    </row>
    <row r="269" spans="1:17" ht="14.45" customHeight="1" x14ac:dyDescent="0.2">
      <c r="A269" s="592" t="s">
        <v>1683</v>
      </c>
      <c r="B269" s="593" t="s">
        <v>1589</v>
      </c>
      <c r="C269" s="593" t="s">
        <v>1565</v>
      </c>
      <c r="D269" s="593" t="s">
        <v>1616</v>
      </c>
      <c r="E269" s="593" t="s">
        <v>1615</v>
      </c>
      <c r="F269" s="610">
        <v>509</v>
      </c>
      <c r="G269" s="610">
        <v>39702</v>
      </c>
      <c r="H269" s="610">
        <v>1.0128577988672891</v>
      </c>
      <c r="I269" s="610">
        <v>78</v>
      </c>
      <c r="J269" s="610">
        <v>502</v>
      </c>
      <c r="K269" s="610">
        <v>39198</v>
      </c>
      <c r="L269" s="610">
        <v>1</v>
      </c>
      <c r="M269" s="610">
        <v>78.083665338645417</v>
      </c>
      <c r="N269" s="610">
        <v>517</v>
      </c>
      <c r="O269" s="610">
        <v>40843</v>
      </c>
      <c r="P269" s="598">
        <v>1.0419664268585132</v>
      </c>
      <c r="Q269" s="611">
        <v>79</v>
      </c>
    </row>
    <row r="270" spans="1:17" ht="14.45" customHeight="1" x14ac:dyDescent="0.2">
      <c r="A270" s="592" t="s">
        <v>1683</v>
      </c>
      <c r="B270" s="593" t="s">
        <v>1589</v>
      </c>
      <c r="C270" s="593" t="s">
        <v>1565</v>
      </c>
      <c r="D270" s="593" t="s">
        <v>1617</v>
      </c>
      <c r="E270" s="593" t="s">
        <v>1618</v>
      </c>
      <c r="F270" s="610">
        <v>53</v>
      </c>
      <c r="G270" s="610">
        <v>16642</v>
      </c>
      <c r="H270" s="610">
        <v>0.67948717948717952</v>
      </c>
      <c r="I270" s="610">
        <v>314</v>
      </c>
      <c r="J270" s="610">
        <v>78</v>
      </c>
      <c r="K270" s="610">
        <v>24492</v>
      </c>
      <c r="L270" s="610">
        <v>1</v>
      </c>
      <c r="M270" s="610">
        <v>314</v>
      </c>
      <c r="N270" s="610">
        <v>65</v>
      </c>
      <c r="O270" s="610">
        <v>20540</v>
      </c>
      <c r="P270" s="598">
        <v>0.83864118895966033</v>
      </c>
      <c r="Q270" s="611">
        <v>316</v>
      </c>
    </row>
    <row r="271" spans="1:17" ht="14.45" customHeight="1" x14ac:dyDescent="0.2">
      <c r="A271" s="592" t="s">
        <v>1683</v>
      </c>
      <c r="B271" s="593" t="s">
        <v>1589</v>
      </c>
      <c r="C271" s="593" t="s">
        <v>1565</v>
      </c>
      <c r="D271" s="593" t="s">
        <v>1576</v>
      </c>
      <c r="E271" s="593" t="s">
        <v>1577</v>
      </c>
      <c r="F271" s="610">
        <v>8</v>
      </c>
      <c r="G271" s="610">
        <v>2624</v>
      </c>
      <c r="H271" s="610">
        <v>0.72727272727272729</v>
      </c>
      <c r="I271" s="610">
        <v>328</v>
      </c>
      <c r="J271" s="610">
        <v>11</v>
      </c>
      <c r="K271" s="610">
        <v>3608</v>
      </c>
      <c r="L271" s="610">
        <v>1</v>
      </c>
      <c r="M271" s="610">
        <v>328</v>
      </c>
      <c r="N271" s="610">
        <v>9</v>
      </c>
      <c r="O271" s="610">
        <v>2961</v>
      </c>
      <c r="P271" s="598">
        <v>0.82067627494456763</v>
      </c>
      <c r="Q271" s="611">
        <v>329</v>
      </c>
    </row>
    <row r="272" spans="1:17" ht="14.45" customHeight="1" x14ac:dyDescent="0.2">
      <c r="A272" s="592" t="s">
        <v>1683</v>
      </c>
      <c r="B272" s="593" t="s">
        <v>1589</v>
      </c>
      <c r="C272" s="593" t="s">
        <v>1565</v>
      </c>
      <c r="D272" s="593" t="s">
        <v>1619</v>
      </c>
      <c r="E272" s="593" t="s">
        <v>1620</v>
      </c>
      <c r="F272" s="610">
        <v>518</v>
      </c>
      <c r="G272" s="610">
        <v>84434</v>
      </c>
      <c r="H272" s="610">
        <v>1.0565872459705676</v>
      </c>
      <c r="I272" s="610">
        <v>163</v>
      </c>
      <c r="J272" s="610">
        <v>490</v>
      </c>
      <c r="K272" s="610">
        <v>79912</v>
      </c>
      <c r="L272" s="610">
        <v>1</v>
      </c>
      <c r="M272" s="610">
        <v>163.08571428571429</v>
      </c>
      <c r="N272" s="610">
        <v>493</v>
      </c>
      <c r="O272" s="610">
        <v>81345</v>
      </c>
      <c r="P272" s="598">
        <v>1.0179322254479928</v>
      </c>
      <c r="Q272" s="611">
        <v>165</v>
      </c>
    </row>
    <row r="273" spans="1:17" ht="14.45" customHeight="1" x14ac:dyDescent="0.2">
      <c r="A273" s="592" t="s">
        <v>1683</v>
      </c>
      <c r="B273" s="593" t="s">
        <v>1589</v>
      </c>
      <c r="C273" s="593" t="s">
        <v>1565</v>
      </c>
      <c r="D273" s="593" t="s">
        <v>1621</v>
      </c>
      <c r="E273" s="593" t="s">
        <v>1591</v>
      </c>
      <c r="F273" s="610">
        <v>1078</v>
      </c>
      <c r="G273" s="610">
        <v>77616</v>
      </c>
      <c r="H273" s="610">
        <v>0.97700237906423471</v>
      </c>
      <c r="I273" s="610">
        <v>72</v>
      </c>
      <c r="J273" s="610">
        <v>1102</v>
      </c>
      <c r="K273" s="610">
        <v>79443</v>
      </c>
      <c r="L273" s="610">
        <v>1</v>
      </c>
      <c r="M273" s="610">
        <v>72.089836660617067</v>
      </c>
      <c r="N273" s="610">
        <v>1143</v>
      </c>
      <c r="O273" s="610">
        <v>84582</v>
      </c>
      <c r="P273" s="598">
        <v>1.0646878894301575</v>
      </c>
      <c r="Q273" s="611">
        <v>74</v>
      </c>
    </row>
    <row r="274" spans="1:17" ht="14.45" customHeight="1" x14ac:dyDescent="0.2">
      <c r="A274" s="592" t="s">
        <v>1683</v>
      </c>
      <c r="B274" s="593" t="s">
        <v>1589</v>
      </c>
      <c r="C274" s="593" t="s">
        <v>1565</v>
      </c>
      <c r="D274" s="593" t="s">
        <v>1624</v>
      </c>
      <c r="E274" s="593" t="s">
        <v>1625</v>
      </c>
      <c r="F274" s="610"/>
      <c r="G274" s="610"/>
      <c r="H274" s="610"/>
      <c r="I274" s="610"/>
      <c r="J274" s="610">
        <v>1</v>
      </c>
      <c r="K274" s="610">
        <v>230</v>
      </c>
      <c r="L274" s="610">
        <v>1</v>
      </c>
      <c r="M274" s="610">
        <v>230</v>
      </c>
      <c r="N274" s="610">
        <v>2</v>
      </c>
      <c r="O274" s="610">
        <v>466</v>
      </c>
      <c r="P274" s="598">
        <v>2.026086956521739</v>
      </c>
      <c r="Q274" s="611">
        <v>233</v>
      </c>
    </row>
    <row r="275" spans="1:17" ht="14.45" customHeight="1" x14ac:dyDescent="0.2">
      <c r="A275" s="592" t="s">
        <v>1683</v>
      </c>
      <c r="B275" s="593" t="s">
        <v>1589</v>
      </c>
      <c r="C275" s="593" t="s">
        <v>1565</v>
      </c>
      <c r="D275" s="593" t="s">
        <v>1626</v>
      </c>
      <c r="E275" s="593" t="s">
        <v>1627</v>
      </c>
      <c r="F275" s="610">
        <v>22</v>
      </c>
      <c r="G275" s="610">
        <v>26642</v>
      </c>
      <c r="H275" s="610">
        <v>0.84545569941609544</v>
      </c>
      <c r="I275" s="610">
        <v>1211</v>
      </c>
      <c r="J275" s="610">
        <v>26</v>
      </c>
      <c r="K275" s="610">
        <v>31512</v>
      </c>
      <c r="L275" s="610">
        <v>1</v>
      </c>
      <c r="M275" s="610">
        <v>1212</v>
      </c>
      <c r="N275" s="610">
        <v>35</v>
      </c>
      <c r="O275" s="610">
        <v>42560</v>
      </c>
      <c r="P275" s="598">
        <v>1.3505965981213506</v>
      </c>
      <c r="Q275" s="611">
        <v>1216</v>
      </c>
    </row>
    <row r="276" spans="1:17" ht="14.45" customHeight="1" x14ac:dyDescent="0.2">
      <c r="A276" s="592" t="s">
        <v>1683</v>
      </c>
      <c r="B276" s="593" t="s">
        <v>1589</v>
      </c>
      <c r="C276" s="593" t="s">
        <v>1565</v>
      </c>
      <c r="D276" s="593" t="s">
        <v>1628</v>
      </c>
      <c r="E276" s="593" t="s">
        <v>1629</v>
      </c>
      <c r="F276" s="610">
        <v>18</v>
      </c>
      <c r="G276" s="610">
        <v>2052</v>
      </c>
      <c r="H276" s="610">
        <v>1.1895652173913043</v>
      </c>
      <c r="I276" s="610">
        <v>114</v>
      </c>
      <c r="J276" s="610">
        <v>15</v>
      </c>
      <c r="K276" s="610">
        <v>1725</v>
      </c>
      <c r="L276" s="610">
        <v>1</v>
      </c>
      <c r="M276" s="610">
        <v>115</v>
      </c>
      <c r="N276" s="610">
        <v>24</v>
      </c>
      <c r="O276" s="610">
        <v>2784</v>
      </c>
      <c r="P276" s="598">
        <v>1.6139130434782609</v>
      </c>
      <c r="Q276" s="611">
        <v>116</v>
      </c>
    </row>
    <row r="277" spans="1:17" ht="14.45" customHeight="1" x14ac:dyDescent="0.2">
      <c r="A277" s="592" t="s">
        <v>1683</v>
      </c>
      <c r="B277" s="593" t="s">
        <v>1589</v>
      </c>
      <c r="C277" s="593" t="s">
        <v>1565</v>
      </c>
      <c r="D277" s="593" t="s">
        <v>1630</v>
      </c>
      <c r="E277" s="593" t="s">
        <v>1631</v>
      </c>
      <c r="F277" s="610"/>
      <c r="G277" s="610"/>
      <c r="H277" s="610"/>
      <c r="I277" s="610"/>
      <c r="J277" s="610">
        <v>1</v>
      </c>
      <c r="K277" s="610">
        <v>347</v>
      </c>
      <c r="L277" s="610">
        <v>1</v>
      </c>
      <c r="M277" s="610">
        <v>347</v>
      </c>
      <c r="N277" s="610">
        <v>2</v>
      </c>
      <c r="O277" s="610">
        <v>700</v>
      </c>
      <c r="P277" s="598">
        <v>2.0172910662824206</v>
      </c>
      <c r="Q277" s="611">
        <v>350</v>
      </c>
    </row>
    <row r="278" spans="1:17" ht="14.45" customHeight="1" x14ac:dyDescent="0.2">
      <c r="A278" s="592" t="s">
        <v>1683</v>
      </c>
      <c r="B278" s="593" t="s">
        <v>1589</v>
      </c>
      <c r="C278" s="593" t="s">
        <v>1565</v>
      </c>
      <c r="D278" s="593" t="s">
        <v>1636</v>
      </c>
      <c r="E278" s="593" t="s">
        <v>1637</v>
      </c>
      <c r="F278" s="610">
        <v>1</v>
      </c>
      <c r="G278" s="610">
        <v>1065</v>
      </c>
      <c r="H278" s="610"/>
      <c r="I278" s="610">
        <v>1065</v>
      </c>
      <c r="J278" s="610"/>
      <c r="K278" s="610"/>
      <c r="L278" s="610"/>
      <c r="M278" s="610"/>
      <c r="N278" s="610">
        <v>2</v>
      </c>
      <c r="O278" s="610">
        <v>2150</v>
      </c>
      <c r="P278" s="598"/>
      <c r="Q278" s="611">
        <v>1075</v>
      </c>
    </row>
    <row r="279" spans="1:17" ht="14.45" customHeight="1" x14ac:dyDescent="0.2">
      <c r="A279" s="592" t="s">
        <v>1683</v>
      </c>
      <c r="B279" s="593" t="s">
        <v>1589</v>
      </c>
      <c r="C279" s="593" t="s">
        <v>1565</v>
      </c>
      <c r="D279" s="593" t="s">
        <v>1638</v>
      </c>
      <c r="E279" s="593" t="s">
        <v>1639</v>
      </c>
      <c r="F279" s="610"/>
      <c r="G279" s="610"/>
      <c r="H279" s="610"/>
      <c r="I279" s="610"/>
      <c r="J279" s="610">
        <v>1</v>
      </c>
      <c r="K279" s="610">
        <v>302</v>
      </c>
      <c r="L279" s="610">
        <v>1</v>
      </c>
      <c r="M279" s="610">
        <v>302</v>
      </c>
      <c r="N279" s="610">
        <v>1</v>
      </c>
      <c r="O279" s="610">
        <v>304</v>
      </c>
      <c r="P279" s="598">
        <v>1.0066225165562914</v>
      </c>
      <c r="Q279" s="611">
        <v>304</v>
      </c>
    </row>
    <row r="280" spans="1:17" ht="14.45" customHeight="1" x14ac:dyDescent="0.2">
      <c r="A280" s="592" t="s">
        <v>1684</v>
      </c>
      <c r="B280" s="593" t="s">
        <v>1589</v>
      </c>
      <c r="C280" s="593" t="s">
        <v>1565</v>
      </c>
      <c r="D280" s="593" t="s">
        <v>1590</v>
      </c>
      <c r="E280" s="593" t="s">
        <v>1591</v>
      </c>
      <c r="F280" s="610">
        <v>14</v>
      </c>
      <c r="G280" s="610">
        <v>2954</v>
      </c>
      <c r="H280" s="610">
        <v>2.3223270440251573</v>
      </c>
      <c r="I280" s="610">
        <v>211</v>
      </c>
      <c r="J280" s="610">
        <v>6</v>
      </c>
      <c r="K280" s="610">
        <v>1272</v>
      </c>
      <c r="L280" s="610">
        <v>1</v>
      </c>
      <c r="M280" s="610">
        <v>212</v>
      </c>
      <c r="N280" s="610">
        <v>19</v>
      </c>
      <c r="O280" s="610">
        <v>4047</v>
      </c>
      <c r="P280" s="598">
        <v>3.1816037735849059</v>
      </c>
      <c r="Q280" s="611">
        <v>213</v>
      </c>
    </row>
    <row r="281" spans="1:17" ht="14.45" customHeight="1" x14ac:dyDescent="0.2">
      <c r="A281" s="592" t="s">
        <v>1684</v>
      </c>
      <c r="B281" s="593" t="s">
        <v>1589</v>
      </c>
      <c r="C281" s="593" t="s">
        <v>1565</v>
      </c>
      <c r="D281" s="593" t="s">
        <v>1593</v>
      </c>
      <c r="E281" s="593" t="s">
        <v>1594</v>
      </c>
      <c r="F281" s="610">
        <v>66</v>
      </c>
      <c r="G281" s="610">
        <v>19866</v>
      </c>
      <c r="H281" s="610">
        <v>0.65130155399645928</v>
      </c>
      <c r="I281" s="610">
        <v>301</v>
      </c>
      <c r="J281" s="610">
        <v>101</v>
      </c>
      <c r="K281" s="610">
        <v>30502</v>
      </c>
      <c r="L281" s="610">
        <v>1</v>
      </c>
      <c r="M281" s="610">
        <v>302</v>
      </c>
      <c r="N281" s="610">
        <v>9</v>
      </c>
      <c r="O281" s="610">
        <v>2727</v>
      </c>
      <c r="P281" s="598">
        <v>8.9403973509933773E-2</v>
      </c>
      <c r="Q281" s="611">
        <v>303</v>
      </c>
    </row>
    <row r="282" spans="1:17" ht="14.45" customHeight="1" x14ac:dyDescent="0.2">
      <c r="A282" s="592" t="s">
        <v>1684</v>
      </c>
      <c r="B282" s="593" t="s">
        <v>1589</v>
      </c>
      <c r="C282" s="593" t="s">
        <v>1565</v>
      </c>
      <c r="D282" s="593" t="s">
        <v>1595</v>
      </c>
      <c r="E282" s="593" t="s">
        <v>1596</v>
      </c>
      <c r="F282" s="610">
        <v>3</v>
      </c>
      <c r="G282" s="610">
        <v>297</v>
      </c>
      <c r="H282" s="610"/>
      <c r="I282" s="610">
        <v>99</v>
      </c>
      <c r="J282" s="610"/>
      <c r="K282" s="610"/>
      <c r="L282" s="610"/>
      <c r="M282" s="610"/>
      <c r="N282" s="610"/>
      <c r="O282" s="610"/>
      <c r="P282" s="598"/>
      <c r="Q282" s="611"/>
    </row>
    <row r="283" spans="1:17" ht="14.45" customHeight="1" x14ac:dyDescent="0.2">
      <c r="A283" s="592" t="s">
        <v>1684</v>
      </c>
      <c r="B283" s="593" t="s">
        <v>1589</v>
      </c>
      <c r="C283" s="593" t="s">
        <v>1565</v>
      </c>
      <c r="D283" s="593" t="s">
        <v>1599</v>
      </c>
      <c r="E283" s="593" t="s">
        <v>1600</v>
      </c>
      <c r="F283" s="610">
        <v>21</v>
      </c>
      <c r="G283" s="610">
        <v>2877</v>
      </c>
      <c r="H283" s="610">
        <v>0.58333333333333337</v>
      </c>
      <c r="I283" s="610">
        <v>137</v>
      </c>
      <c r="J283" s="610">
        <v>36</v>
      </c>
      <c r="K283" s="610">
        <v>4932</v>
      </c>
      <c r="L283" s="610">
        <v>1</v>
      </c>
      <c r="M283" s="610">
        <v>137</v>
      </c>
      <c r="N283" s="610">
        <v>39</v>
      </c>
      <c r="O283" s="610">
        <v>5382</v>
      </c>
      <c r="P283" s="598">
        <v>1.0912408759124088</v>
      </c>
      <c r="Q283" s="611">
        <v>138</v>
      </c>
    </row>
    <row r="284" spans="1:17" ht="14.45" customHeight="1" x14ac:dyDescent="0.2">
      <c r="A284" s="592" t="s">
        <v>1684</v>
      </c>
      <c r="B284" s="593" t="s">
        <v>1589</v>
      </c>
      <c r="C284" s="593" t="s">
        <v>1565</v>
      </c>
      <c r="D284" s="593" t="s">
        <v>1604</v>
      </c>
      <c r="E284" s="593" t="s">
        <v>1605</v>
      </c>
      <c r="F284" s="610">
        <v>1</v>
      </c>
      <c r="G284" s="610">
        <v>639</v>
      </c>
      <c r="H284" s="610">
        <v>0.99843749999999998</v>
      </c>
      <c r="I284" s="610">
        <v>639</v>
      </c>
      <c r="J284" s="610">
        <v>1</v>
      </c>
      <c r="K284" s="610">
        <v>640</v>
      </c>
      <c r="L284" s="610">
        <v>1</v>
      </c>
      <c r="M284" s="610">
        <v>640</v>
      </c>
      <c r="N284" s="610"/>
      <c r="O284" s="610"/>
      <c r="P284" s="598"/>
      <c r="Q284" s="611"/>
    </row>
    <row r="285" spans="1:17" ht="14.45" customHeight="1" x14ac:dyDescent="0.2">
      <c r="A285" s="592" t="s">
        <v>1684</v>
      </c>
      <c r="B285" s="593" t="s">
        <v>1589</v>
      </c>
      <c r="C285" s="593" t="s">
        <v>1565</v>
      </c>
      <c r="D285" s="593" t="s">
        <v>1608</v>
      </c>
      <c r="E285" s="593" t="s">
        <v>1609</v>
      </c>
      <c r="F285" s="610">
        <v>2</v>
      </c>
      <c r="G285" s="610">
        <v>346</v>
      </c>
      <c r="H285" s="610">
        <v>0.66283524904214564</v>
      </c>
      <c r="I285" s="610">
        <v>173</v>
      </c>
      <c r="J285" s="610">
        <v>3</v>
      </c>
      <c r="K285" s="610">
        <v>522</v>
      </c>
      <c r="L285" s="610">
        <v>1</v>
      </c>
      <c r="M285" s="610">
        <v>174</v>
      </c>
      <c r="N285" s="610">
        <v>1</v>
      </c>
      <c r="O285" s="610">
        <v>175</v>
      </c>
      <c r="P285" s="598">
        <v>0.33524904214559387</v>
      </c>
      <c r="Q285" s="611">
        <v>175</v>
      </c>
    </row>
    <row r="286" spans="1:17" ht="14.45" customHeight="1" x14ac:dyDescent="0.2">
      <c r="A286" s="592" t="s">
        <v>1684</v>
      </c>
      <c r="B286" s="593" t="s">
        <v>1589</v>
      </c>
      <c r="C286" s="593" t="s">
        <v>1565</v>
      </c>
      <c r="D286" s="593" t="s">
        <v>1610</v>
      </c>
      <c r="E286" s="593" t="s">
        <v>1611</v>
      </c>
      <c r="F286" s="610">
        <v>29</v>
      </c>
      <c r="G286" s="610">
        <v>493</v>
      </c>
      <c r="H286" s="610">
        <v>0.74358974358974361</v>
      </c>
      <c r="I286" s="610">
        <v>17</v>
      </c>
      <c r="J286" s="610">
        <v>39</v>
      </c>
      <c r="K286" s="610">
        <v>663</v>
      </c>
      <c r="L286" s="610">
        <v>1</v>
      </c>
      <c r="M286" s="610">
        <v>17</v>
      </c>
      <c r="N286" s="610">
        <v>50</v>
      </c>
      <c r="O286" s="610">
        <v>850</v>
      </c>
      <c r="P286" s="598">
        <v>1.2820512820512822</v>
      </c>
      <c r="Q286" s="611">
        <v>17</v>
      </c>
    </row>
    <row r="287" spans="1:17" ht="14.45" customHeight="1" x14ac:dyDescent="0.2">
      <c r="A287" s="592" t="s">
        <v>1684</v>
      </c>
      <c r="B287" s="593" t="s">
        <v>1589</v>
      </c>
      <c r="C287" s="593" t="s">
        <v>1565</v>
      </c>
      <c r="D287" s="593" t="s">
        <v>1612</v>
      </c>
      <c r="E287" s="593" t="s">
        <v>1613</v>
      </c>
      <c r="F287" s="610">
        <v>3</v>
      </c>
      <c r="G287" s="610">
        <v>822</v>
      </c>
      <c r="H287" s="610">
        <v>1</v>
      </c>
      <c r="I287" s="610">
        <v>274</v>
      </c>
      <c r="J287" s="610">
        <v>3</v>
      </c>
      <c r="K287" s="610">
        <v>822</v>
      </c>
      <c r="L287" s="610">
        <v>1</v>
      </c>
      <c r="M287" s="610">
        <v>274</v>
      </c>
      <c r="N287" s="610">
        <v>4</v>
      </c>
      <c r="O287" s="610">
        <v>1108</v>
      </c>
      <c r="P287" s="598">
        <v>1.3479318734793186</v>
      </c>
      <c r="Q287" s="611">
        <v>277</v>
      </c>
    </row>
    <row r="288" spans="1:17" ht="14.45" customHeight="1" x14ac:dyDescent="0.2">
      <c r="A288" s="592" t="s">
        <v>1684</v>
      </c>
      <c r="B288" s="593" t="s">
        <v>1589</v>
      </c>
      <c r="C288" s="593" t="s">
        <v>1565</v>
      </c>
      <c r="D288" s="593" t="s">
        <v>1614</v>
      </c>
      <c r="E288" s="593" t="s">
        <v>1615</v>
      </c>
      <c r="F288" s="610">
        <v>7</v>
      </c>
      <c r="G288" s="610">
        <v>994</v>
      </c>
      <c r="H288" s="610">
        <v>2.3333333333333335</v>
      </c>
      <c r="I288" s="610">
        <v>142</v>
      </c>
      <c r="J288" s="610">
        <v>3</v>
      </c>
      <c r="K288" s="610">
        <v>426</v>
      </c>
      <c r="L288" s="610">
        <v>1</v>
      </c>
      <c r="M288" s="610">
        <v>142</v>
      </c>
      <c r="N288" s="610">
        <v>5</v>
      </c>
      <c r="O288" s="610">
        <v>705</v>
      </c>
      <c r="P288" s="598">
        <v>1.6549295774647887</v>
      </c>
      <c r="Q288" s="611">
        <v>141</v>
      </c>
    </row>
    <row r="289" spans="1:17" ht="14.45" customHeight="1" x14ac:dyDescent="0.2">
      <c r="A289" s="592" t="s">
        <v>1684</v>
      </c>
      <c r="B289" s="593" t="s">
        <v>1589</v>
      </c>
      <c r="C289" s="593" t="s">
        <v>1565</v>
      </c>
      <c r="D289" s="593" t="s">
        <v>1616</v>
      </c>
      <c r="E289" s="593" t="s">
        <v>1615</v>
      </c>
      <c r="F289" s="610">
        <v>21</v>
      </c>
      <c r="G289" s="610">
        <v>1638</v>
      </c>
      <c r="H289" s="610">
        <v>0.58291814946619214</v>
      </c>
      <c r="I289" s="610">
        <v>78</v>
      </c>
      <c r="J289" s="610">
        <v>36</v>
      </c>
      <c r="K289" s="610">
        <v>2810</v>
      </c>
      <c r="L289" s="610">
        <v>1</v>
      </c>
      <c r="M289" s="610">
        <v>78.055555555555557</v>
      </c>
      <c r="N289" s="610">
        <v>39</v>
      </c>
      <c r="O289" s="610">
        <v>3081</v>
      </c>
      <c r="P289" s="598">
        <v>1.09644128113879</v>
      </c>
      <c r="Q289" s="611">
        <v>79</v>
      </c>
    </row>
    <row r="290" spans="1:17" ht="14.45" customHeight="1" x14ac:dyDescent="0.2">
      <c r="A290" s="592" t="s">
        <v>1684</v>
      </c>
      <c r="B290" s="593" t="s">
        <v>1589</v>
      </c>
      <c r="C290" s="593" t="s">
        <v>1565</v>
      </c>
      <c r="D290" s="593" t="s">
        <v>1617</v>
      </c>
      <c r="E290" s="593" t="s">
        <v>1618</v>
      </c>
      <c r="F290" s="610">
        <v>7</v>
      </c>
      <c r="G290" s="610">
        <v>2198</v>
      </c>
      <c r="H290" s="610">
        <v>2.3333333333333335</v>
      </c>
      <c r="I290" s="610">
        <v>314</v>
      </c>
      <c r="J290" s="610">
        <v>3</v>
      </c>
      <c r="K290" s="610">
        <v>942</v>
      </c>
      <c r="L290" s="610">
        <v>1</v>
      </c>
      <c r="M290" s="610">
        <v>314</v>
      </c>
      <c r="N290" s="610">
        <v>5</v>
      </c>
      <c r="O290" s="610">
        <v>1580</v>
      </c>
      <c r="P290" s="598">
        <v>1.6772823779193207</v>
      </c>
      <c r="Q290" s="611">
        <v>316</v>
      </c>
    </row>
    <row r="291" spans="1:17" ht="14.45" customHeight="1" x14ac:dyDescent="0.2">
      <c r="A291" s="592" t="s">
        <v>1684</v>
      </c>
      <c r="B291" s="593" t="s">
        <v>1589</v>
      </c>
      <c r="C291" s="593" t="s">
        <v>1565</v>
      </c>
      <c r="D291" s="593" t="s">
        <v>1619</v>
      </c>
      <c r="E291" s="593" t="s">
        <v>1620</v>
      </c>
      <c r="F291" s="610">
        <v>25</v>
      </c>
      <c r="G291" s="610">
        <v>4075</v>
      </c>
      <c r="H291" s="610">
        <v>0.62461679950950333</v>
      </c>
      <c r="I291" s="610">
        <v>163</v>
      </c>
      <c r="J291" s="610">
        <v>40</v>
      </c>
      <c r="K291" s="610">
        <v>6524</v>
      </c>
      <c r="L291" s="610">
        <v>1</v>
      </c>
      <c r="M291" s="610">
        <v>163.1</v>
      </c>
      <c r="N291" s="610">
        <v>42</v>
      </c>
      <c r="O291" s="610">
        <v>6930</v>
      </c>
      <c r="P291" s="598">
        <v>1.0622317596566524</v>
      </c>
      <c r="Q291" s="611">
        <v>165</v>
      </c>
    </row>
    <row r="292" spans="1:17" ht="14.45" customHeight="1" x14ac:dyDescent="0.2">
      <c r="A292" s="592" t="s">
        <v>1684</v>
      </c>
      <c r="B292" s="593" t="s">
        <v>1589</v>
      </c>
      <c r="C292" s="593" t="s">
        <v>1565</v>
      </c>
      <c r="D292" s="593" t="s">
        <v>1621</v>
      </c>
      <c r="E292" s="593" t="s">
        <v>1591</v>
      </c>
      <c r="F292" s="610">
        <v>66</v>
      </c>
      <c r="G292" s="610">
        <v>4752</v>
      </c>
      <c r="H292" s="610">
        <v>0.80433310765064314</v>
      </c>
      <c r="I292" s="610">
        <v>72</v>
      </c>
      <c r="J292" s="610">
        <v>82</v>
      </c>
      <c r="K292" s="610">
        <v>5908</v>
      </c>
      <c r="L292" s="610">
        <v>1</v>
      </c>
      <c r="M292" s="610">
        <v>72.048780487804876</v>
      </c>
      <c r="N292" s="610">
        <v>83</v>
      </c>
      <c r="O292" s="610">
        <v>6142</v>
      </c>
      <c r="P292" s="598">
        <v>1.0396073121191605</v>
      </c>
      <c r="Q292" s="611">
        <v>74</v>
      </c>
    </row>
    <row r="293" spans="1:17" ht="14.45" customHeight="1" x14ac:dyDescent="0.2">
      <c r="A293" s="592" t="s">
        <v>1684</v>
      </c>
      <c r="B293" s="593" t="s">
        <v>1589</v>
      </c>
      <c r="C293" s="593" t="s">
        <v>1565</v>
      </c>
      <c r="D293" s="593" t="s">
        <v>1626</v>
      </c>
      <c r="E293" s="593" t="s">
        <v>1627</v>
      </c>
      <c r="F293" s="610">
        <v>5</v>
      </c>
      <c r="G293" s="610">
        <v>6055</v>
      </c>
      <c r="H293" s="610">
        <v>1.6652915291529153</v>
      </c>
      <c r="I293" s="610">
        <v>1211</v>
      </c>
      <c r="J293" s="610">
        <v>3</v>
      </c>
      <c r="K293" s="610">
        <v>3636</v>
      </c>
      <c r="L293" s="610">
        <v>1</v>
      </c>
      <c r="M293" s="610">
        <v>1212</v>
      </c>
      <c r="N293" s="610"/>
      <c r="O293" s="610"/>
      <c r="P293" s="598"/>
      <c r="Q293" s="611"/>
    </row>
    <row r="294" spans="1:17" ht="14.45" customHeight="1" x14ac:dyDescent="0.2">
      <c r="A294" s="592" t="s">
        <v>1684</v>
      </c>
      <c r="B294" s="593" t="s">
        <v>1589</v>
      </c>
      <c r="C294" s="593" t="s">
        <v>1565</v>
      </c>
      <c r="D294" s="593" t="s">
        <v>1628</v>
      </c>
      <c r="E294" s="593" t="s">
        <v>1629</v>
      </c>
      <c r="F294" s="610">
        <v>2</v>
      </c>
      <c r="G294" s="610">
        <v>228</v>
      </c>
      <c r="H294" s="610">
        <v>0.66086956521739126</v>
      </c>
      <c r="I294" s="610">
        <v>114</v>
      </c>
      <c r="J294" s="610">
        <v>3</v>
      </c>
      <c r="K294" s="610">
        <v>345</v>
      </c>
      <c r="L294" s="610">
        <v>1</v>
      </c>
      <c r="M294" s="610">
        <v>115</v>
      </c>
      <c r="N294" s="610"/>
      <c r="O294" s="610"/>
      <c r="P294" s="598"/>
      <c r="Q294" s="611"/>
    </row>
    <row r="295" spans="1:17" ht="14.45" customHeight="1" x14ac:dyDescent="0.2">
      <c r="A295" s="592" t="s">
        <v>1684</v>
      </c>
      <c r="B295" s="593" t="s">
        <v>1589</v>
      </c>
      <c r="C295" s="593" t="s">
        <v>1565</v>
      </c>
      <c r="D295" s="593" t="s">
        <v>1630</v>
      </c>
      <c r="E295" s="593" t="s">
        <v>1631</v>
      </c>
      <c r="F295" s="610">
        <v>1</v>
      </c>
      <c r="G295" s="610">
        <v>347</v>
      </c>
      <c r="H295" s="610"/>
      <c r="I295" s="610">
        <v>347</v>
      </c>
      <c r="J295" s="610"/>
      <c r="K295" s="610"/>
      <c r="L295" s="610"/>
      <c r="M295" s="610"/>
      <c r="N295" s="610"/>
      <c r="O295" s="610"/>
      <c r="P295" s="598"/>
      <c r="Q295" s="611"/>
    </row>
    <row r="296" spans="1:17" ht="14.45" customHeight="1" x14ac:dyDescent="0.2">
      <c r="A296" s="592" t="s">
        <v>1684</v>
      </c>
      <c r="B296" s="593" t="s">
        <v>1589</v>
      </c>
      <c r="C296" s="593" t="s">
        <v>1565</v>
      </c>
      <c r="D296" s="593" t="s">
        <v>1638</v>
      </c>
      <c r="E296" s="593" t="s">
        <v>1639</v>
      </c>
      <c r="F296" s="610">
        <v>1</v>
      </c>
      <c r="G296" s="610">
        <v>302</v>
      </c>
      <c r="H296" s="610"/>
      <c r="I296" s="610">
        <v>302</v>
      </c>
      <c r="J296" s="610"/>
      <c r="K296" s="610"/>
      <c r="L296" s="610"/>
      <c r="M296" s="610"/>
      <c r="N296" s="610"/>
      <c r="O296" s="610"/>
      <c r="P296" s="598"/>
      <c r="Q296" s="611"/>
    </row>
    <row r="297" spans="1:17" ht="14.45" customHeight="1" x14ac:dyDescent="0.2">
      <c r="A297" s="592" t="s">
        <v>1685</v>
      </c>
      <c r="B297" s="593" t="s">
        <v>1589</v>
      </c>
      <c r="C297" s="593" t="s">
        <v>1565</v>
      </c>
      <c r="D297" s="593" t="s">
        <v>1599</v>
      </c>
      <c r="E297" s="593" t="s">
        <v>1600</v>
      </c>
      <c r="F297" s="610"/>
      <c r="G297" s="610"/>
      <c r="H297" s="610"/>
      <c r="I297" s="610"/>
      <c r="J297" s="610">
        <v>1</v>
      </c>
      <c r="K297" s="610">
        <v>137</v>
      </c>
      <c r="L297" s="610">
        <v>1</v>
      </c>
      <c r="M297" s="610">
        <v>137</v>
      </c>
      <c r="N297" s="610"/>
      <c r="O297" s="610"/>
      <c r="P297" s="598"/>
      <c r="Q297" s="611"/>
    </row>
    <row r="298" spans="1:17" ht="14.45" customHeight="1" x14ac:dyDescent="0.2">
      <c r="A298" s="592" t="s">
        <v>1685</v>
      </c>
      <c r="B298" s="593" t="s">
        <v>1589</v>
      </c>
      <c r="C298" s="593" t="s">
        <v>1565</v>
      </c>
      <c r="D298" s="593" t="s">
        <v>1610</v>
      </c>
      <c r="E298" s="593" t="s">
        <v>1611</v>
      </c>
      <c r="F298" s="610"/>
      <c r="G298" s="610"/>
      <c r="H298" s="610"/>
      <c r="I298" s="610"/>
      <c r="J298" s="610">
        <v>1</v>
      </c>
      <c r="K298" s="610">
        <v>17</v>
      </c>
      <c r="L298" s="610">
        <v>1</v>
      </c>
      <c r="M298" s="610">
        <v>17</v>
      </c>
      <c r="N298" s="610"/>
      <c r="O298" s="610"/>
      <c r="P298" s="598"/>
      <c r="Q298" s="611"/>
    </row>
    <row r="299" spans="1:17" ht="14.45" customHeight="1" x14ac:dyDescent="0.2">
      <c r="A299" s="592" t="s">
        <v>1685</v>
      </c>
      <c r="B299" s="593" t="s">
        <v>1589</v>
      </c>
      <c r="C299" s="593" t="s">
        <v>1565</v>
      </c>
      <c r="D299" s="593" t="s">
        <v>1616</v>
      </c>
      <c r="E299" s="593" t="s">
        <v>1615</v>
      </c>
      <c r="F299" s="610"/>
      <c r="G299" s="610"/>
      <c r="H299" s="610"/>
      <c r="I299" s="610"/>
      <c r="J299" s="610">
        <v>1</v>
      </c>
      <c r="K299" s="610">
        <v>78</v>
      </c>
      <c r="L299" s="610">
        <v>1</v>
      </c>
      <c r="M299" s="610">
        <v>78</v>
      </c>
      <c r="N299" s="610"/>
      <c r="O299" s="610"/>
      <c r="P299" s="598"/>
      <c r="Q299" s="611"/>
    </row>
    <row r="300" spans="1:17" ht="14.45" customHeight="1" x14ac:dyDescent="0.2">
      <c r="A300" s="592" t="s">
        <v>1685</v>
      </c>
      <c r="B300" s="593" t="s">
        <v>1589</v>
      </c>
      <c r="C300" s="593" t="s">
        <v>1565</v>
      </c>
      <c r="D300" s="593" t="s">
        <v>1619</v>
      </c>
      <c r="E300" s="593" t="s">
        <v>1620</v>
      </c>
      <c r="F300" s="610">
        <v>1</v>
      </c>
      <c r="G300" s="610">
        <v>163</v>
      </c>
      <c r="H300" s="610">
        <v>0.5</v>
      </c>
      <c r="I300" s="610">
        <v>163</v>
      </c>
      <c r="J300" s="610">
        <v>2</v>
      </c>
      <c r="K300" s="610">
        <v>326</v>
      </c>
      <c r="L300" s="610">
        <v>1</v>
      </c>
      <c r="M300" s="610">
        <v>163</v>
      </c>
      <c r="N300" s="610"/>
      <c r="O300" s="610"/>
      <c r="P300" s="598"/>
      <c r="Q300" s="611"/>
    </row>
    <row r="301" spans="1:17" ht="14.45" customHeight="1" x14ac:dyDescent="0.2">
      <c r="A301" s="592" t="s">
        <v>1685</v>
      </c>
      <c r="B301" s="593" t="s">
        <v>1589</v>
      </c>
      <c r="C301" s="593" t="s">
        <v>1565</v>
      </c>
      <c r="D301" s="593" t="s">
        <v>1621</v>
      </c>
      <c r="E301" s="593" t="s">
        <v>1591</v>
      </c>
      <c r="F301" s="610"/>
      <c r="G301" s="610"/>
      <c r="H301" s="610"/>
      <c r="I301" s="610"/>
      <c r="J301" s="610">
        <v>1</v>
      </c>
      <c r="K301" s="610">
        <v>72</v>
      </c>
      <c r="L301" s="610">
        <v>1</v>
      </c>
      <c r="M301" s="610">
        <v>72</v>
      </c>
      <c r="N301" s="610"/>
      <c r="O301" s="610"/>
      <c r="P301" s="598"/>
      <c r="Q301" s="611"/>
    </row>
    <row r="302" spans="1:17" ht="14.45" customHeight="1" x14ac:dyDescent="0.2">
      <c r="A302" s="592" t="s">
        <v>1686</v>
      </c>
      <c r="B302" s="593" t="s">
        <v>1589</v>
      </c>
      <c r="C302" s="593" t="s">
        <v>1565</v>
      </c>
      <c r="D302" s="593" t="s">
        <v>1590</v>
      </c>
      <c r="E302" s="593" t="s">
        <v>1591</v>
      </c>
      <c r="F302" s="610">
        <v>47</v>
      </c>
      <c r="G302" s="610">
        <v>9917</v>
      </c>
      <c r="H302" s="610">
        <v>1.2642784293727689</v>
      </c>
      <c r="I302" s="610">
        <v>211</v>
      </c>
      <c r="J302" s="610">
        <v>37</v>
      </c>
      <c r="K302" s="610">
        <v>7844</v>
      </c>
      <c r="L302" s="610">
        <v>1</v>
      </c>
      <c r="M302" s="610">
        <v>212</v>
      </c>
      <c r="N302" s="610">
        <v>25</v>
      </c>
      <c r="O302" s="610">
        <v>5325</v>
      </c>
      <c r="P302" s="598">
        <v>0.67886282508924023</v>
      </c>
      <c r="Q302" s="611">
        <v>213</v>
      </c>
    </row>
    <row r="303" spans="1:17" ht="14.45" customHeight="1" x14ac:dyDescent="0.2">
      <c r="A303" s="592" t="s">
        <v>1686</v>
      </c>
      <c r="B303" s="593" t="s">
        <v>1589</v>
      </c>
      <c r="C303" s="593" t="s">
        <v>1565</v>
      </c>
      <c r="D303" s="593" t="s">
        <v>1592</v>
      </c>
      <c r="E303" s="593" t="s">
        <v>1591</v>
      </c>
      <c r="F303" s="610"/>
      <c r="G303" s="610"/>
      <c r="H303" s="610"/>
      <c r="I303" s="610"/>
      <c r="J303" s="610">
        <v>1</v>
      </c>
      <c r="K303" s="610">
        <v>87</v>
      </c>
      <c r="L303" s="610">
        <v>1</v>
      </c>
      <c r="M303" s="610">
        <v>87</v>
      </c>
      <c r="N303" s="610"/>
      <c r="O303" s="610"/>
      <c r="P303" s="598"/>
      <c r="Q303" s="611"/>
    </row>
    <row r="304" spans="1:17" ht="14.45" customHeight="1" x14ac:dyDescent="0.2">
      <c r="A304" s="592" t="s">
        <v>1686</v>
      </c>
      <c r="B304" s="593" t="s">
        <v>1589</v>
      </c>
      <c r="C304" s="593" t="s">
        <v>1565</v>
      </c>
      <c r="D304" s="593" t="s">
        <v>1593</v>
      </c>
      <c r="E304" s="593" t="s">
        <v>1594</v>
      </c>
      <c r="F304" s="610">
        <v>303</v>
      </c>
      <c r="G304" s="610">
        <v>91203</v>
      </c>
      <c r="H304" s="610">
        <v>1.1102819439033891</v>
      </c>
      <c r="I304" s="610">
        <v>301</v>
      </c>
      <c r="J304" s="610">
        <v>272</v>
      </c>
      <c r="K304" s="610">
        <v>82144</v>
      </c>
      <c r="L304" s="610">
        <v>1</v>
      </c>
      <c r="M304" s="610">
        <v>302</v>
      </c>
      <c r="N304" s="610">
        <v>61</v>
      </c>
      <c r="O304" s="610">
        <v>18483</v>
      </c>
      <c r="P304" s="598">
        <v>0.2250073042462018</v>
      </c>
      <c r="Q304" s="611">
        <v>303</v>
      </c>
    </row>
    <row r="305" spans="1:17" ht="14.45" customHeight="1" x14ac:dyDescent="0.2">
      <c r="A305" s="592" t="s">
        <v>1686</v>
      </c>
      <c r="B305" s="593" t="s">
        <v>1589</v>
      </c>
      <c r="C305" s="593" t="s">
        <v>1565</v>
      </c>
      <c r="D305" s="593" t="s">
        <v>1595</v>
      </c>
      <c r="E305" s="593" t="s">
        <v>1596</v>
      </c>
      <c r="F305" s="610">
        <v>6</v>
      </c>
      <c r="G305" s="610">
        <v>594</v>
      </c>
      <c r="H305" s="610">
        <v>0.66</v>
      </c>
      <c r="I305" s="610">
        <v>99</v>
      </c>
      <c r="J305" s="610">
        <v>9</v>
      </c>
      <c r="K305" s="610">
        <v>900</v>
      </c>
      <c r="L305" s="610">
        <v>1</v>
      </c>
      <c r="M305" s="610">
        <v>100</v>
      </c>
      <c r="N305" s="610">
        <v>3</v>
      </c>
      <c r="O305" s="610">
        <v>300</v>
      </c>
      <c r="P305" s="598">
        <v>0.33333333333333331</v>
      </c>
      <c r="Q305" s="611">
        <v>100</v>
      </c>
    </row>
    <row r="306" spans="1:17" ht="14.45" customHeight="1" x14ac:dyDescent="0.2">
      <c r="A306" s="592" t="s">
        <v>1686</v>
      </c>
      <c r="B306" s="593" t="s">
        <v>1589</v>
      </c>
      <c r="C306" s="593" t="s">
        <v>1565</v>
      </c>
      <c r="D306" s="593" t="s">
        <v>1597</v>
      </c>
      <c r="E306" s="593" t="s">
        <v>1598</v>
      </c>
      <c r="F306" s="610">
        <v>1</v>
      </c>
      <c r="G306" s="610">
        <v>232</v>
      </c>
      <c r="H306" s="610"/>
      <c r="I306" s="610">
        <v>232</v>
      </c>
      <c r="J306" s="610"/>
      <c r="K306" s="610"/>
      <c r="L306" s="610"/>
      <c r="M306" s="610"/>
      <c r="N306" s="610"/>
      <c r="O306" s="610"/>
      <c r="P306" s="598"/>
      <c r="Q306" s="611"/>
    </row>
    <row r="307" spans="1:17" ht="14.45" customHeight="1" x14ac:dyDescent="0.2">
      <c r="A307" s="592" t="s">
        <v>1686</v>
      </c>
      <c r="B307" s="593" t="s">
        <v>1589</v>
      </c>
      <c r="C307" s="593" t="s">
        <v>1565</v>
      </c>
      <c r="D307" s="593" t="s">
        <v>1599</v>
      </c>
      <c r="E307" s="593" t="s">
        <v>1600</v>
      </c>
      <c r="F307" s="610">
        <v>153</v>
      </c>
      <c r="G307" s="610">
        <v>20961</v>
      </c>
      <c r="H307" s="610">
        <v>1.2439024390243902</v>
      </c>
      <c r="I307" s="610">
        <v>137</v>
      </c>
      <c r="J307" s="610">
        <v>123</v>
      </c>
      <c r="K307" s="610">
        <v>16851</v>
      </c>
      <c r="L307" s="610">
        <v>1</v>
      </c>
      <c r="M307" s="610">
        <v>137</v>
      </c>
      <c r="N307" s="610">
        <v>98</v>
      </c>
      <c r="O307" s="610">
        <v>13524</v>
      </c>
      <c r="P307" s="598">
        <v>0.80256364607441699</v>
      </c>
      <c r="Q307" s="611">
        <v>138</v>
      </c>
    </row>
    <row r="308" spans="1:17" ht="14.45" customHeight="1" x14ac:dyDescent="0.2">
      <c r="A308" s="592" t="s">
        <v>1686</v>
      </c>
      <c r="B308" s="593" t="s">
        <v>1589</v>
      </c>
      <c r="C308" s="593" t="s">
        <v>1565</v>
      </c>
      <c r="D308" s="593" t="s">
        <v>1601</v>
      </c>
      <c r="E308" s="593" t="s">
        <v>1600</v>
      </c>
      <c r="F308" s="610"/>
      <c r="G308" s="610"/>
      <c r="H308" s="610"/>
      <c r="I308" s="610"/>
      <c r="J308" s="610">
        <v>1</v>
      </c>
      <c r="K308" s="610">
        <v>184</v>
      </c>
      <c r="L308" s="610">
        <v>1</v>
      </c>
      <c r="M308" s="610">
        <v>184</v>
      </c>
      <c r="N308" s="610"/>
      <c r="O308" s="610"/>
      <c r="P308" s="598"/>
      <c r="Q308" s="611"/>
    </row>
    <row r="309" spans="1:17" ht="14.45" customHeight="1" x14ac:dyDescent="0.2">
      <c r="A309" s="592" t="s">
        <v>1686</v>
      </c>
      <c r="B309" s="593" t="s">
        <v>1589</v>
      </c>
      <c r="C309" s="593" t="s">
        <v>1565</v>
      </c>
      <c r="D309" s="593" t="s">
        <v>1604</v>
      </c>
      <c r="E309" s="593" t="s">
        <v>1605</v>
      </c>
      <c r="F309" s="610">
        <v>1</v>
      </c>
      <c r="G309" s="610">
        <v>639</v>
      </c>
      <c r="H309" s="610"/>
      <c r="I309" s="610">
        <v>639</v>
      </c>
      <c r="J309" s="610"/>
      <c r="K309" s="610"/>
      <c r="L309" s="610"/>
      <c r="M309" s="610"/>
      <c r="N309" s="610"/>
      <c r="O309" s="610"/>
      <c r="P309" s="598"/>
      <c r="Q309" s="611"/>
    </row>
    <row r="310" spans="1:17" ht="14.45" customHeight="1" x14ac:dyDescent="0.2">
      <c r="A310" s="592" t="s">
        <v>1686</v>
      </c>
      <c r="B310" s="593" t="s">
        <v>1589</v>
      </c>
      <c r="C310" s="593" t="s">
        <v>1565</v>
      </c>
      <c r="D310" s="593" t="s">
        <v>1606</v>
      </c>
      <c r="E310" s="593" t="s">
        <v>1607</v>
      </c>
      <c r="F310" s="610"/>
      <c r="G310" s="610"/>
      <c r="H310" s="610"/>
      <c r="I310" s="610"/>
      <c r="J310" s="610">
        <v>1</v>
      </c>
      <c r="K310" s="610">
        <v>609</v>
      </c>
      <c r="L310" s="610">
        <v>1</v>
      </c>
      <c r="M310" s="610">
        <v>609</v>
      </c>
      <c r="N310" s="610"/>
      <c r="O310" s="610"/>
      <c r="P310" s="598"/>
      <c r="Q310" s="611"/>
    </row>
    <row r="311" spans="1:17" ht="14.45" customHeight="1" x14ac:dyDescent="0.2">
      <c r="A311" s="592" t="s">
        <v>1686</v>
      </c>
      <c r="B311" s="593" t="s">
        <v>1589</v>
      </c>
      <c r="C311" s="593" t="s">
        <v>1565</v>
      </c>
      <c r="D311" s="593" t="s">
        <v>1608</v>
      </c>
      <c r="E311" s="593" t="s">
        <v>1609</v>
      </c>
      <c r="F311" s="610">
        <v>19</v>
      </c>
      <c r="G311" s="610">
        <v>3287</v>
      </c>
      <c r="H311" s="610">
        <v>1.889080459770115</v>
      </c>
      <c r="I311" s="610">
        <v>173</v>
      </c>
      <c r="J311" s="610">
        <v>10</v>
      </c>
      <c r="K311" s="610">
        <v>1740</v>
      </c>
      <c r="L311" s="610">
        <v>1</v>
      </c>
      <c r="M311" s="610">
        <v>174</v>
      </c>
      <c r="N311" s="610">
        <v>2</v>
      </c>
      <c r="O311" s="610">
        <v>350</v>
      </c>
      <c r="P311" s="598">
        <v>0.20114942528735633</v>
      </c>
      <c r="Q311" s="611">
        <v>175</v>
      </c>
    </row>
    <row r="312" spans="1:17" ht="14.45" customHeight="1" x14ac:dyDescent="0.2">
      <c r="A312" s="592" t="s">
        <v>1686</v>
      </c>
      <c r="B312" s="593" t="s">
        <v>1589</v>
      </c>
      <c r="C312" s="593" t="s">
        <v>1565</v>
      </c>
      <c r="D312" s="593" t="s">
        <v>1568</v>
      </c>
      <c r="E312" s="593" t="s">
        <v>1569</v>
      </c>
      <c r="F312" s="610">
        <v>1</v>
      </c>
      <c r="G312" s="610">
        <v>347</v>
      </c>
      <c r="H312" s="610">
        <v>0.5</v>
      </c>
      <c r="I312" s="610">
        <v>347</v>
      </c>
      <c r="J312" s="610">
        <v>2</v>
      </c>
      <c r="K312" s="610">
        <v>694</v>
      </c>
      <c r="L312" s="610">
        <v>1</v>
      </c>
      <c r="M312" s="610">
        <v>347</v>
      </c>
      <c r="N312" s="610"/>
      <c r="O312" s="610"/>
      <c r="P312" s="598"/>
      <c r="Q312" s="611"/>
    </row>
    <row r="313" spans="1:17" ht="14.45" customHeight="1" x14ac:dyDescent="0.2">
      <c r="A313" s="592" t="s">
        <v>1686</v>
      </c>
      <c r="B313" s="593" t="s">
        <v>1589</v>
      </c>
      <c r="C313" s="593" t="s">
        <v>1565</v>
      </c>
      <c r="D313" s="593" t="s">
        <v>1610</v>
      </c>
      <c r="E313" s="593" t="s">
        <v>1611</v>
      </c>
      <c r="F313" s="610">
        <v>267</v>
      </c>
      <c r="G313" s="610">
        <v>4539</v>
      </c>
      <c r="H313" s="610">
        <v>1.4052631578947368</v>
      </c>
      <c r="I313" s="610">
        <v>17</v>
      </c>
      <c r="J313" s="610">
        <v>190</v>
      </c>
      <c r="K313" s="610">
        <v>3230</v>
      </c>
      <c r="L313" s="610">
        <v>1</v>
      </c>
      <c r="M313" s="610">
        <v>17</v>
      </c>
      <c r="N313" s="610">
        <v>135</v>
      </c>
      <c r="O313" s="610">
        <v>2295</v>
      </c>
      <c r="P313" s="598">
        <v>0.71052631578947367</v>
      </c>
      <c r="Q313" s="611">
        <v>17</v>
      </c>
    </row>
    <row r="314" spans="1:17" ht="14.45" customHeight="1" x14ac:dyDescent="0.2">
      <c r="A314" s="592" t="s">
        <v>1686</v>
      </c>
      <c r="B314" s="593" t="s">
        <v>1589</v>
      </c>
      <c r="C314" s="593" t="s">
        <v>1565</v>
      </c>
      <c r="D314" s="593" t="s">
        <v>1612</v>
      </c>
      <c r="E314" s="593" t="s">
        <v>1613</v>
      </c>
      <c r="F314" s="610"/>
      <c r="G314" s="610"/>
      <c r="H314" s="610"/>
      <c r="I314" s="610"/>
      <c r="J314" s="610">
        <v>9</v>
      </c>
      <c r="K314" s="610">
        <v>2466</v>
      </c>
      <c r="L314" s="610">
        <v>1</v>
      </c>
      <c r="M314" s="610">
        <v>274</v>
      </c>
      <c r="N314" s="610">
        <v>9</v>
      </c>
      <c r="O314" s="610">
        <v>2493</v>
      </c>
      <c r="P314" s="598">
        <v>1.0109489051094891</v>
      </c>
      <c r="Q314" s="611">
        <v>277</v>
      </c>
    </row>
    <row r="315" spans="1:17" ht="14.45" customHeight="1" x14ac:dyDescent="0.2">
      <c r="A315" s="592" t="s">
        <v>1686</v>
      </c>
      <c r="B315" s="593" t="s">
        <v>1589</v>
      </c>
      <c r="C315" s="593" t="s">
        <v>1565</v>
      </c>
      <c r="D315" s="593" t="s">
        <v>1614</v>
      </c>
      <c r="E315" s="593" t="s">
        <v>1615</v>
      </c>
      <c r="F315" s="610">
        <v>13</v>
      </c>
      <c r="G315" s="610">
        <v>1846</v>
      </c>
      <c r="H315" s="610">
        <v>1.3</v>
      </c>
      <c r="I315" s="610">
        <v>142</v>
      </c>
      <c r="J315" s="610">
        <v>10</v>
      </c>
      <c r="K315" s="610">
        <v>1420</v>
      </c>
      <c r="L315" s="610">
        <v>1</v>
      </c>
      <c r="M315" s="610">
        <v>142</v>
      </c>
      <c r="N315" s="610">
        <v>10</v>
      </c>
      <c r="O315" s="610">
        <v>1410</v>
      </c>
      <c r="P315" s="598">
        <v>0.99295774647887325</v>
      </c>
      <c r="Q315" s="611">
        <v>141</v>
      </c>
    </row>
    <row r="316" spans="1:17" ht="14.45" customHeight="1" x14ac:dyDescent="0.2">
      <c r="A316" s="592" t="s">
        <v>1686</v>
      </c>
      <c r="B316" s="593" t="s">
        <v>1589</v>
      </c>
      <c r="C316" s="593" t="s">
        <v>1565</v>
      </c>
      <c r="D316" s="593" t="s">
        <v>1616</v>
      </c>
      <c r="E316" s="593" t="s">
        <v>1615</v>
      </c>
      <c r="F316" s="610">
        <v>151</v>
      </c>
      <c r="G316" s="610">
        <v>11778</v>
      </c>
      <c r="H316" s="610">
        <v>1.2262363352420613</v>
      </c>
      <c r="I316" s="610">
        <v>78</v>
      </c>
      <c r="J316" s="610">
        <v>123</v>
      </c>
      <c r="K316" s="610">
        <v>9605</v>
      </c>
      <c r="L316" s="610">
        <v>1</v>
      </c>
      <c r="M316" s="610">
        <v>78.089430894308947</v>
      </c>
      <c r="N316" s="610">
        <v>98</v>
      </c>
      <c r="O316" s="610">
        <v>7742</v>
      </c>
      <c r="P316" s="598">
        <v>0.80603852160333156</v>
      </c>
      <c r="Q316" s="611">
        <v>79</v>
      </c>
    </row>
    <row r="317" spans="1:17" ht="14.45" customHeight="1" x14ac:dyDescent="0.2">
      <c r="A317" s="592" t="s">
        <v>1686</v>
      </c>
      <c r="B317" s="593" t="s">
        <v>1589</v>
      </c>
      <c r="C317" s="593" t="s">
        <v>1565</v>
      </c>
      <c r="D317" s="593" t="s">
        <v>1617</v>
      </c>
      <c r="E317" s="593" t="s">
        <v>1618</v>
      </c>
      <c r="F317" s="610">
        <v>13</v>
      </c>
      <c r="G317" s="610">
        <v>4082</v>
      </c>
      <c r="H317" s="610">
        <v>1.3</v>
      </c>
      <c r="I317" s="610">
        <v>314</v>
      </c>
      <c r="J317" s="610">
        <v>10</v>
      </c>
      <c r="K317" s="610">
        <v>3140</v>
      </c>
      <c r="L317" s="610">
        <v>1</v>
      </c>
      <c r="M317" s="610">
        <v>314</v>
      </c>
      <c r="N317" s="610">
        <v>10</v>
      </c>
      <c r="O317" s="610">
        <v>3160</v>
      </c>
      <c r="P317" s="598">
        <v>1.0063694267515924</v>
      </c>
      <c r="Q317" s="611">
        <v>316</v>
      </c>
    </row>
    <row r="318" spans="1:17" ht="14.45" customHeight="1" x14ac:dyDescent="0.2">
      <c r="A318" s="592" t="s">
        <v>1686</v>
      </c>
      <c r="B318" s="593" t="s">
        <v>1589</v>
      </c>
      <c r="C318" s="593" t="s">
        <v>1565</v>
      </c>
      <c r="D318" s="593" t="s">
        <v>1576</v>
      </c>
      <c r="E318" s="593" t="s">
        <v>1577</v>
      </c>
      <c r="F318" s="610">
        <v>1</v>
      </c>
      <c r="G318" s="610">
        <v>328</v>
      </c>
      <c r="H318" s="610">
        <v>0.5</v>
      </c>
      <c r="I318" s="610">
        <v>328</v>
      </c>
      <c r="J318" s="610">
        <v>2</v>
      </c>
      <c r="K318" s="610">
        <v>656</v>
      </c>
      <c r="L318" s="610">
        <v>1</v>
      </c>
      <c r="M318" s="610">
        <v>328</v>
      </c>
      <c r="N318" s="610"/>
      <c r="O318" s="610"/>
      <c r="P318" s="598"/>
      <c r="Q318" s="611"/>
    </row>
    <row r="319" spans="1:17" ht="14.45" customHeight="1" x14ac:dyDescent="0.2">
      <c r="A319" s="592" t="s">
        <v>1686</v>
      </c>
      <c r="B319" s="593" t="s">
        <v>1589</v>
      </c>
      <c r="C319" s="593" t="s">
        <v>1565</v>
      </c>
      <c r="D319" s="593" t="s">
        <v>1619</v>
      </c>
      <c r="E319" s="593" t="s">
        <v>1620</v>
      </c>
      <c r="F319" s="610">
        <v>216</v>
      </c>
      <c r="G319" s="610">
        <v>35208</v>
      </c>
      <c r="H319" s="610">
        <v>1.3326772398652484</v>
      </c>
      <c r="I319" s="610">
        <v>163</v>
      </c>
      <c r="J319" s="610">
        <v>162</v>
      </c>
      <c r="K319" s="610">
        <v>26419</v>
      </c>
      <c r="L319" s="610">
        <v>1</v>
      </c>
      <c r="M319" s="610">
        <v>163.08024691358025</v>
      </c>
      <c r="N319" s="610">
        <v>103</v>
      </c>
      <c r="O319" s="610">
        <v>16995</v>
      </c>
      <c r="P319" s="598">
        <v>0.64328702827510509</v>
      </c>
      <c r="Q319" s="611">
        <v>165</v>
      </c>
    </row>
    <row r="320" spans="1:17" ht="14.45" customHeight="1" x14ac:dyDescent="0.2">
      <c r="A320" s="592" t="s">
        <v>1686</v>
      </c>
      <c r="B320" s="593" t="s">
        <v>1589</v>
      </c>
      <c r="C320" s="593" t="s">
        <v>1565</v>
      </c>
      <c r="D320" s="593" t="s">
        <v>1621</v>
      </c>
      <c r="E320" s="593" t="s">
        <v>1591</v>
      </c>
      <c r="F320" s="610">
        <v>335</v>
      </c>
      <c r="G320" s="610">
        <v>24120</v>
      </c>
      <c r="H320" s="610">
        <v>1.165780570323828</v>
      </c>
      <c r="I320" s="610">
        <v>72</v>
      </c>
      <c r="J320" s="610">
        <v>287</v>
      </c>
      <c r="K320" s="610">
        <v>20690</v>
      </c>
      <c r="L320" s="610">
        <v>1</v>
      </c>
      <c r="M320" s="610">
        <v>72.090592334494772</v>
      </c>
      <c r="N320" s="610">
        <v>195</v>
      </c>
      <c r="O320" s="610">
        <v>14430</v>
      </c>
      <c r="P320" s="598">
        <v>0.69743837602706626</v>
      </c>
      <c r="Q320" s="611">
        <v>74</v>
      </c>
    </row>
    <row r="321" spans="1:17" ht="14.45" customHeight="1" x14ac:dyDescent="0.2">
      <c r="A321" s="592" t="s">
        <v>1686</v>
      </c>
      <c r="B321" s="593" t="s">
        <v>1589</v>
      </c>
      <c r="C321" s="593" t="s">
        <v>1565</v>
      </c>
      <c r="D321" s="593" t="s">
        <v>1624</v>
      </c>
      <c r="E321" s="593" t="s">
        <v>1625</v>
      </c>
      <c r="F321" s="610"/>
      <c r="G321" s="610"/>
      <c r="H321" s="610"/>
      <c r="I321" s="610"/>
      <c r="J321" s="610">
        <v>1</v>
      </c>
      <c r="K321" s="610">
        <v>230</v>
      </c>
      <c r="L321" s="610">
        <v>1</v>
      </c>
      <c r="M321" s="610">
        <v>230</v>
      </c>
      <c r="N321" s="610"/>
      <c r="O321" s="610"/>
      <c r="P321" s="598"/>
      <c r="Q321" s="611"/>
    </row>
    <row r="322" spans="1:17" ht="14.45" customHeight="1" x14ac:dyDescent="0.2">
      <c r="A322" s="592" t="s">
        <v>1686</v>
      </c>
      <c r="B322" s="593" t="s">
        <v>1589</v>
      </c>
      <c r="C322" s="593" t="s">
        <v>1565</v>
      </c>
      <c r="D322" s="593" t="s">
        <v>1626</v>
      </c>
      <c r="E322" s="593" t="s">
        <v>1627</v>
      </c>
      <c r="F322" s="610">
        <v>17</v>
      </c>
      <c r="G322" s="610">
        <v>20587</v>
      </c>
      <c r="H322" s="610">
        <v>1.415497799779978</v>
      </c>
      <c r="I322" s="610">
        <v>1211</v>
      </c>
      <c r="J322" s="610">
        <v>12</v>
      </c>
      <c r="K322" s="610">
        <v>14544</v>
      </c>
      <c r="L322" s="610">
        <v>1</v>
      </c>
      <c r="M322" s="610">
        <v>1212</v>
      </c>
      <c r="N322" s="610">
        <v>4</v>
      </c>
      <c r="O322" s="610">
        <v>4864</v>
      </c>
      <c r="P322" s="598">
        <v>0.33443344334433445</v>
      </c>
      <c r="Q322" s="611">
        <v>1216</v>
      </c>
    </row>
    <row r="323" spans="1:17" ht="14.45" customHeight="1" x14ac:dyDescent="0.2">
      <c r="A323" s="592" t="s">
        <v>1686</v>
      </c>
      <c r="B323" s="593" t="s">
        <v>1589</v>
      </c>
      <c r="C323" s="593" t="s">
        <v>1565</v>
      </c>
      <c r="D323" s="593" t="s">
        <v>1628</v>
      </c>
      <c r="E323" s="593" t="s">
        <v>1629</v>
      </c>
      <c r="F323" s="610">
        <v>13</v>
      </c>
      <c r="G323" s="610">
        <v>1482</v>
      </c>
      <c r="H323" s="610">
        <v>1.8409937888198757</v>
      </c>
      <c r="I323" s="610">
        <v>114</v>
      </c>
      <c r="J323" s="610">
        <v>7</v>
      </c>
      <c r="K323" s="610">
        <v>805</v>
      </c>
      <c r="L323" s="610">
        <v>1</v>
      </c>
      <c r="M323" s="610">
        <v>115</v>
      </c>
      <c r="N323" s="610">
        <v>2</v>
      </c>
      <c r="O323" s="610">
        <v>232</v>
      </c>
      <c r="P323" s="598">
        <v>0.28819875776397513</v>
      </c>
      <c r="Q323" s="611">
        <v>116</v>
      </c>
    </row>
    <row r="324" spans="1:17" ht="14.45" customHeight="1" x14ac:dyDescent="0.2">
      <c r="A324" s="592" t="s">
        <v>1686</v>
      </c>
      <c r="B324" s="593" t="s">
        <v>1589</v>
      </c>
      <c r="C324" s="593" t="s">
        <v>1565</v>
      </c>
      <c r="D324" s="593" t="s">
        <v>1630</v>
      </c>
      <c r="E324" s="593" t="s">
        <v>1631</v>
      </c>
      <c r="F324" s="610">
        <v>1</v>
      </c>
      <c r="G324" s="610">
        <v>347</v>
      </c>
      <c r="H324" s="610"/>
      <c r="I324" s="610">
        <v>347</v>
      </c>
      <c r="J324" s="610"/>
      <c r="K324" s="610"/>
      <c r="L324" s="610"/>
      <c r="M324" s="610"/>
      <c r="N324" s="610"/>
      <c r="O324" s="610"/>
      <c r="P324" s="598"/>
      <c r="Q324" s="611"/>
    </row>
    <row r="325" spans="1:17" ht="14.45" customHeight="1" x14ac:dyDescent="0.2">
      <c r="A325" s="592" t="s">
        <v>1686</v>
      </c>
      <c r="B325" s="593" t="s">
        <v>1589</v>
      </c>
      <c r="C325" s="593" t="s">
        <v>1565</v>
      </c>
      <c r="D325" s="593" t="s">
        <v>1636</v>
      </c>
      <c r="E325" s="593" t="s">
        <v>1637</v>
      </c>
      <c r="F325" s="610"/>
      <c r="G325" s="610"/>
      <c r="H325" s="610"/>
      <c r="I325" s="610"/>
      <c r="J325" s="610">
        <v>1</v>
      </c>
      <c r="K325" s="610">
        <v>1067</v>
      </c>
      <c r="L325" s="610">
        <v>1</v>
      </c>
      <c r="M325" s="610">
        <v>1067</v>
      </c>
      <c r="N325" s="610"/>
      <c r="O325" s="610"/>
      <c r="P325" s="598"/>
      <c r="Q325" s="611"/>
    </row>
    <row r="326" spans="1:17" ht="14.45" customHeight="1" x14ac:dyDescent="0.2">
      <c r="A326" s="592" t="s">
        <v>1686</v>
      </c>
      <c r="B326" s="593" t="s">
        <v>1589</v>
      </c>
      <c r="C326" s="593" t="s">
        <v>1565</v>
      </c>
      <c r="D326" s="593" t="s">
        <v>1638</v>
      </c>
      <c r="E326" s="593" t="s">
        <v>1639</v>
      </c>
      <c r="F326" s="610">
        <v>1</v>
      </c>
      <c r="G326" s="610">
        <v>302</v>
      </c>
      <c r="H326" s="610"/>
      <c r="I326" s="610">
        <v>302</v>
      </c>
      <c r="J326" s="610"/>
      <c r="K326" s="610"/>
      <c r="L326" s="610"/>
      <c r="M326" s="610"/>
      <c r="N326" s="610"/>
      <c r="O326" s="610"/>
      <c r="P326" s="598"/>
      <c r="Q326" s="611"/>
    </row>
    <row r="327" spans="1:17" ht="14.45" customHeight="1" x14ac:dyDescent="0.2">
      <c r="A327" s="592" t="s">
        <v>1687</v>
      </c>
      <c r="B327" s="593" t="s">
        <v>1589</v>
      </c>
      <c r="C327" s="593" t="s">
        <v>1565</v>
      </c>
      <c r="D327" s="593" t="s">
        <v>1590</v>
      </c>
      <c r="E327" s="593" t="s">
        <v>1591</v>
      </c>
      <c r="F327" s="610">
        <v>53</v>
      </c>
      <c r="G327" s="610">
        <v>11183</v>
      </c>
      <c r="H327" s="610">
        <v>1.2267441860465116</v>
      </c>
      <c r="I327" s="610">
        <v>211</v>
      </c>
      <c r="J327" s="610">
        <v>43</v>
      </c>
      <c r="K327" s="610">
        <v>9116</v>
      </c>
      <c r="L327" s="610">
        <v>1</v>
      </c>
      <c r="M327" s="610">
        <v>212</v>
      </c>
      <c r="N327" s="610">
        <v>64</v>
      </c>
      <c r="O327" s="610">
        <v>13632</v>
      </c>
      <c r="P327" s="598">
        <v>1.4953927161035543</v>
      </c>
      <c r="Q327" s="611">
        <v>213</v>
      </c>
    </row>
    <row r="328" spans="1:17" ht="14.45" customHeight="1" x14ac:dyDescent="0.2">
      <c r="A328" s="592" t="s">
        <v>1687</v>
      </c>
      <c r="B328" s="593" t="s">
        <v>1589</v>
      </c>
      <c r="C328" s="593" t="s">
        <v>1565</v>
      </c>
      <c r="D328" s="593" t="s">
        <v>1592</v>
      </c>
      <c r="E328" s="593" t="s">
        <v>1591</v>
      </c>
      <c r="F328" s="610"/>
      <c r="G328" s="610"/>
      <c r="H328" s="610"/>
      <c r="I328" s="610"/>
      <c r="J328" s="610"/>
      <c r="K328" s="610"/>
      <c r="L328" s="610"/>
      <c r="M328" s="610"/>
      <c r="N328" s="610">
        <v>3</v>
      </c>
      <c r="O328" s="610">
        <v>264</v>
      </c>
      <c r="P328" s="598"/>
      <c r="Q328" s="611">
        <v>88</v>
      </c>
    </row>
    <row r="329" spans="1:17" ht="14.45" customHeight="1" x14ac:dyDescent="0.2">
      <c r="A329" s="592" t="s">
        <v>1687</v>
      </c>
      <c r="B329" s="593" t="s">
        <v>1589</v>
      </c>
      <c r="C329" s="593" t="s">
        <v>1565</v>
      </c>
      <c r="D329" s="593" t="s">
        <v>1593</v>
      </c>
      <c r="E329" s="593" t="s">
        <v>1594</v>
      </c>
      <c r="F329" s="610">
        <v>62</v>
      </c>
      <c r="G329" s="610">
        <v>18662</v>
      </c>
      <c r="H329" s="610">
        <v>0.95068772287315328</v>
      </c>
      <c r="I329" s="610">
        <v>301</v>
      </c>
      <c r="J329" s="610">
        <v>65</v>
      </c>
      <c r="K329" s="610">
        <v>19630</v>
      </c>
      <c r="L329" s="610">
        <v>1</v>
      </c>
      <c r="M329" s="610">
        <v>302</v>
      </c>
      <c r="N329" s="610">
        <v>110</v>
      </c>
      <c r="O329" s="610">
        <v>33330</v>
      </c>
      <c r="P329" s="598">
        <v>1.6979113601630158</v>
      </c>
      <c r="Q329" s="611">
        <v>303</v>
      </c>
    </row>
    <row r="330" spans="1:17" ht="14.45" customHeight="1" x14ac:dyDescent="0.2">
      <c r="A330" s="592" t="s">
        <v>1687</v>
      </c>
      <c r="B330" s="593" t="s">
        <v>1589</v>
      </c>
      <c r="C330" s="593" t="s">
        <v>1565</v>
      </c>
      <c r="D330" s="593" t="s">
        <v>1595</v>
      </c>
      <c r="E330" s="593" t="s">
        <v>1596</v>
      </c>
      <c r="F330" s="610"/>
      <c r="G330" s="610"/>
      <c r="H330" s="610"/>
      <c r="I330" s="610"/>
      <c r="J330" s="610">
        <v>3</v>
      </c>
      <c r="K330" s="610">
        <v>297</v>
      </c>
      <c r="L330" s="610">
        <v>1</v>
      </c>
      <c r="M330" s="610">
        <v>99</v>
      </c>
      <c r="N330" s="610"/>
      <c r="O330" s="610"/>
      <c r="P330" s="598"/>
      <c r="Q330" s="611"/>
    </row>
    <row r="331" spans="1:17" ht="14.45" customHeight="1" x14ac:dyDescent="0.2">
      <c r="A331" s="592" t="s">
        <v>1687</v>
      </c>
      <c r="B331" s="593" t="s">
        <v>1589</v>
      </c>
      <c r="C331" s="593" t="s">
        <v>1565</v>
      </c>
      <c r="D331" s="593" t="s">
        <v>1599</v>
      </c>
      <c r="E331" s="593" t="s">
        <v>1600</v>
      </c>
      <c r="F331" s="610">
        <v>9</v>
      </c>
      <c r="G331" s="610">
        <v>1233</v>
      </c>
      <c r="H331" s="610">
        <v>1.125</v>
      </c>
      <c r="I331" s="610">
        <v>137</v>
      </c>
      <c r="J331" s="610">
        <v>8</v>
      </c>
      <c r="K331" s="610">
        <v>1096</v>
      </c>
      <c r="L331" s="610">
        <v>1</v>
      </c>
      <c r="M331" s="610">
        <v>137</v>
      </c>
      <c r="N331" s="610">
        <v>11</v>
      </c>
      <c r="O331" s="610">
        <v>1518</v>
      </c>
      <c r="P331" s="598">
        <v>1.385036496350365</v>
      </c>
      <c r="Q331" s="611">
        <v>138</v>
      </c>
    </row>
    <row r="332" spans="1:17" ht="14.45" customHeight="1" x14ac:dyDescent="0.2">
      <c r="A332" s="592" t="s">
        <v>1687</v>
      </c>
      <c r="B332" s="593" t="s">
        <v>1589</v>
      </c>
      <c r="C332" s="593" t="s">
        <v>1565</v>
      </c>
      <c r="D332" s="593" t="s">
        <v>1601</v>
      </c>
      <c r="E332" s="593" t="s">
        <v>1600</v>
      </c>
      <c r="F332" s="610"/>
      <c r="G332" s="610"/>
      <c r="H332" s="610"/>
      <c r="I332" s="610"/>
      <c r="J332" s="610"/>
      <c r="K332" s="610"/>
      <c r="L332" s="610"/>
      <c r="M332" s="610"/>
      <c r="N332" s="610">
        <v>1</v>
      </c>
      <c r="O332" s="610">
        <v>185</v>
      </c>
      <c r="P332" s="598"/>
      <c r="Q332" s="611">
        <v>185</v>
      </c>
    </row>
    <row r="333" spans="1:17" ht="14.45" customHeight="1" x14ac:dyDescent="0.2">
      <c r="A333" s="592" t="s">
        <v>1687</v>
      </c>
      <c r="B333" s="593" t="s">
        <v>1589</v>
      </c>
      <c r="C333" s="593" t="s">
        <v>1565</v>
      </c>
      <c r="D333" s="593" t="s">
        <v>1604</v>
      </c>
      <c r="E333" s="593" t="s">
        <v>1605</v>
      </c>
      <c r="F333" s="610">
        <v>2</v>
      </c>
      <c r="G333" s="610">
        <v>1278</v>
      </c>
      <c r="H333" s="610">
        <v>1.996875</v>
      </c>
      <c r="I333" s="610">
        <v>639</v>
      </c>
      <c r="J333" s="610">
        <v>1</v>
      </c>
      <c r="K333" s="610">
        <v>640</v>
      </c>
      <c r="L333" s="610">
        <v>1</v>
      </c>
      <c r="M333" s="610">
        <v>640</v>
      </c>
      <c r="N333" s="610"/>
      <c r="O333" s="610"/>
      <c r="P333" s="598"/>
      <c r="Q333" s="611"/>
    </row>
    <row r="334" spans="1:17" ht="14.45" customHeight="1" x14ac:dyDescent="0.2">
      <c r="A334" s="592" t="s">
        <v>1687</v>
      </c>
      <c r="B334" s="593" t="s">
        <v>1589</v>
      </c>
      <c r="C334" s="593" t="s">
        <v>1565</v>
      </c>
      <c r="D334" s="593" t="s">
        <v>1608</v>
      </c>
      <c r="E334" s="593" t="s">
        <v>1609</v>
      </c>
      <c r="F334" s="610">
        <v>4</v>
      </c>
      <c r="G334" s="610">
        <v>692</v>
      </c>
      <c r="H334" s="610">
        <v>1.3256704980842913</v>
      </c>
      <c r="I334" s="610">
        <v>173</v>
      </c>
      <c r="J334" s="610">
        <v>3</v>
      </c>
      <c r="K334" s="610">
        <v>522</v>
      </c>
      <c r="L334" s="610">
        <v>1</v>
      </c>
      <c r="M334" s="610">
        <v>174</v>
      </c>
      <c r="N334" s="610">
        <v>5</v>
      </c>
      <c r="O334" s="610">
        <v>875</v>
      </c>
      <c r="P334" s="598">
        <v>1.6762452107279693</v>
      </c>
      <c r="Q334" s="611">
        <v>175</v>
      </c>
    </row>
    <row r="335" spans="1:17" ht="14.45" customHeight="1" x14ac:dyDescent="0.2">
      <c r="A335" s="592" t="s">
        <v>1687</v>
      </c>
      <c r="B335" s="593" t="s">
        <v>1589</v>
      </c>
      <c r="C335" s="593" t="s">
        <v>1565</v>
      </c>
      <c r="D335" s="593" t="s">
        <v>1568</v>
      </c>
      <c r="E335" s="593" t="s">
        <v>1569</v>
      </c>
      <c r="F335" s="610"/>
      <c r="G335" s="610"/>
      <c r="H335" s="610"/>
      <c r="I335" s="610"/>
      <c r="J335" s="610"/>
      <c r="K335" s="610"/>
      <c r="L335" s="610"/>
      <c r="M335" s="610"/>
      <c r="N335" s="610">
        <v>1</v>
      </c>
      <c r="O335" s="610">
        <v>348</v>
      </c>
      <c r="P335" s="598"/>
      <c r="Q335" s="611">
        <v>348</v>
      </c>
    </row>
    <row r="336" spans="1:17" ht="14.45" customHeight="1" x14ac:dyDescent="0.2">
      <c r="A336" s="592" t="s">
        <v>1687</v>
      </c>
      <c r="B336" s="593" t="s">
        <v>1589</v>
      </c>
      <c r="C336" s="593" t="s">
        <v>1565</v>
      </c>
      <c r="D336" s="593" t="s">
        <v>1610</v>
      </c>
      <c r="E336" s="593" t="s">
        <v>1611</v>
      </c>
      <c r="F336" s="610">
        <v>34</v>
      </c>
      <c r="G336" s="610">
        <v>578</v>
      </c>
      <c r="H336" s="610">
        <v>1.1333333333333333</v>
      </c>
      <c r="I336" s="610">
        <v>17</v>
      </c>
      <c r="J336" s="610">
        <v>30</v>
      </c>
      <c r="K336" s="610">
        <v>510</v>
      </c>
      <c r="L336" s="610">
        <v>1</v>
      </c>
      <c r="M336" s="610">
        <v>17</v>
      </c>
      <c r="N336" s="610">
        <v>49</v>
      </c>
      <c r="O336" s="610">
        <v>833</v>
      </c>
      <c r="P336" s="598">
        <v>1.6333333333333333</v>
      </c>
      <c r="Q336" s="611">
        <v>17</v>
      </c>
    </row>
    <row r="337" spans="1:17" ht="14.45" customHeight="1" x14ac:dyDescent="0.2">
      <c r="A337" s="592" t="s">
        <v>1687</v>
      </c>
      <c r="B337" s="593" t="s">
        <v>1589</v>
      </c>
      <c r="C337" s="593" t="s">
        <v>1565</v>
      </c>
      <c r="D337" s="593" t="s">
        <v>1612</v>
      </c>
      <c r="E337" s="593" t="s">
        <v>1613</v>
      </c>
      <c r="F337" s="610">
        <v>3</v>
      </c>
      <c r="G337" s="610">
        <v>822</v>
      </c>
      <c r="H337" s="610">
        <v>0.23076923076923078</v>
      </c>
      <c r="I337" s="610">
        <v>274</v>
      </c>
      <c r="J337" s="610">
        <v>13</v>
      </c>
      <c r="K337" s="610">
        <v>3562</v>
      </c>
      <c r="L337" s="610">
        <v>1</v>
      </c>
      <c r="M337" s="610">
        <v>274</v>
      </c>
      <c r="N337" s="610">
        <v>18</v>
      </c>
      <c r="O337" s="610">
        <v>4986</v>
      </c>
      <c r="P337" s="598">
        <v>1.3997754070746771</v>
      </c>
      <c r="Q337" s="611">
        <v>277</v>
      </c>
    </row>
    <row r="338" spans="1:17" ht="14.45" customHeight="1" x14ac:dyDescent="0.2">
      <c r="A338" s="592" t="s">
        <v>1687</v>
      </c>
      <c r="B338" s="593" t="s">
        <v>1589</v>
      </c>
      <c r="C338" s="593" t="s">
        <v>1565</v>
      </c>
      <c r="D338" s="593" t="s">
        <v>1614</v>
      </c>
      <c r="E338" s="593" t="s">
        <v>1615</v>
      </c>
      <c r="F338" s="610">
        <v>19</v>
      </c>
      <c r="G338" s="610">
        <v>2698</v>
      </c>
      <c r="H338" s="610">
        <v>1.1181102362204725</v>
      </c>
      <c r="I338" s="610">
        <v>142</v>
      </c>
      <c r="J338" s="610">
        <v>17</v>
      </c>
      <c r="K338" s="610">
        <v>2413</v>
      </c>
      <c r="L338" s="610">
        <v>1</v>
      </c>
      <c r="M338" s="610">
        <v>141.94117647058823</v>
      </c>
      <c r="N338" s="610">
        <v>23</v>
      </c>
      <c r="O338" s="610">
        <v>3243</v>
      </c>
      <c r="P338" s="598">
        <v>1.3439701616245339</v>
      </c>
      <c r="Q338" s="611">
        <v>141</v>
      </c>
    </row>
    <row r="339" spans="1:17" ht="14.45" customHeight="1" x14ac:dyDescent="0.2">
      <c r="A339" s="592" t="s">
        <v>1687</v>
      </c>
      <c r="B339" s="593" t="s">
        <v>1589</v>
      </c>
      <c r="C339" s="593" t="s">
        <v>1565</v>
      </c>
      <c r="D339" s="593" t="s">
        <v>1616</v>
      </c>
      <c r="E339" s="593" t="s">
        <v>1615</v>
      </c>
      <c r="F339" s="610">
        <v>9</v>
      </c>
      <c r="G339" s="610">
        <v>702</v>
      </c>
      <c r="H339" s="610">
        <v>1.125</v>
      </c>
      <c r="I339" s="610">
        <v>78</v>
      </c>
      <c r="J339" s="610">
        <v>8</v>
      </c>
      <c r="K339" s="610">
        <v>624</v>
      </c>
      <c r="L339" s="610">
        <v>1</v>
      </c>
      <c r="M339" s="610">
        <v>78</v>
      </c>
      <c r="N339" s="610">
        <v>11</v>
      </c>
      <c r="O339" s="610">
        <v>869</v>
      </c>
      <c r="P339" s="598">
        <v>1.3926282051282051</v>
      </c>
      <c r="Q339" s="611">
        <v>79</v>
      </c>
    </row>
    <row r="340" spans="1:17" ht="14.45" customHeight="1" x14ac:dyDescent="0.2">
      <c r="A340" s="592" t="s">
        <v>1687</v>
      </c>
      <c r="B340" s="593" t="s">
        <v>1589</v>
      </c>
      <c r="C340" s="593" t="s">
        <v>1565</v>
      </c>
      <c r="D340" s="593" t="s">
        <v>1617</v>
      </c>
      <c r="E340" s="593" t="s">
        <v>1618</v>
      </c>
      <c r="F340" s="610">
        <v>19</v>
      </c>
      <c r="G340" s="610">
        <v>5966</v>
      </c>
      <c r="H340" s="610">
        <v>1.1176470588235294</v>
      </c>
      <c r="I340" s="610">
        <v>314</v>
      </c>
      <c r="J340" s="610">
        <v>17</v>
      </c>
      <c r="K340" s="610">
        <v>5338</v>
      </c>
      <c r="L340" s="610">
        <v>1</v>
      </c>
      <c r="M340" s="610">
        <v>314</v>
      </c>
      <c r="N340" s="610">
        <v>23</v>
      </c>
      <c r="O340" s="610">
        <v>7268</v>
      </c>
      <c r="P340" s="598">
        <v>1.3615586361933307</v>
      </c>
      <c r="Q340" s="611">
        <v>316</v>
      </c>
    </row>
    <row r="341" spans="1:17" ht="14.45" customHeight="1" x14ac:dyDescent="0.2">
      <c r="A341" s="592" t="s">
        <v>1687</v>
      </c>
      <c r="B341" s="593" t="s">
        <v>1589</v>
      </c>
      <c r="C341" s="593" t="s">
        <v>1565</v>
      </c>
      <c r="D341" s="593" t="s">
        <v>1619</v>
      </c>
      <c r="E341" s="593" t="s">
        <v>1620</v>
      </c>
      <c r="F341" s="610">
        <v>26</v>
      </c>
      <c r="G341" s="610">
        <v>4238</v>
      </c>
      <c r="H341" s="610">
        <v>2.3636363636363638</v>
      </c>
      <c r="I341" s="610">
        <v>163</v>
      </c>
      <c r="J341" s="610">
        <v>11</v>
      </c>
      <c r="K341" s="610">
        <v>1793</v>
      </c>
      <c r="L341" s="610">
        <v>1</v>
      </c>
      <c r="M341" s="610">
        <v>163</v>
      </c>
      <c r="N341" s="610">
        <v>20</v>
      </c>
      <c r="O341" s="610">
        <v>3300</v>
      </c>
      <c r="P341" s="598">
        <v>1.8404907975460123</v>
      </c>
      <c r="Q341" s="611">
        <v>165</v>
      </c>
    </row>
    <row r="342" spans="1:17" ht="14.45" customHeight="1" x14ac:dyDescent="0.2">
      <c r="A342" s="592" t="s">
        <v>1687</v>
      </c>
      <c r="B342" s="593" t="s">
        <v>1589</v>
      </c>
      <c r="C342" s="593" t="s">
        <v>1565</v>
      </c>
      <c r="D342" s="593" t="s">
        <v>1621</v>
      </c>
      <c r="E342" s="593" t="s">
        <v>1591</v>
      </c>
      <c r="F342" s="610">
        <v>22</v>
      </c>
      <c r="G342" s="610">
        <v>1584</v>
      </c>
      <c r="H342" s="610">
        <v>0.81314168377823404</v>
      </c>
      <c r="I342" s="610">
        <v>72</v>
      </c>
      <c r="J342" s="610">
        <v>27</v>
      </c>
      <c r="K342" s="610">
        <v>1948</v>
      </c>
      <c r="L342" s="610">
        <v>1</v>
      </c>
      <c r="M342" s="610">
        <v>72.148148148148152</v>
      </c>
      <c r="N342" s="610">
        <v>29</v>
      </c>
      <c r="O342" s="610">
        <v>2146</v>
      </c>
      <c r="P342" s="598">
        <v>1.1016427104722792</v>
      </c>
      <c r="Q342" s="611">
        <v>74</v>
      </c>
    </row>
    <row r="343" spans="1:17" ht="14.45" customHeight="1" x14ac:dyDescent="0.2">
      <c r="A343" s="592" t="s">
        <v>1687</v>
      </c>
      <c r="B343" s="593" t="s">
        <v>1589</v>
      </c>
      <c r="C343" s="593" t="s">
        <v>1565</v>
      </c>
      <c r="D343" s="593" t="s">
        <v>1626</v>
      </c>
      <c r="E343" s="593" t="s">
        <v>1627</v>
      </c>
      <c r="F343" s="610">
        <v>6</v>
      </c>
      <c r="G343" s="610">
        <v>7266</v>
      </c>
      <c r="H343" s="610">
        <v>0.85643564356435642</v>
      </c>
      <c r="I343" s="610">
        <v>1211</v>
      </c>
      <c r="J343" s="610">
        <v>7</v>
      </c>
      <c r="K343" s="610">
        <v>8484</v>
      </c>
      <c r="L343" s="610">
        <v>1</v>
      </c>
      <c r="M343" s="610">
        <v>1212</v>
      </c>
      <c r="N343" s="610">
        <v>1</v>
      </c>
      <c r="O343" s="610">
        <v>1216</v>
      </c>
      <c r="P343" s="598">
        <v>0.14332861857614332</v>
      </c>
      <c r="Q343" s="611">
        <v>1216</v>
      </c>
    </row>
    <row r="344" spans="1:17" ht="14.45" customHeight="1" x14ac:dyDescent="0.2">
      <c r="A344" s="592" t="s">
        <v>1687</v>
      </c>
      <c r="B344" s="593" t="s">
        <v>1589</v>
      </c>
      <c r="C344" s="593" t="s">
        <v>1565</v>
      </c>
      <c r="D344" s="593" t="s">
        <v>1628</v>
      </c>
      <c r="E344" s="593" t="s">
        <v>1629</v>
      </c>
      <c r="F344" s="610">
        <v>3</v>
      </c>
      <c r="G344" s="610">
        <v>342</v>
      </c>
      <c r="H344" s="610">
        <v>0.99130434782608701</v>
      </c>
      <c r="I344" s="610">
        <v>114</v>
      </c>
      <c r="J344" s="610">
        <v>3</v>
      </c>
      <c r="K344" s="610">
        <v>345</v>
      </c>
      <c r="L344" s="610">
        <v>1</v>
      </c>
      <c r="M344" s="610">
        <v>115</v>
      </c>
      <c r="N344" s="610">
        <v>2</v>
      </c>
      <c r="O344" s="610">
        <v>232</v>
      </c>
      <c r="P344" s="598">
        <v>0.672463768115942</v>
      </c>
      <c r="Q344" s="611">
        <v>116</v>
      </c>
    </row>
    <row r="345" spans="1:17" ht="14.45" customHeight="1" x14ac:dyDescent="0.2">
      <c r="A345" s="592" t="s">
        <v>1687</v>
      </c>
      <c r="B345" s="593" t="s">
        <v>1589</v>
      </c>
      <c r="C345" s="593" t="s">
        <v>1565</v>
      </c>
      <c r="D345" s="593" t="s">
        <v>1630</v>
      </c>
      <c r="E345" s="593" t="s">
        <v>1631</v>
      </c>
      <c r="F345" s="610"/>
      <c r="G345" s="610"/>
      <c r="H345" s="610"/>
      <c r="I345" s="610"/>
      <c r="J345" s="610"/>
      <c r="K345" s="610"/>
      <c r="L345" s="610"/>
      <c r="M345" s="610"/>
      <c r="N345" s="610">
        <v>1</v>
      </c>
      <c r="O345" s="610">
        <v>350</v>
      </c>
      <c r="P345" s="598"/>
      <c r="Q345" s="611">
        <v>350</v>
      </c>
    </row>
    <row r="346" spans="1:17" ht="14.45" customHeight="1" x14ac:dyDescent="0.2">
      <c r="A346" s="592" t="s">
        <v>1688</v>
      </c>
      <c r="B346" s="593" t="s">
        <v>1589</v>
      </c>
      <c r="C346" s="593" t="s">
        <v>1565</v>
      </c>
      <c r="D346" s="593" t="s">
        <v>1590</v>
      </c>
      <c r="E346" s="593" t="s">
        <v>1591</v>
      </c>
      <c r="F346" s="610">
        <v>17</v>
      </c>
      <c r="G346" s="610">
        <v>3587</v>
      </c>
      <c r="H346" s="610"/>
      <c r="I346" s="610">
        <v>211</v>
      </c>
      <c r="J346" s="610"/>
      <c r="K346" s="610"/>
      <c r="L346" s="610"/>
      <c r="M346" s="610"/>
      <c r="N346" s="610"/>
      <c r="O346" s="610"/>
      <c r="P346" s="598"/>
      <c r="Q346" s="611"/>
    </row>
    <row r="347" spans="1:17" ht="14.45" customHeight="1" x14ac:dyDescent="0.2">
      <c r="A347" s="592" t="s">
        <v>1688</v>
      </c>
      <c r="B347" s="593" t="s">
        <v>1589</v>
      </c>
      <c r="C347" s="593" t="s">
        <v>1565</v>
      </c>
      <c r="D347" s="593" t="s">
        <v>1599</v>
      </c>
      <c r="E347" s="593" t="s">
        <v>1600</v>
      </c>
      <c r="F347" s="610">
        <v>1</v>
      </c>
      <c r="G347" s="610">
        <v>137</v>
      </c>
      <c r="H347" s="610"/>
      <c r="I347" s="610">
        <v>137</v>
      </c>
      <c r="J347" s="610"/>
      <c r="K347" s="610"/>
      <c r="L347" s="610"/>
      <c r="M347" s="610"/>
      <c r="N347" s="610"/>
      <c r="O347" s="610"/>
      <c r="P347" s="598"/>
      <c r="Q347" s="611"/>
    </row>
    <row r="348" spans="1:17" ht="14.45" customHeight="1" x14ac:dyDescent="0.2">
      <c r="A348" s="592" t="s">
        <v>1688</v>
      </c>
      <c r="B348" s="593" t="s">
        <v>1589</v>
      </c>
      <c r="C348" s="593" t="s">
        <v>1565</v>
      </c>
      <c r="D348" s="593" t="s">
        <v>1568</v>
      </c>
      <c r="E348" s="593" t="s">
        <v>1569</v>
      </c>
      <c r="F348" s="610"/>
      <c r="G348" s="610"/>
      <c r="H348" s="610"/>
      <c r="I348" s="610"/>
      <c r="J348" s="610">
        <v>1</v>
      </c>
      <c r="K348" s="610">
        <v>347</v>
      </c>
      <c r="L348" s="610">
        <v>1</v>
      </c>
      <c r="M348" s="610">
        <v>347</v>
      </c>
      <c r="N348" s="610"/>
      <c r="O348" s="610"/>
      <c r="P348" s="598"/>
      <c r="Q348" s="611"/>
    </row>
    <row r="349" spans="1:17" ht="14.45" customHeight="1" x14ac:dyDescent="0.2">
      <c r="A349" s="592" t="s">
        <v>1688</v>
      </c>
      <c r="B349" s="593" t="s">
        <v>1589</v>
      </c>
      <c r="C349" s="593" t="s">
        <v>1565</v>
      </c>
      <c r="D349" s="593" t="s">
        <v>1610</v>
      </c>
      <c r="E349" s="593" t="s">
        <v>1611</v>
      </c>
      <c r="F349" s="610">
        <v>3</v>
      </c>
      <c r="G349" s="610">
        <v>51</v>
      </c>
      <c r="H349" s="610"/>
      <c r="I349" s="610">
        <v>17</v>
      </c>
      <c r="J349" s="610"/>
      <c r="K349" s="610"/>
      <c r="L349" s="610"/>
      <c r="M349" s="610"/>
      <c r="N349" s="610"/>
      <c r="O349" s="610"/>
      <c r="P349" s="598"/>
      <c r="Q349" s="611"/>
    </row>
    <row r="350" spans="1:17" ht="14.45" customHeight="1" x14ac:dyDescent="0.2">
      <c r="A350" s="592" t="s">
        <v>1688</v>
      </c>
      <c r="B350" s="593" t="s">
        <v>1589</v>
      </c>
      <c r="C350" s="593" t="s">
        <v>1565</v>
      </c>
      <c r="D350" s="593" t="s">
        <v>1614</v>
      </c>
      <c r="E350" s="593" t="s">
        <v>1615</v>
      </c>
      <c r="F350" s="610">
        <v>1</v>
      </c>
      <c r="G350" s="610">
        <v>142</v>
      </c>
      <c r="H350" s="610"/>
      <c r="I350" s="610">
        <v>142</v>
      </c>
      <c r="J350" s="610"/>
      <c r="K350" s="610"/>
      <c r="L350" s="610"/>
      <c r="M350" s="610"/>
      <c r="N350" s="610"/>
      <c r="O350" s="610"/>
      <c r="P350" s="598"/>
      <c r="Q350" s="611"/>
    </row>
    <row r="351" spans="1:17" ht="14.45" customHeight="1" x14ac:dyDescent="0.2">
      <c r="A351" s="592" t="s">
        <v>1688</v>
      </c>
      <c r="B351" s="593" t="s">
        <v>1589</v>
      </c>
      <c r="C351" s="593" t="s">
        <v>1565</v>
      </c>
      <c r="D351" s="593" t="s">
        <v>1616</v>
      </c>
      <c r="E351" s="593" t="s">
        <v>1615</v>
      </c>
      <c r="F351" s="610">
        <v>1</v>
      </c>
      <c r="G351" s="610">
        <v>78</v>
      </c>
      <c r="H351" s="610"/>
      <c r="I351" s="610">
        <v>78</v>
      </c>
      <c r="J351" s="610"/>
      <c r="K351" s="610"/>
      <c r="L351" s="610"/>
      <c r="M351" s="610"/>
      <c r="N351" s="610"/>
      <c r="O351" s="610"/>
      <c r="P351" s="598"/>
      <c r="Q351" s="611"/>
    </row>
    <row r="352" spans="1:17" ht="14.45" customHeight="1" x14ac:dyDescent="0.2">
      <c r="A352" s="592" t="s">
        <v>1688</v>
      </c>
      <c r="B352" s="593" t="s">
        <v>1589</v>
      </c>
      <c r="C352" s="593" t="s">
        <v>1565</v>
      </c>
      <c r="D352" s="593" t="s">
        <v>1617</v>
      </c>
      <c r="E352" s="593" t="s">
        <v>1618</v>
      </c>
      <c r="F352" s="610">
        <v>1</v>
      </c>
      <c r="G352" s="610">
        <v>314</v>
      </c>
      <c r="H352" s="610"/>
      <c r="I352" s="610">
        <v>314</v>
      </c>
      <c r="J352" s="610"/>
      <c r="K352" s="610"/>
      <c r="L352" s="610"/>
      <c r="M352" s="610"/>
      <c r="N352" s="610"/>
      <c r="O352" s="610"/>
      <c r="P352" s="598"/>
      <c r="Q352" s="611"/>
    </row>
    <row r="353" spans="1:17" ht="14.45" customHeight="1" x14ac:dyDescent="0.2">
      <c r="A353" s="592" t="s">
        <v>1688</v>
      </c>
      <c r="B353" s="593" t="s">
        <v>1589</v>
      </c>
      <c r="C353" s="593" t="s">
        <v>1565</v>
      </c>
      <c r="D353" s="593" t="s">
        <v>1576</v>
      </c>
      <c r="E353" s="593" t="s">
        <v>1577</v>
      </c>
      <c r="F353" s="610">
        <v>1</v>
      </c>
      <c r="G353" s="610">
        <v>328</v>
      </c>
      <c r="H353" s="610">
        <v>1</v>
      </c>
      <c r="I353" s="610">
        <v>328</v>
      </c>
      <c r="J353" s="610">
        <v>1</v>
      </c>
      <c r="K353" s="610">
        <v>328</v>
      </c>
      <c r="L353" s="610">
        <v>1</v>
      </c>
      <c r="M353" s="610">
        <v>328</v>
      </c>
      <c r="N353" s="610"/>
      <c r="O353" s="610"/>
      <c r="P353" s="598"/>
      <c r="Q353" s="611"/>
    </row>
    <row r="354" spans="1:17" ht="14.45" customHeight="1" x14ac:dyDescent="0.2">
      <c r="A354" s="592" t="s">
        <v>1688</v>
      </c>
      <c r="B354" s="593" t="s">
        <v>1589</v>
      </c>
      <c r="C354" s="593" t="s">
        <v>1565</v>
      </c>
      <c r="D354" s="593" t="s">
        <v>1619</v>
      </c>
      <c r="E354" s="593" t="s">
        <v>1620</v>
      </c>
      <c r="F354" s="610">
        <v>2</v>
      </c>
      <c r="G354" s="610">
        <v>326</v>
      </c>
      <c r="H354" s="610"/>
      <c r="I354" s="610">
        <v>163</v>
      </c>
      <c r="J354" s="610"/>
      <c r="K354" s="610"/>
      <c r="L354" s="610"/>
      <c r="M354" s="610"/>
      <c r="N354" s="610"/>
      <c r="O354" s="610"/>
      <c r="P354" s="598"/>
      <c r="Q354" s="611"/>
    </row>
    <row r="355" spans="1:17" ht="14.45" customHeight="1" x14ac:dyDescent="0.2">
      <c r="A355" s="592" t="s">
        <v>1689</v>
      </c>
      <c r="B355" s="593" t="s">
        <v>1589</v>
      </c>
      <c r="C355" s="593" t="s">
        <v>1565</v>
      </c>
      <c r="D355" s="593" t="s">
        <v>1590</v>
      </c>
      <c r="E355" s="593" t="s">
        <v>1591</v>
      </c>
      <c r="F355" s="610">
        <v>3</v>
      </c>
      <c r="G355" s="610">
        <v>633</v>
      </c>
      <c r="H355" s="610">
        <v>0.59716981132075475</v>
      </c>
      <c r="I355" s="610">
        <v>211</v>
      </c>
      <c r="J355" s="610">
        <v>5</v>
      </c>
      <c r="K355" s="610">
        <v>1060</v>
      </c>
      <c r="L355" s="610">
        <v>1</v>
      </c>
      <c r="M355" s="610">
        <v>212</v>
      </c>
      <c r="N355" s="610">
        <v>1</v>
      </c>
      <c r="O355" s="610">
        <v>213</v>
      </c>
      <c r="P355" s="598">
        <v>0.20094339622641511</v>
      </c>
      <c r="Q355" s="611">
        <v>213</v>
      </c>
    </row>
    <row r="356" spans="1:17" ht="14.45" customHeight="1" x14ac:dyDescent="0.2">
      <c r="A356" s="592" t="s">
        <v>1689</v>
      </c>
      <c r="B356" s="593" t="s">
        <v>1589</v>
      </c>
      <c r="C356" s="593" t="s">
        <v>1565</v>
      </c>
      <c r="D356" s="593" t="s">
        <v>1592</v>
      </c>
      <c r="E356" s="593" t="s">
        <v>1591</v>
      </c>
      <c r="F356" s="610">
        <v>3</v>
      </c>
      <c r="G356" s="610">
        <v>261</v>
      </c>
      <c r="H356" s="610">
        <v>1.5</v>
      </c>
      <c r="I356" s="610">
        <v>87</v>
      </c>
      <c r="J356" s="610">
        <v>2</v>
      </c>
      <c r="K356" s="610">
        <v>174</v>
      </c>
      <c r="L356" s="610">
        <v>1</v>
      </c>
      <c r="M356" s="610">
        <v>87</v>
      </c>
      <c r="N356" s="610">
        <v>2</v>
      </c>
      <c r="O356" s="610">
        <v>176</v>
      </c>
      <c r="P356" s="598">
        <v>1.0114942528735633</v>
      </c>
      <c r="Q356" s="611">
        <v>88</v>
      </c>
    </row>
    <row r="357" spans="1:17" ht="14.45" customHeight="1" x14ac:dyDescent="0.2">
      <c r="A357" s="592" t="s">
        <v>1689</v>
      </c>
      <c r="B357" s="593" t="s">
        <v>1589</v>
      </c>
      <c r="C357" s="593" t="s">
        <v>1565</v>
      </c>
      <c r="D357" s="593" t="s">
        <v>1593</v>
      </c>
      <c r="E357" s="593" t="s">
        <v>1594</v>
      </c>
      <c r="F357" s="610">
        <v>19</v>
      </c>
      <c r="G357" s="610">
        <v>5719</v>
      </c>
      <c r="H357" s="610"/>
      <c r="I357" s="610">
        <v>301</v>
      </c>
      <c r="J357" s="610"/>
      <c r="K357" s="610"/>
      <c r="L357" s="610"/>
      <c r="M357" s="610"/>
      <c r="N357" s="610"/>
      <c r="O357" s="610"/>
      <c r="P357" s="598"/>
      <c r="Q357" s="611"/>
    </row>
    <row r="358" spans="1:17" ht="14.45" customHeight="1" x14ac:dyDescent="0.2">
      <c r="A358" s="592" t="s">
        <v>1689</v>
      </c>
      <c r="B358" s="593" t="s">
        <v>1589</v>
      </c>
      <c r="C358" s="593" t="s">
        <v>1565</v>
      </c>
      <c r="D358" s="593" t="s">
        <v>1595</v>
      </c>
      <c r="E358" s="593" t="s">
        <v>1596</v>
      </c>
      <c r="F358" s="610">
        <v>3</v>
      </c>
      <c r="G358" s="610">
        <v>297</v>
      </c>
      <c r="H358" s="610"/>
      <c r="I358" s="610">
        <v>99</v>
      </c>
      <c r="J358" s="610"/>
      <c r="K358" s="610"/>
      <c r="L358" s="610"/>
      <c r="M358" s="610"/>
      <c r="N358" s="610"/>
      <c r="O358" s="610"/>
      <c r="P358" s="598"/>
      <c r="Q358" s="611"/>
    </row>
    <row r="359" spans="1:17" ht="14.45" customHeight="1" x14ac:dyDescent="0.2">
      <c r="A359" s="592" t="s">
        <v>1689</v>
      </c>
      <c r="B359" s="593" t="s">
        <v>1589</v>
      </c>
      <c r="C359" s="593" t="s">
        <v>1565</v>
      </c>
      <c r="D359" s="593" t="s">
        <v>1599</v>
      </c>
      <c r="E359" s="593" t="s">
        <v>1600</v>
      </c>
      <c r="F359" s="610">
        <v>3</v>
      </c>
      <c r="G359" s="610">
        <v>411</v>
      </c>
      <c r="H359" s="610">
        <v>0.6</v>
      </c>
      <c r="I359" s="610">
        <v>137</v>
      </c>
      <c r="J359" s="610">
        <v>5</v>
      </c>
      <c r="K359" s="610">
        <v>685</v>
      </c>
      <c r="L359" s="610">
        <v>1</v>
      </c>
      <c r="M359" s="610">
        <v>137</v>
      </c>
      <c r="N359" s="610">
        <v>2</v>
      </c>
      <c r="O359" s="610">
        <v>276</v>
      </c>
      <c r="P359" s="598">
        <v>0.40291970802919708</v>
      </c>
      <c r="Q359" s="611">
        <v>138</v>
      </c>
    </row>
    <row r="360" spans="1:17" ht="14.45" customHeight="1" x14ac:dyDescent="0.2">
      <c r="A360" s="592" t="s">
        <v>1689</v>
      </c>
      <c r="B360" s="593" t="s">
        <v>1589</v>
      </c>
      <c r="C360" s="593" t="s">
        <v>1565</v>
      </c>
      <c r="D360" s="593" t="s">
        <v>1601</v>
      </c>
      <c r="E360" s="593" t="s">
        <v>1600</v>
      </c>
      <c r="F360" s="610">
        <v>3</v>
      </c>
      <c r="G360" s="610">
        <v>549</v>
      </c>
      <c r="H360" s="610">
        <v>1.4918478260869565</v>
      </c>
      <c r="I360" s="610">
        <v>183</v>
      </c>
      <c r="J360" s="610">
        <v>2</v>
      </c>
      <c r="K360" s="610">
        <v>368</v>
      </c>
      <c r="L360" s="610">
        <v>1</v>
      </c>
      <c r="M360" s="610">
        <v>184</v>
      </c>
      <c r="N360" s="610">
        <v>2</v>
      </c>
      <c r="O360" s="610">
        <v>370</v>
      </c>
      <c r="P360" s="598">
        <v>1.0054347826086956</v>
      </c>
      <c r="Q360" s="611">
        <v>185</v>
      </c>
    </row>
    <row r="361" spans="1:17" ht="14.45" customHeight="1" x14ac:dyDescent="0.2">
      <c r="A361" s="592" t="s">
        <v>1689</v>
      </c>
      <c r="B361" s="593" t="s">
        <v>1589</v>
      </c>
      <c r="C361" s="593" t="s">
        <v>1565</v>
      </c>
      <c r="D361" s="593" t="s">
        <v>1606</v>
      </c>
      <c r="E361" s="593" t="s">
        <v>1607</v>
      </c>
      <c r="F361" s="610">
        <v>1</v>
      </c>
      <c r="G361" s="610">
        <v>608</v>
      </c>
      <c r="H361" s="610">
        <v>0.99835796387520526</v>
      </c>
      <c r="I361" s="610">
        <v>608</v>
      </c>
      <c r="J361" s="610">
        <v>1</v>
      </c>
      <c r="K361" s="610">
        <v>609</v>
      </c>
      <c r="L361" s="610">
        <v>1</v>
      </c>
      <c r="M361" s="610">
        <v>609</v>
      </c>
      <c r="N361" s="610"/>
      <c r="O361" s="610"/>
      <c r="P361" s="598"/>
      <c r="Q361" s="611"/>
    </row>
    <row r="362" spans="1:17" ht="14.45" customHeight="1" x14ac:dyDescent="0.2">
      <c r="A362" s="592" t="s">
        <v>1689</v>
      </c>
      <c r="B362" s="593" t="s">
        <v>1589</v>
      </c>
      <c r="C362" s="593" t="s">
        <v>1565</v>
      </c>
      <c r="D362" s="593" t="s">
        <v>1608</v>
      </c>
      <c r="E362" s="593" t="s">
        <v>1609</v>
      </c>
      <c r="F362" s="610">
        <v>2</v>
      </c>
      <c r="G362" s="610">
        <v>346</v>
      </c>
      <c r="H362" s="610">
        <v>0.99425287356321834</v>
      </c>
      <c r="I362" s="610">
        <v>173</v>
      </c>
      <c r="J362" s="610">
        <v>2</v>
      </c>
      <c r="K362" s="610">
        <v>348</v>
      </c>
      <c r="L362" s="610">
        <v>1</v>
      </c>
      <c r="M362" s="610">
        <v>174</v>
      </c>
      <c r="N362" s="610">
        <v>1</v>
      </c>
      <c r="O362" s="610">
        <v>175</v>
      </c>
      <c r="P362" s="598">
        <v>0.50287356321839083</v>
      </c>
      <c r="Q362" s="611">
        <v>175</v>
      </c>
    </row>
    <row r="363" spans="1:17" ht="14.45" customHeight="1" x14ac:dyDescent="0.2">
      <c r="A363" s="592" t="s">
        <v>1689</v>
      </c>
      <c r="B363" s="593" t="s">
        <v>1589</v>
      </c>
      <c r="C363" s="593" t="s">
        <v>1565</v>
      </c>
      <c r="D363" s="593" t="s">
        <v>1610</v>
      </c>
      <c r="E363" s="593" t="s">
        <v>1611</v>
      </c>
      <c r="F363" s="610">
        <v>5</v>
      </c>
      <c r="G363" s="610">
        <v>85</v>
      </c>
      <c r="H363" s="610">
        <v>0.625</v>
      </c>
      <c r="I363" s="610">
        <v>17</v>
      </c>
      <c r="J363" s="610">
        <v>8</v>
      </c>
      <c r="K363" s="610">
        <v>136</v>
      </c>
      <c r="L363" s="610">
        <v>1</v>
      </c>
      <c r="M363" s="610">
        <v>17</v>
      </c>
      <c r="N363" s="610">
        <v>5</v>
      </c>
      <c r="O363" s="610">
        <v>85</v>
      </c>
      <c r="P363" s="598">
        <v>0.625</v>
      </c>
      <c r="Q363" s="611">
        <v>17</v>
      </c>
    </row>
    <row r="364" spans="1:17" ht="14.45" customHeight="1" x14ac:dyDescent="0.2">
      <c r="A364" s="592" t="s">
        <v>1689</v>
      </c>
      <c r="B364" s="593" t="s">
        <v>1589</v>
      </c>
      <c r="C364" s="593" t="s">
        <v>1565</v>
      </c>
      <c r="D364" s="593" t="s">
        <v>1612</v>
      </c>
      <c r="E364" s="593" t="s">
        <v>1613</v>
      </c>
      <c r="F364" s="610"/>
      <c r="G364" s="610"/>
      <c r="H364" s="610"/>
      <c r="I364" s="610"/>
      <c r="J364" s="610">
        <v>1</v>
      </c>
      <c r="K364" s="610">
        <v>274</v>
      </c>
      <c r="L364" s="610">
        <v>1</v>
      </c>
      <c r="M364" s="610">
        <v>274</v>
      </c>
      <c r="N364" s="610">
        <v>1</v>
      </c>
      <c r="O364" s="610">
        <v>277</v>
      </c>
      <c r="P364" s="598">
        <v>1.0109489051094891</v>
      </c>
      <c r="Q364" s="611">
        <v>277</v>
      </c>
    </row>
    <row r="365" spans="1:17" ht="14.45" customHeight="1" x14ac:dyDescent="0.2">
      <c r="A365" s="592" t="s">
        <v>1689</v>
      </c>
      <c r="B365" s="593" t="s">
        <v>1589</v>
      </c>
      <c r="C365" s="593" t="s">
        <v>1565</v>
      </c>
      <c r="D365" s="593" t="s">
        <v>1614</v>
      </c>
      <c r="E365" s="593" t="s">
        <v>1615</v>
      </c>
      <c r="F365" s="610"/>
      <c r="G365" s="610"/>
      <c r="H365" s="610"/>
      <c r="I365" s="610"/>
      <c r="J365" s="610">
        <v>1</v>
      </c>
      <c r="K365" s="610">
        <v>142</v>
      </c>
      <c r="L365" s="610">
        <v>1</v>
      </c>
      <c r="M365" s="610">
        <v>142</v>
      </c>
      <c r="N365" s="610">
        <v>1</v>
      </c>
      <c r="O365" s="610">
        <v>141</v>
      </c>
      <c r="P365" s="598">
        <v>0.99295774647887325</v>
      </c>
      <c r="Q365" s="611">
        <v>141</v>
      </c>
    </row>
    <row r="366" spans="1:17" ht="14.45" customHeight="1" x14ac:dyDescent="0.2">
      <c r="A366" s="592" t="s">
        <v>1689</v>
      </c>
      <c r="B366" s="593" t="s">
        <v>1589</v>
      </c>
      <c r="C366" s="593" t="s">
        <v>1565</v>
      </c>
      <c r="D366" s="593" t="s">
        <v>1616</v>
      </c>
      <c r="E366" s="593" t="s">
        <v>1615</v>
      </c>
      <c r="F366" s="610">
        <v>3</v>
      </c>
      <c r="G366" s="610">
        <v>234</v>
      </c>
      <c r="H366" s="610">
        <v>0.59846547314578002</v>
      </c>
      <c r="I366" s="610">
        <v>78</v>
      </c>
      <c r="J366" s="610">
        <v>5</v>
      </c>
      <c r="K366" s="610">
        <v>391</v>
      </c>
      <c r="L366" s="610">
        <v>1</v>
      </c>
      <c r="M366" s="610">
        <v>78.2</v>
      </c>
      <c r="N366" s="610">
        <v>2</v>
      </c>
      <c r="O366" s="610">
        <v>158</v>
      </c>
      <c r="P366" s="598">
        <v>0.40409207161125321</v>
      </c>
      <c r="Q366" s="611">
        <v>79</v>
      </c>
    </row>
    <row r="367" spans="1:17" ht="14.45" customHeight="1" x14ac:dyDescent="0.2">
      <c r="A367" s="592" t="s">
        <v>1689</v>
      </c>
      <c r="B367" s="593" t="s">
        <v>1589</v>
      </c>
      <c r="C367" s="593" t="s">
        <v>1565</v>
      </c>
      <c r="D367" s="593" t="s">
        <v>1617</v>
      </c>
      <c r="E367" s="593" t="s">
        <v>1618</v>
      </c>
      <c r="F367" s="610"/>
      <c r="G367" s="610"/>
      <c r="H367" s="610"/>
      <c r="I367" s="610"/>
      <c r="J367" s="610">
        <v>1</v>
      </c>
      <c r="K367" s="610">
        <v>314</v>
      </c>
      <c r="L367" s="610">
        <v>1</v>
      </c>
      <c r="M367" s="610">
        <v>314</v>
      </c>
      <c r="N367" s="610">
        <v>1</v>
      </c>
      <c r="O367" s="610">
        <v>316</v>
      </c>
      <c r="P367" s="598">
        <v>1.0063694267515924</v>
      </c>
      <c r="Q367" s="611">
        <v>316</v>
      </c>
    </row>
    <row r="368" spans="1:17" ht="14.45" customHeight="1" x14ac:dyDescent="0.2">
      <c r="A368" s="592" t="s">
        <v>1689</v>
      </c>
      <c r="B368" s="593" t="s">
        <v>1589</v>
      </c>
      <c r="C368" s="593" t="s">
        <v>1565</v>
      </c>
      <c r="D368" s="593" t="s">
        <v>1619</v>
      </c>
      <c r="E368" s="593" t="s">
        <v>1620</v>
      </c>
      <c r="F368" s="610">
        <v>2</v>
      </c>
      <c r="G368" s="610">
        <v>326</v>
      </c>
      <c r="H368" s="610">
        <v>0.39950980392156865</v>
      </c>
      <c r="I368" s="610">
        <v>163</v>
      </c>
      <c r="J368" s="610">
        <v>5</v>
      </c>
      <c r="K368" s="610">
        <v>816</v>
      </c>
      <c r="L368" s="610">
        <v>1</v>
      </c>
      <c r="M368" s="610">
        <v>163.19999999999999</v>
      </c>
      <c r="N368" s="610">
        <v>2</v>
      </c>
      <c r="O368" s="610">
        <v>330</v>
      </c>
      <c r="P368" s="598">
        <v>0.40441176470588236</v>
      </c>
      <c r="Q368" s="611">
        <v>165</v>
      </c>
    </row>
    <row r="369" spans="1:17" ht="14.45" customHeight="1" x14ac:dyDescent="0.2">
      <c r="A369" s="592" t="s">
        <v>1689</v>
      </c>
      <c r="B369" s="593" t="s">
        <v>1589</v>
      </c>
      <c r="C369" s="593" t="s">
        <v>1565</v>
      </c>
      <c r="D369" s="593" t="s">
        <v>1621</v>
      </c>
      <c r="E369" s="593" t="s">
        <v>1591</v>
      </c>
      <c r="F369" s="610">
        <v>6</v>
      </c>
      <c r="G369" s="610">
        <v>432</v>
      </c>
      <c r="H369" s="610">
        <v>0.66461538461538461</v>
      </c>
      <c r="I369" s="610">
        <v>72</v>
      </c>
      <c r="J369" s="610">
        <v>9</v>
      </c>
      <c r="K369" s="610">
        <v>650</v>
      </c>
      <c r="L369" s="610">
        <v>1</v>
      </c>
      <c r="M369" s="610">
        <v>72.222222222222229</v>
      </c>
      <c r="N369" s="610">
        <v>4</v>
      </c>
      <c r="O369" s="610">
        <v>296</v>
      </c>
      <c r="P369" s="598">
        <v>0.45538461538461539</v>
      </c>
      <c r="Q369" s="611">
        <v>74</v>
      </c>
    </row>
    <row r="370" spans="1:17" ht="14.45" customHeight="1" x14ac:dyDescent="0.2">
      <c r="A370" s="592" t="s">
        <v>1689</v>
      </c>
      <c r="B370" s="593" t="s">
        <v>1589</v>
      </c>
      <c r="C370" s="593" t="s">
        <v>1565</v>
      </c>
      <c r="D370" s="593" t="s">
        <v>1624</v>
      </c>
      <c r="E370" s="593" t="s">
        <v>1625</v>
      </c>
      <c r="F370" s="610">
        <v>1</v>
      </c>
      <c r="G370" s="610">
        <v>230</v>
      </c>
      <c r="H370" s="610"/>
      <c r="I370" s="610">
        <v>230</v>
      </c>
      <c r="J370" s="610"/>
      <c r="K370" s="610"/>
      <c r="L370" s="610"/>
      <c r="M370" s="610"/>
      <c r="N370" s="610"/>
      <c r="O370" s="610"/>
      <c r="P370" s="598"/>
      <c r="Q370" s="611"/>
    </row>
    <row r="371" spans="1:17" ht="14.45" customHeight="1" x14ac:dyDescent="0.2">
      <c r="A371" s="592" t="s">
        <v>1689</v>
      </c>
      <c r="B371" s="593" t="s">
        <v>1589</v>
      </c>
      <c r="C371" s="593" t="s">
        <v>1565</v>
      </c>
      <c r="D371" s="593" t="s">
        <v>1626</v>
      </c>
      <c r="E371" s="593" t="s">
        <v>1627</v>
      </c>
      <c r="F371" s="610">
        <v>2</v>
      </c>
      <c r="G371" s="610">
        <v>2422</v>
      </c>
      <c r="H371" s="610"/>
      <c r="I371" s="610">
        <v>1211</v>
      </c>
      <c r="J371" s="610"/>
      <c r="K371" s="610"/>
      <c r="L371" s="610"/>
      <c r="M371" s="610"/>
      <c r="N371" s="610"/>
      <c r="O371" s="610"/>
      <c r="P371" s="598"/>
      <c r="Q371" s="611"/>
    </row>
    <row r="372" spans="1:17" ht="14.45" customHeight="1" x14ac:dyDescent="0.2">
      <c r="A372" s="592" t="s">
        <v>1689</v>
      </c>
      <c r="B372" s="593" t="s">
        <v>1589</v>
      </c>
      <c r="C372" s="593" t="s">
        <v>1565</v>
      </c>
      <c r="D372" s="593" t="s">
        <v>1628</v>
      </c>
      <c r="E372" s="593" t="s">
        <v>1629</v>
      </c>
      <c r="F372" s="610">
        <v>2</v>
      </c>
      <c r="G372" s="610">
        <v>228</v>
      </c>
      <c r="H372" s="610"/>
      <c r="I372" s="610">
        <v>114</v>
      </c>
      <c r="J372" s="610"/>
      <c r="K372" s="610"/>
      <c r="L372" s="610"/>
      <c r="M372" s="610"/>
      <c r="N372" s="610">
        <v>1</v>
      </c>
      <c r="O372" s="610">
        <v>116</v>
      </c>
      <c r="P372" s="598"/>
      <c r="Q372" s="611">
        <v>116</v>
      </c>
    </row>
    <row r="373" spans="1:17" ht="14.45" customHeight="1" x14ac:dyDescent="0.2">
      <c r="A373" s="592" t="s">
        <v>1689</v>
      </c>
      <c r="B373" s="593" t="s">
        <v>1589</v>
      </c>
      <c r="C373" s="593" t="s">
        <v>1565</v>
      </c>
      <c r="D373" s="593" t="s">
        <v>1636</v>
      </c>
      <c r="E373" s="593" t="s">
        <v>1637</v>
      </c>
      <c r="F373" s="610">
        <v>1</v>
      </c>
      <c r="G373" s="610">
        <v>1065</v>
      </c>
      <c r="H373" s="610">
        <v>0.99812558575445176</v>
      </c>
      <c r="I373" s="610">
        <v>1065</v>
      </c>
      <c r="J373" s="610">
        <v>1</v>
      </c>
      <c r="K373" s="610">
        <v>1067</v>
      </c>
      <c r="L373" s="610">
        <v>1</v>
      </c>
      <c r="M373" s="610">
        <v>1067</v>
      </c>
      <c r="N373" s="610"/>
      <c r="O373" s="610"/>
      <c r="P373" s="598"/>
      <c r="Q373" s="611"/>
    </row>
    <row r="374" spans="1:17" ht="14.45" customHeight="1" x14ac:dyDescent="0.2">
      <c r="A374" s="592" t="s">
        <v>1690</v>
      </c>
      <c r="B374" s="593" t="s">
        <v>1589</v>
      </c>
      <c r="C374" s="593" t="s">
        <v>1565</v>
      </c>
      <c r="D374" s="593" t="s">
        <v>1590</v>
      </c>
      <c r="E374" s="593" t="s">
        <v>1591</v>
      </c>
      <c r="F374" s="610">
        <v>43</v>
      </c>
      <c r="G374" s="610">
        <v>9073</v>
      </c>
      <c r="H374" s="610">
        <v>2.3776205450733752</v>
      </c>
      <c r="I374" s="610">
        <v>211</v>
      </c>
      <c r="J374" s="610">
        <v>18</v>
      </c>
      <c r="K374" s="610">
        <v>3816</v>
      </c>
      <c r="L374" s="610">
        <v>1</v>
      </c>
      <c r="M374" s="610">
        <v>212</v>
      </c>
      <c r="N374" s="610">
        <v>56</v>
      </c>
      <c r="O374" s="610">
        <v>11928</v>
      </c>
      <c r="P374" s="598">
        <v>3.1257861635220126</v>
      </c>
      <c r="Q374" s="611">
        <v>213</v>
      </c>
    </row>
    <row r="375" spans="1:17" ht="14.45" customHeight="1" x14ac:dyDescent="0.2">
      <c r="A375" s="592" t="s">
        <v>1690</v>
      </c>
      <c r="B375" s="593" t="s">
        <v>1589</v>
      </c>
      <c r="C375" s="593" t="s">
        <v>1565</v>
      </c>
      <c r="D375" s="593" t="s">
        <v>1592</v>
      </c>
      <c r="E375" s="593" t="s">
        <v>1591</v>
      </c>
      <c r="F375" s="610">
        <v>3</v>
      </c>
      <c r="G375" s="610">
        <v>261</v>
      </c>
      <c r="H375" s="610">
        <v>3</v>
      </c>
      <c r="I375" s="610">
        <v>87</v>
      </c>
      <c r="J375" s="610">
        <v>1</v>
      </c>
      <c r="K375" s="610">
        <v>87</v>
      </c>
      <c r="L375" s="610">
        <v>1</v>
      </c>
      <c r="M375" s="610">
        <v>87</v>
      </c>
      <c r="N375" s="610">
        <v>1</v>
      </c>
      <c r="O375" s="610">
        <v>88</v>
      </c>
      <c r="P375" s="598">
        <v>1.0114942528735633</v>
      </c>
      <c r="Q375" s="611">
        <v>88</v>
      </c>
    </row>
    <row r="376" spans="1:17" ht="14.45" customHeight="1" x14ac:dyDescent="0.2">
      <c r="A376" s="592" t="s">
        <v>1690</v>
      </c>
      <c r="B376" s="593" t="s">
        <v>1589</v>
      </c>
      <c r="C376" s="593" t="s">
        <v>1565</v>
      </c>
      <c r="D376" s="593" t="s">
        <v>1593</v>
      </c>
      <c r="E376" s="593" t="s">
        <v>1594</v>
      </c>
      <c r="F376" s="610">
        <v>423</v>
      </c>
      <c r="G376" s="610">
        <v>127323</v>
      </c>
      <c r="H376" s="610">
        <v>1.0308052267685681</v>
      </c>
      <c r="I376" s="610">
        <v>301</v>
      </c>
      <c r="J376" s="610">
        <v>409</v>
      </c>
      <c r="K376" s="610">
        <v>123518</v>
      </c>
      <c r="L376" s="610">
        <v>1</v>
      </c>
      <c r="M376" s="610">
        <v>302</v>
      </c>
      <c r="N376" s="610">
        <v>1058</v>
      </c>
      <c r="O376" s="610">
        <v>320574</v>
      </c>
      <c r="P376" s="598">
        <v>2.5953626192133941</v>
      </c>
      <c r="Q376" s="611">
        <v>303</v>
      </c>
    </row>
    <row r="377" spans="1:17" ht="14.45" customHeight="1" x14ac:dyDescent="0.2">
      <c r="A377" s="592" t="s">
        <v>1690</v>
      </c>
      <c r="B377" s="593" t="s">
        <v>1589</v>
      </c>
      <c r="C377" s="593" t="s">
        <v>1565</v>
      </c>
      <c r="D377" s="593" t="s">
        <v>1595</v>
      </c>
      <c r="E377" s="593" t="s">
        <v>1596</v>
      </c>
      <c r="F377" s="610">
        <v>18</v>
      </c>
      <c r="G377" s="610">
        <v>1782</v>
      </c>
      <c r="H377" s="610">
        <v>1.1903807615230462</v>
      </c>
      <c r="I377" s="610">
        <v>99</v>
      </c>
      <c r="J377" s="610">
        <v>15</v>
      </c>
      <c r="K377" s="610">
        <v>1497</v>
      </c>
      <c r="L377" s="610">
        <v>1</v>
      </c>
      <c r="M377" s="610">
        <v>99.8</v>
      </c>
      <c r="N377" s="610">
        <v>9</v>
      </c>
      <c r="O377" s="610">
        <v>900</v>
      </c>
      <c r="P377" s="598">
        <v>0.60120240480961928</v>
      </c>
      <c r="Q377" s="611">
        <v>100</v>
      </c>
    </row>
    <row r="378" spans="1:17" ht="14.45" customHeight="1" x14ac:dyDescent="0.2">
      <c r="A378" s="592" t="s">
        <v>1690</v>
      </c>
      <c r="B378" s="593" t="s">
        <v>1589</v>
      </c>
      <c r="C378" s="593" t="s">
        <v>1565</v>
      </c>
      <c r="D378" s="593" t="s">
        <v>1597</v>
      </c>
      <c r="E378" s="593" t="s">
        <v>1598</v>
      </c>
      <c r="F378" s="610">
        <v>1</v>
      </c>
      <c r="G378" s="610">
        <v>232</v>
      </c>
      <c r="H378" s="610"/>
      <c r="I378" s="610">
        <v>232</v>
      </c>
      <c r="J378" s="610"/>
      <c r="K378" s="610"/>
      <c r="L378" s="610"/>
      <c r="M378" s="610"/>
      <c r="N378" s="610"/>
      <c r="O378" s="610"/>
      <c r="P378" s="598"/>
      <c r="Q378" s="611"/>
    </row>
    <row r="379" spans="1:17" ht="14.45" customHeight="1" x14ac:dyDescent="0.2">
      <c r="A379" s="592" t="s">
        <v>1690</v>
      </c>
      <c r="B379" s="593" t="s">
        <v>1589</v>
      </c>
      <c r="C379" s="593" t="s">
        <v>1565</v>
      </c>
      <c r="D379" s="593" t="s">
        <v>1599</v>
      </c>
      <c r="E379" s="593" t="s">
        <v>1600</v>
      </c>
      <c r="F379" s="610">
        <v>308</v>
      </c>
      <c r="G379" s="610">
        <v>42196</v>
      </c>
      <c r="H379" s="610">
        <v>1.6041666666666667</v>
      </c>
      <c r="I379" s="610">
        <v>137</v>
      </c>
      <c r="J379" s="610">
        <v>192</v>
      </c>
      <c r="K379" s="610">
        <v>26304</v>
      </c>
      <c r="L379" s="610">
        <v>1</v>
      </c>
      <c r="M379" s="610">
        <v>137</v>
      </c>
      <c r="N379" s="610">
        <v>286</v>
      </c>
      <c r="O379" s="610">
        <v>39468</v>
      </c>
      <c r="P379" s="598">
        <v>1.500456204379562</v>
      </c>
      <c r="Q379" s="611">
        <v>138</v>
      </c>
    </row>
    <row r="380" spans="1:17" ht="14.45" customHeight="1" x14ac:dyDescent="0.2">
      <c r="A380" s="592" t="s">
        <v>1690</v>
      </c>
      <c r="B380" s="593" t="s">
        <v>1589</v>
      </c>
      <c r="C380" s="593" t="s">
        <v>1565</v>
      </c>
      <c r="D380" s="593" t="s">
        <v>1601</v>
      </c>
      <c r="E380" s="593" t="s">
        <v>1600</v>
      </c>
      <c r="F380" s="610">
        <v>1</v>
      </c>
      <c r="G380" s="610">
        <v>183</v>
      </c>
      <c r="H380" s="610">
        <v>0.99456521739130432</v>
      </c>
      <c r="I380" s="610">
        <v>183</v>
      </c>
      <c r="J380" s="610">
        <v>1</v>
      </c>
      <c r="K380" s="610">
        <v>184</v>
      </c>
      <c r="L380" s="610">
        <v>1</v>
      </c>
      <c r="M380" s="610">
        <v>184</v>
      </c>
      <c r="N380" s="610">
        <v>1</v>
      </c>
      <c r="O380" s="610">
        <v>185</v>
      </c>
      <c r="P380" s="598">
        <v>1.0054347826086956</v>
      </c>
      <c r="Q380" s="611">
        <v>185</v>
      </c>
    </row>
    <row r="381" spans="1:17" ht="14.45" customHeight="1" x14ac:dyDescent="0.2">
      <c r="A381" s="592" t="s">
        <v>1690</v>
      </c>
      <c r="B381" s="593" t="s">
        <v>1589</v>
      </c>
      <c r="C381" s="593" t="s">
        <v>1565</v>
      </c>
      <c r="D381" s="593" t="s">
        <v>1604</v>
      </c>
      <c r="E381" s="593" t="s">
        <v>1605</v>
      </c>
      <c r="F381" s="610">
        <v>4</v>
      </c>
      <c r="G381" s="610">
        <v>2556</v>
      </c>
      <c r="H381" s="610"/>
      <c r="I381" s="610">
        <v>639</v>
      </c>
      <c r="J381" s="610"/>
      <c r="K381" s="610"/>
      <c r="L381" s="610"/>
      <c r="M381" s="610"/>
      <c r="N381" s="610"/>
      <c r="O381" s="610"/>
      <c r="P381" s="598"/>
      <c r="Q381" s="611"/>
    </row>
    <row r="382" spans="1:17" ht="14.45" customHeight="1" x14ac:dyDescent="0.2">
      <c r="A382" s="592" t="s">
        <v>1690</v>
      </c>
      <c r="B382" s="593" t="s">
        <v>1589</v>
      </c>
      <c r="C382" s="593" t="s">
        <v>1565</v>
      </c>
      <c r="D382" s="593" t="s">
        <v>1608</v>
      </c>
      <c r="E382" s="593" t="s">
        <v>1609</v>
      </c>
      <c r="F382" s="610">
        <v>23</v>
      </c>
      <c r="G382" s="610">
        <v>3979</v>
      </c>
      <c r="H382" s="610">
        <v>0.91471264367816096</v>
      </c>
      <c r="I382" s="610">
        <v>173</v>
      </c>
      <c r="J382" s="610">
        <v>25</v>
      </c>
      <c r="K382" s="610">
        <v>4350</v>
      </c>
      <c r="L382" s="610">
        <v>1</v>
      </c>
      <c r="M382" s="610">
        <v>174</v>
      </c>
      <c r="N382" s="610">
        <v>46</v>
      </c>
      <c r="O382" s="610">
        <v>8050</v>
      </c>
      <c r="P382" s="598">
        <v>1.8505747126436782</v>
      </c>
      <c r="Q382" s="611">
        <v>175</v>
      </c>
    </row>
    <row r="383" spans="1:17" ht="14.45" customHeight="1" x14ac:dyDescent="0.2">
      <c r="A383" s="592" t="s">
        <v>1690</v>
      </c>
      <c r="B383" s="593" t="s">
        <v>1589</v>
      </c>
      <c r="C383" s="593" t="s">
        <v>1565</v>
      </c>
      <c r="D383" s="593" t="s">
        <v>1568</v>
      </c>
      <c r="E383" s="593" t="s">
        <v>1569</v>
      </c>
      <c r="F383" s="610"/>
      <c r="G383" s="610"/>
      <c r="H383" s="610"/>
      <c r="I383" s="610"/>
      <c r="J383" s="610">
        <v>1</v>
      </c>
      <c r="K383" s="610">
        <v>347</v>
      </c>
      <c r="L383" s="610">
        <v>1</v>
      </c>
      <c r="M383" s="610">
        <v>347</v>
      </c>
      <c r="N383" s="610">
        <v>1</v>
      </c>
      <c r="O383" s="610">
        <v>348</v>
      </c>
      <c r="P383" s="598">
        <v>1.0028818443804035</v>
      </c>
      <c r="Q383" s="611">
        <v>348</v>
      </c>
    </row>
    <row r="384" spans="1:17" ht="14.45" customHeight="1" x14ac:dyDescent="0.2">
      <c r="A384" s="592" t="s">
        <v>1690</v>
      </c>
      <c r="B384" s="593" t="s">
        <v>1589</v>
      </c>
      <c r="C384" s="593" t="s">
        <v>1565</v>
      </c>
      <c r="D384" s="593" t="s">
        <v>1610</v>
      </c>
      <c r="E384" s="593" t="s">
        <v>1611</v>
      </c>
      <c r="F384" s="610">
        <v>337</v>
      </c>
      <c r="G384" s="610">
        <v>5729</v>
      </c>
      <c r="H384" s="610">
        <v>1.6047619047619048</v>
      </c>
      <c r="I384" s="610">
        <v>17</v>
      </c>
      <c r="J384" s="610">
        <v>210</v>
      </c>
      <c r="K384" s="610">
        <v>3570</v>
      </c>
      <c r="L384" s="610">
        <v>1</v>
      </c>
      <c r="M384" s="610">
        <v>17</v>
      </c>
      <c r="N384" s="610">
        <v>310</v>
      </c>
      <c r="O384" s="610">
        <v>5270</v>
      </c>
      <c r="P384" s="598">
        <v>1.4761904761904763</v>
      </c>
      <c r="Q384" s="611">
        <v>17</v>
      </c>
    </row>
    <row r="385" spans="1:17" ht="14.45" customHeight="1" x14ac:dyDescent="0.2">
      <c r="A385" s="592" t="s">
        <v>1690</v>
      </c>
      <c r="B385" s="593" t="s">
        <v>1589</v>
      </c>
      <c r="C385" s="593" t="s">
        <v>1565</v>
      </c>
      <c r="D385" s="593" t="s">
        <v>1612</v>
      </c>
      <c r="E385" s="593" t="s">
        <v>1613</v>
      </c>
      <c r="F385" s="610">
        <v>3</v>
      </c>
      <c r="G385" s="610">
        <v>822</v>
      </c>
      <c r="H385" s="610">
        <v>0.6</v>
      </c>
      <c r="I385" s="610">
        <v>274</v>
      </c>
      <c r="J385" s="610">
        <v>5</v>
      </c>
      <c r="K385" s="610">
        <v>1370</v>
      </c>
      <c r="L385" s="610">
        <v>1</v>
      </c>
      <c r="M385" s="610">
        <v>274</v>
      </c>
      <c r="N385" s="610">
        <v>16</v>
      </c>
      <c r="O385" s="610">
        <v>4432</v>
      </c>
      <c r="P385" s="598">
        <v>3.2350364963503648</v>
      </c>
      <c r="Q385" s="611">
        <v>277</v>
      </c>
    </row>
    <row r="386" spans="1:17" ht="14.45" customHeight="1" x14ac:dyDescent="0.2">
      <c r="A386" s="592" t="s">
        <v>1690</v>
      </c>
      <c r="B386" s="593" t="s">
        <v>1589</v>
      </c>
      <c r="C386" s="593" t="s">
        <v>1565</v>
      </c>
      <c r="D386" s="593" t="s">
        <v>1614</v>
      </c>
      <c r="E386" s="593" t="s">
        <v>1615</v>
      </c>
      <c r="F386" s="610">
        <v>14</v>
      </c>
      <c r="G386" s="610">
        <v>1988</v>
      </c>
      <c r="H386" s="610">
        <v>2.336075205640423</v>
      </c>
      <c r="I386" s="610">
        <v>142</v>
      </c>
      <c r="J386" s="610">
        <v>6</v>
      </c>
      <c r="K386" s="610">
        <v>851</v>
      </c>
      <c r="L386" s="610">
        <v>1</v>
      </c>
      <c r="M386" s="610">
        <v>141.83333333333334</v>
      </c>
      <c r="N386" s="610">
        <v>16</v>
      </c>
      <c r="O386" s="610">
        <v>2256</v>
      </c>
      <c r="P386" s="598">
        <v>2.6509988249118686</v>
      </c>
      <c r="Q386" s="611">
        <v>141</v>
      </c>
    </row>
    <row r="387" spans="1:17" ht="14.45" customHeight="1" x14ac:dyDescent="0.2">
      <c r="A387" s="592" t="s">
        <v>1690</v>
      </c>
      <c r="B387" s="593" t="s">
        <v>1589</v>
      </c>
      <c r="C387" s="593" t="s">
        <v>1565</v>
      </c>
      <c r="D387" s="593" t="s">
        <v>1616</v>
      </c>
      <c r="E387" s="593" t="s">
        <v>1615</v>
      </c>
      <c r="F387" s="610">
        <v>307</v>
      </c>
      <c r="G387" s="610">
        <v>23946</v>
      </c>
      <c r="H387" s="610">
        <v>1.5977847467805431</v>
      </c>
      <c r="I387" s="610">
        <v>78</v>
      </c>
      <c r="J387" s="610">
        <v>192</v>
      </c>
      <c r="K387" s="610">
        <v>14987</v>
      </c>
      <c r="L387" s="610">
        <v>1</v>
      </c>
      <c r="M387" s="610">
        <v>78.057291666666671</v>
      </c>
      <c r="N387" s="610">
        <v>285</v>
      </c>
      <c r="O387" s="610">
        <v>22515</v>
      </c>
      <c r="P387" s="598">
        <v>1.5023019950623875</v>
      </c>
      <c r="Q387" s="611">
        <v>79</v>
      </c>
    </row>
    <row r="388" spans="1:17" ht="14.45" customHeight="1" x14ac:dyDescent="0.2">
      <c r="A388" s="592" t="s">
        <v>1690</v>
      </c>
      <c r="B388" s="593" t="s">
        <v>1589</v>
      </c>
      <c r="C388" s="593" t="s">
        <v>1565</v>
      </c>
      <c r="D388" s="593" t="s">
        <v>1617</v>
      </c>
      <c r="E388" s="593" t="s">
        <v>1618</v>
      </c>
      <c r="F388" s="610">
        <v>14</v>
      </c>
      <c r="G388" s="610">
        <v>4396</v>
      </c>
      <c r="H388" s="610">
        <v>2.3333333333333335</v>
      </c>
      <c r="I388" s="610">
        <v>314</v>
      </c>
      <c r="J388" s="610">
        <v>6</v>
      </c>
      <c r="K388" s="610">
        <v>1884</v>
      </c>
      <c r="L388" s="610">
        <v>1</v>
      </c>
      <c r="M388" s="610">
        <v>314</v>
      </c>
      <c r="N388" s="610">
        <v>16</v>
      </c>
      <c r="O388" s="610">
        <v>5056</v>
      </c>
      <c r="P388" s="598">
        <v>2.6836518046709128</v>
      </c>
      <c r="Q388" s="611">
        <v>316</v>
      </c>
    </row>
    <row r="389" spans="1:17" ht="14.45" customHeight="1" x14ac:dyDescent="0.2">
      <c r="A389" s="592" t="s">
        <v>1690</v>
      </c>
      <c r="B389" s="593" t="s">
        <v>1589</v>
      </c>
      <c r="C389" s="593" t="s">
        <v>1565</v>
      </c>
      <c r="D389" s="593" t="s">
        <v>1576</v>
      </c>
      <c r="E389" s="593" t="s">
        <v>1577</v>
      </c>
      <c r="F389" s="610"/>
      <c r="G389" s="610"/>
      <c r="H389" s="610"/>
      <c r="I389" s="610"/>
      <c r="J389" s="610">
        <v>1</v>
      </c>
      <c r="K389" s="610">
        <v>328</v>
      </c>
      <c r="L389" s="610">
        <v>1</v>
      </c>
      <c r="M389" s="610">
        <v>328</v>
      </c>
      <c r="N389" s="610">
        <v>1</v>
      </c>
      <c r="O389" s="610">
        <v>329</v>
      </c>
      <c r="P389" s="598">
        <v>1.0030487804878048</v>
      </c>
      <c r="Q389" s="611">
        <v>329</v>
      </c>
    </row>
    <row r="390" spans="1:17" ht="14.45" customHeight="1" x14ac:dyDescent="0.2">
      <c r="A390" s="592" t="s">
        <v>1690</v>
      </c>
      <c r="B390" s="593" t="s">
        <v>1589</v>
      </c>
      <c r="C390" s="593" t="s">
        <v>1565</v>
      </c>
      <c r="D390" s="593" t="s">
        <v>1619</v>
      </c>
      <c r="E390" s="593" t="s">
        <v>1620</v>
      </c>
      <c r="F390" s="610">
        <v>271</v>
      </c>
      <c r="G390" s="610">
        <v>44173</v>
      </c>
      <c r="H390" s="610">
        <v>1.4722370350619918</v>
      </c>
      <c r="I390" s="610">
        <v>163</v>
      </c>
      <c r="J390" s="610">
        <v>184</v>
      </c>
      <c r="K390" s="610">
        <v>30004</v>
      </c>
      <c r="L390" s="610">
        <v>1</v>
      </c>
      <c r="M390" s="610">
        <v>163.06521739130434</v>
      </c>
      <c r="N390" s="610">
        <v>201</v>
      </c>
      <c r="O390" s="610">
        <v>33165</v>
      </c>
      <c r="P390" s="598">
        <v>1.1053526196507133</v>
      </c>
      <c r="Q390" s="611">
        <v>165</v>
      </c>
    </row>
    <row r="391" spans="1:17" ht="14.45" customHeight="1" x14ac:dyDescent="0.2">
      <c r="A391" s="592" t="s">
        <v>1690</v>
      </c>
      <c r="B391" s="593" t="s">
        <v>1589</v>
      </c>
      <c r="C391" s="593" t="s">
        <v>1565</v>
      </c>
      <c r="D391" s="593" t="s">
        <v>1621</v>
      </c>
      <c r="E391" s="593" t="s">
        <v>1591</v>
      </c>
      <c r="F391" s="610">
        <v>884</v>
      </c>
      <c r="G391" s="610">
        <v>63648</v>
      </c>
      <c r="H391" s="610">
        <v>1.725252087173371</v>
      </c>
      <c r="I391" s="610">
        <v>72</v>
      </c>
      <c r="J391" s="610">
        <v>512</v>
      </c>
      <c r="K391" s="610">
        <v>36892</v>
      </c>
      <c r="L391" s="610">
        <v>1</v>
      </c>
      <c r="M391" s="610">
        <v>72.0546875</v>
      </c>
      <c r="N391" s="610">
        <v>757</v>
      </c>
      <c r="O391" s="610">
        <v>56018</v>
      </c>
      <c r="P391" s="598">
        <v>1.518432180418519</v>
      </c>
      <c r="Q391" s="611">
        <v>74</v>
      </c>
    </row>
    <row r="392" spans="1:17" ht="14.45" customHeight="1" x14ac:dyDescent="0.2">
      <c r="A392" s="592" t="s">
        <v>1690</v>
      </c>
      <c r="B392" s="593" t="s">
        <v>1589</v>
      </c>
      <c r="C392" s="593" t="s">
        <v>1565</v>
      </c>
      <c r="D392" s="593" t="s">
        <v>1624</v>
      </c>
      <c r="E392" s="593" t="s">
        <v>1625</v>
      </c>
      <c r="F392" s="610"/>
      <c r="G392" s="610"/>
      <c r="H392" s="610"/>
      <c r="I392" s="610"/>
      <c r="J392" s="610"/>
      <c r="K392" s="610"/>
      <c r="L392" s="610"/>
      <c r="M392" s="610"/>
      <c r="N392" s="610">
        <v>1</v>
      </c>
      <c r="O392" s="610">
        <v>233</v>
      </c>
      <c r="P392" s="598"/>
      <c r="Q392" s="611">
        <v>233</v>
      </c>
    </row>
    <row r="393" spans="1:17" ht="14.45" customHeight="1" x14ac:dyDescent="0.2">
      <c r="A393" s="592" t="s">
        <v>1690</v>
      </c>
      <c r="B393" s="593" t="s">
        <v>1589</v>
      </c>
      <c r="C393" s="593" t="s">
        <v>1565</v>
      </c>
      <c r="D393" s="593" t="s">
        <v>1626</v>
      </c>
      <c r="E393" s="593" t="s">
        <v>1627</v>
      </c>
      <c r="F393" s="610">
        <v>26</v>
      </c>
      <c r="G393" s="610">
        <v>31486</v>
      </c>
      <c r="H393" s="610">
        <v>1.0391419141914191</v>
      </c>
      <c r="I393" s="610">
        <v>1211</v>
      </c>
      <c r="J393" s="610">
        <v>25</v>
      </c>
      <c r="K393" s="610">
        <v>30300</v>
      </c>
      <c r="L393" s="610">
        <v>1</v>
      </c>
      <c r="M393" s="610">
        <v>1212</v>
      </c>
      <c r="N393" s="610">
        <v>43</v>
      </c>
      <c r="O393" s="610">
        <v>52288</v>
      </c>
      <c r="P393" s="598">
        <v>1.7256765676567656</v>
      </c>
      <c r="Q393" s="611">
        <v>1216</v>
      </c>
    </row>
    <row r="394" spans="1:17" ht="14.45" customHeight="1" x14ac:dyDescent="0.2">
      <c r="A394" s="592" t="s">
        <v>1690</v>
      </c>
      <c r="B394" s="593" t="s">
        <v>1589</v>
      </c>
      <c r="C394" s="593" t="s">
        <v>1565</v>
      </c>
      <c r="D394" s="593" t="s">
        <v>1628</v>
      </c>
      <c r="E394" s="593" t="s">
        <v>1629</v>
      </c>
      <c r="F394" s="610">
        <v>21</v>
      </c>
      <c r="G394" s="610">
        <v>2394</v>
      </c>
      <c r="H394" s="610">
        <v>1.3010869565217391</v>
      </c>
      <c r="I394" s="610">
        <v>114</v>
      </c>
      <c r="J394" s="610">
        <v>16</v>
      </c>
      <c r="K394" s="610">
        <v>1840</v>
      </c>
      <c r="L394" s="610">
        <v>1</v>
      </c>
      <c r="M394" s="610">
        <v>115</v>
      </c>
      <c r="N394" s="610">
        <v>24</v>
      </c>
      <c r="O394" s="610">
        <v>2784</v>
      </c>
      <c r="P394" s="598">
        <v>1.5130434782608695</v>
      </c>
      <c r="Q394" s="611">
        <v>116</v>
      </c>
    </row>
    <row r="395" spans="1:17" ht="14.45" customHeight="1" x14ac:dyDescent="0.2">
      <c r="A395" s="592" t="s">
        <v>1690</v>
      </c>
      <c r="B395" s="593" t="s">
        <v>1589</v>
      </c>
      <c r="C395" s="593" t="s">
        <v>1565</v>
      </c>
      <c r="D395" s="593" t="s">
        <v>1630</v>
      </c>
      <c r="E395" s="593" t="s">
        <v>1631</v>
      </c>
      <c r="F395" s="610">
        <v>2</v>
      </c>
      <c r="G395" s="610">
        <v>694</v>
      </c>
      <c r="H395" s="610"/>
      <c r="I395" s="610">
        <v>347</v>
      </c>
      <c r="J395" s="610"/>
      <c r="K395" s="610"/>
      <c r="L395" s="610"/>
      <c r="M395" s="610"/>
      <c r="N395" s="610"/>
      <c r="O395" s="610"/>
      <c r="P395" s="598"/>
      <c r="Q395" s="611"/>
    </row>
    <row r="396" spans="1:17" ht="14.45" customHeight="1" x14ac:dyDescent="0.2">
      <c r="A396" s="592" t="s">
        <v>1690</v>
      </c>
      <c r="B396" s="593" t="s">
        <v>1589</v>
      </c>
      <c r="C396" s="593" t="s">
        <v>1565</v>
      </c>
      <c r="D396" s="593" t="s">
        <v>1636</v>
      </c>
      <c r="E396" s="593" t="s">
        <v>1637</v>
      </c>
      <c r="F396" s="610"/>
      <c r="G396" s="610"/>
      <c r="H396" s="610"/>
      <c r="I396" s="610"/>
      <c r="J396" s="610"/>
      <c r="K396" s="610"/>
      <c r="L396" s="610"/>
      <c r="M396" s="610"/>
      <c r="N396" s="610">
        <v>1</v>
      </c>
      <c r="O396" s="610">
        <v>1075</v>
      </c>
      <c r="P396" s="598"/>
      <c r="Q396" s="611">
        <v>1075</v>
      </c>
    </row>
    <row r="397" spans="1:17" ht="14.45" customHeight="1" x14ac:dyDescent="0.2">
      <c r="A397" s="592" t="s">
        <v>1690</v>
      </c>
      <c r="B397" s="593" t="s">
        <v>1589</v>
      </c>
      <c r="C397" s="593" t="s">
        <v>1565</v>
      </c>
      <c r="D397" s="593" t="s">
        <v>1638</v>
      </c>
      <c r="E397" s="593" t="s">
        <v>1639</v>
      </c>
      <c r="F397" s="610">
        <v>1</v>
      </c>
      <c r="G397" s="610">
        <v>302</v>
      </c>
      <c r="H397" s="610"/>
      <c r="I397" s="610">
        <v>302</v>
      </c>
      <c r="J397" s="610"/>
      <c r="K397" s="610"/>
      <c r="L397" s="610"/>
      <c r="M397" s="610"/>
      <c r="N397" s="610">
        <v>1</v>
      </c>
      <c r="O397" s="610">
        <v>304</v>
      </c>
      <c r="P397" s="598"/>
      <c r="Q397" s="611">
        <v>304</v>
      </c>
    </row>
    <row r="398" spans="1:17" ht="14.45" customHeight="1" x14ac:dyDescent="0.2">
      <c r="A398" s="592" t="s">
        <v>1691</v>
      </c>
      <c r="B398" s="593" t="s">
        <v>1589</v>
      </c>
      <c r="C398" s="593" t="s">
        <v>1565</v>
      </c>
      <c r="D398" s="593" t="s">
        <v>1610</v>
      </c>
      <c r="E398" s="593" t="s">
        <v>1611</v>
      </c>
      <c r="F398" s="610"/>
      <c r="G398" s="610"/>
      <c r="H398" s="610"/>
      <c r="I398" s="610"/>
      <c r="J398" s="610">
        <v>1</v>
      </c>
      <c r="K398" s="610">
        <v>17</v>
      </c>
      <c r="L398" s="610">
        <v>1</v>
      </c>
      <c r="M398" s="610">
        <v>17</v>
      </c>
      <c r="N398" s="610"/>
      <c r="O398" s="610"/>
      <c r="P398" s="598"/>
      <c r="Q398" s="611"/>
    </row>
    <row r="399" spans="1:17" ht="14.45" customHeight="1" x14ac:dyDescent="0.2">
      <c r="A399" s="592" t="s">
        <v>1691</v>
      </c>
      <c r="B399" s="593" t="s">
        <v>1589</v>
      </c>
      <c r="C399" s="593" t="s">
        <v>1565</v>
      </c>
      <c r="D399" s="593" t="s">
        <v>1619</v>
      </c>
      <c r="E399" s="593" t="s">
        <v>1620</v>
      </c>
      <c r="F399" s="610"/>
      <c r="G399" s="610"/>
      <c r="H399" s="610"/>
      <c r="I399" s="610"/>
      <c r="J399" s="610">
        <v>1</v>
      </c>
      <c r="K399" s="610">
        <v>164</v>
      </c>
      <c r="L399" s="610">
        <v>1</v>
      </c>
      <c r="M399" s="610">
        <v>164</v>
      </c>
      <c r="N399" s="610"/>
      <c r="O399" s="610"/>
      <c r="P399" s="598"/>
      <c r="Q399" s="611"/>
    </row>
    <row r="400" spans="1:17" ht="14.45" customHeight="1" x14ac:dyDescent="0.2">
      <c r="A400" s="592" t="s">
        <v>1692</v>
      </c>
      <c r="B400" s="593" t="s">
        <v>1589</v>
      </c>
      <c r="C400" s="593" t="s">
        <v>1565</v>
      </c>
      <c r="D400" s="593" t="s">
        <v>1590</v>
      </c>
      <c r="E400" s="593" t="s">
        <v>1591</v>
      </c>
      <c r="F400" s="610">
        <v>14</v>
      </c>
      <c r="G400" s="610">
        <v>2954</v>
      </c>
      <c r="H400" s="610">
        <v>0.99528301886792447</v>
      </c>
      <c r="I400" s="610">
        <v>211</v>
      </c>
      <c r="J400" s="610">
        <v>14</v>
      </c>
      <c r="K400" s="610">
        <v>2968</v>
      </c>
      <c r="L400" s="610">
        <v>1</v>
      </c>
      <c r="M400" s="610">
        <v>212</v>
      </c>
      <c r="N400" s="610">
        <v>18</v>
      </c>
      <c r="O400" s="610">
        <v>3834</v>
      </c>
      <c r="P400" s="598">
        <v>1.2917789757412399</v>
      </c>
      <c r="Q400" s="611">
        <v>213</v>
      </c>
    </row>
    <row r="401" spans="1:17" ht="14.45" customHeight="1" x14ac:dyDescent="0.2">
      <c r="A401" s="592" t="s">
        <v>1692</v>
      </c>
      <c r="B401" s="593" t="s">
        <v>1589</v>
      </c>
      <c r="C401" s="593" t="s">
        <v>1565</v>
      </c>
      <c r="D401" s="593" t="s">
        <v>1593</v>
      </c>
      <c r="E401" s="593" t="s">
        <v>1594</v>
      </c>
      <c r="F401" s="610">
        <v>85</v>
      </c>
      <c r="G401" s="610">
        <v>25585</v>
      </c>
      <c r="H401" s="610">
        <v>1.100240818783865</v>
      </c>
      <c r="I401" s="610">
        <v>301</v>
      </c>
      <c r="J401" s="610">
        <v>77</v>
      </c>
      <c r="K401" s="610">
        <v>23254</v>
      </c>
      <c r="L401" s="610">
        <v>1</v>
      </c>
      <c r="M401" s="610">
        <v>302</v>
      </c>
      <c r="N401" s="610">
        <v>3</v>
      </c>
      <c r="O401" s="610">
        <v>909</v>
      </c>
      <c r="P401" s="598">
        <v>3.9090049023823861E-2</v>
      </c>
      <c r="Q401" s="611">
        <v>303</v>
      </c>
    </row>
    <row r="402" spans="1:17" ht="14.45" customHeight="1" x14ac:dyDescent="0.2">
      <c r="A402" s="592" t="s">
        <v>1692</v>
      </c>
      <c r="B402" s="593" t="s">
        <v>1589</v>
      </c>
      <c r="C402" s="593" t="s">
        <v>1565</v>
      </c>
      <c r="D402" s="593" t="s">
        <v>1599</v>
      </c>
      <c r="E402" s="593" t="s">
        <v>1600</v>
      </c>
      <c r="F402" s="610">
        <v>34</v>
      </c>
      <c r="G402" s="610">
        <v>4658</v>
      </c>
      <c r="H402" s="610">
        <v>0.75555555555555554</v>
      </c>
      <c r="I402" s="610">
        <v>137</v>
      </c>
      <c r="J402" s="610">
        <v>45</v>
      </c>
      <c r="K402" s="610">
        <v>6165</v>
      </c>
      <c r="L402" s="610">
        <v>1</v>
      </c>
      <c r="M402" s="610">
        <v>137</v>
      </c>
      <c r="N402" s="610">
        <v>32</v>
      </c>
      <c r="O402" s="610">
        <v>4416</v>
      </c>
      <c r="P402" s="598">
        <v>0.716301703163017</v>
      </c>
      <c r="Q402" s="611">
        <v>138</v>
      </c>
    </row>
    <row r="403" spans="1:17" ht="14.45" customHeight="1" x14ac:dyDescent="0.2">
      <c r="A403" s="592" t="s">
        <v>1692</v>
      </c>
      <c r="B403" s="593" t="s">
        <v>1589</v>
      </c>
      <c r="C403" s="593" t="s">
        <v>1565</v>
      </c>
      <c r="D403" s="593" t="s">
        <v>1604</v>
      </c>
      <c r="E403" s="593" t="s">
        <v>1605</v>
      </c>
      <c r="F403" s="610"/>
      <c r="G403" s="610"/>
      <c r="H403" s="610"/>
      <c r="I403" s="610"/>
      <c r="J403" s="610">
        <v>1</v>
      </c>
      <c r="K403" s="610">
        <v>640</v>
      </c>
      <c r="L403" s="610">
        <v>1</v>
      </c>
      <c r="M403" s="610">
        <v>640</v>
      </c>
      <c r="N403" s="610"/>
      <c r="O403" s="610"/>
      <c r="P403" s="598"/>
      <c r="Q403" s="611"/>
    </row>
    <row r="404" spans="1:17" ht="14.45" customHeight="1" x14ac:dyDescent="0.2">
      <c r="A404" s="592" t="s">
        <v>1692</v>
      </c>
      <c r="B404" s="593" t="s">
        <v>1589</v>
      </c>
      <c r="C404" s="593" t="s">
        <v>1565</v>
      </c>
      <c r="D404" s="593" t="s">
        <v>1608</v>
      </c>
      <c r="E404" s="593" t="s">
        <v>1609</v>
      </c>
      <c r="F404" s="610">
        <v>3</v>
      </c>
      <c r="G404" s="610">
        <v>519</v>
      </c>
      <c r="H404" s="610">
        <v>0.74568965517241381</v>
      </c>
      <c r="I404" s="610">
        <v>173</v>
      </c>
      <c r="J404" s="610">
        <v>4</v>
      </c>
      <c r="K404" s="610">
        <v>696</v>
      </c>
      <c r="L404" s="610">
        <v>1</v>
      </c>
      <c r="M404" s="610">
        <v>174</v>
      </c>
      <c r="N404" s="610">
        <v>1</v>
      </c>
      <c r="O404" s="610">
        <v>175</v>
      </c>
      <c r="P404" s="598">
        <v>0.25143678160919541</v>
      </c>
      <c r="Q404" s="611">
        <v>175</v>
      </c>
    </row>
    <row r="405" spans="1:17" ht="14.45" customHeight="1" x14ac:dyDescent="0.2">
      <c r="A405" s="592" t="s">
        <v>1692</v>
      </c>
      <c r="B405" s="593" t="s">
        <v>1589</v>
      </c>
      <c r="C405" s="593" t="s">
        <v>1565</v>
      </c>
      <c r="D405" s="593" t="s">
        <v>1610</v>
      </c>
      <c r="E405" s="593" t="s">
        <v>1611</v>
      </c>
      <c r="F405" s="610">
        <v>46</v>
      </c>
      <c r="G405" s="610">
        <v>782</v>
      </c>
      <c r="H405" s="610">
        <v>0.88461538461538458</v>
      </c>
      <c r="I405" s="610">
        <v>17</v>
      </c>
      <c r="J405" s="610">
        <v>52</v>
      </c>
      <c r="K405" s="610">
        <v>884</v>
      </c>
      <c r="L405" s="610">
        <v>1</v>
      </c>
      <c r="M405" s="610">
        <v>17</v>
      </c>
      <c r="N405" s="610">
        <v>46</v>
      </c>
      <c r="O405" s="610">
        <v>782</v>
      </c>
      <c r="P405" s="598">
        <v>0.88461538461538458</v>
      </c>
      <c r="Q405" s="611">
        <v>17</v>
      </c>
    </row>
    <row r="406" spans="1:17" ht="14.45" customHeight="1" x14ac:dyDescent="0.2">
      <c r="A406" s="592" t="s">
        <v>1692</v>
      </c>
      <c r="B406" s="593" t="s">
        <v>1589</v>
      </c>
      <c r="C406" s="593" t="s">
        <v>1565</v>
      </c>
      <c r="D406" s="593" t="s">
        <v>1612</v>
      </c>
      <c r="E406" s="593" t="s">
        <v>1613</v>
      </c>
      <c r="F406" s="610"/>
      <c r="G406" s="610"/>
      <c r="H406" s="610"/>
      <c r="I406" s="610"/>
      <c r="J406" s="610">
        <v>2</v>
      </c>
      <c r="K406" s="610">
        <v>548</v>
      </c>
      <c r="L406" s="610">
        <v>1</v>
      </c>
      <c r="M406" s="610">
        <v>274</v>
      </c>
      <c r="N406" s="610">
        <v>5</v>
      </c>
      <c r="O406" s="610">
        <v>1385</v>
      </c>
      <c r="P406" s="598">
        <v>2.5273722627737225</v>
      </c>
      <c r="Q406" s="611">
        <v>277</v>
      </c>
    </row>
    <row r="407" spans="1:17" ht="14.45" customHeight="1" x14ac:dyDescent="0.2">
      <c r="A407" s="592" t="s">
        <v>1692</v>
      </c>
      <c r="B407" s="593" t="s">
        <v>1589</v>
      </c>
      <c r="C407" s="593" t="s">
        <v>1565</v>
      </c>
      <c r="D407" s="593" t="s">
        <v>1614</v>
      </c>
      <c r="E407" s="593" t="s">
        <v>1615</v>
      </c>
      <c r="F407" s="610">
        <v>3</v>
      </c>
      <c r="G407" s="610">
        <v>426</v>
      </c>
      <c r="H407" s="610">
        <v>1.5</v>
      </c>
      <c r="I407" s="610">
        <v>142</v>
      </c>
      <c r="J407" s="610">
        <v>2</v>
      </c>
      <c r="K407" s="610">
        <v>284</v>
      </c>
      <c r="L407" s="610">
        <v>1</v>
      </c>
      <c r="M407" s="610">
        <v>142</v>
      </c>
      <c r="N407" s="610">
        <v>7</v>
      </c>
      <c r="O407" s="610">
        <v>987</v>
      </c>
      <c r="P407" s="598">
        <v>3.4753521126760565</v>
      </c>
      <c r="Q407" s="611">
        <v>141</v>
      </c>
    </row>
    <row r="408" spans="1:17" ht="14.45" customHeight="1" x14ac:dyDescent="0.2">
      <c r="A408" s="592" t="s">
        <v>1692</v>
      </c>
      <c r="B408" s="593" t="s">
        <v>1589</v>
      </c>
      <c r="C408" s="593" t="s">
        <v>1565</v>
      </c>
      <c r="D408" s="593" t="s">
        <v>1616</v>
      </c>
      <c r="E408" s="593" t="s">
        <v>1615</v>
      </c>
      <c r="F408" s="610">
        <v>34</v>
      </c>
      <c r="G408" s="610">
        <v>2652</v>
      </c>
      <c r="H408" s="610">
        <v>0.75512528473804097</v>
      </c>
      <c r="I408" s="610">
        <v>78</v>
      </c>
      <c r="J408" s="610">
        <v>45</v>
      </c>
      <c r="K408" s="610">
        <v>3512</v>
      </c>
      <c r="L408" s="610">
        <v>1</v>
      </c>
      <c r="M408" s="610">
        <v>78.044444444444451</v>
      </c>
      <c r="N408" s="610">
        <v>32</v>
      </c>
      <c r="O408" s="610">
        <v>2528</v>
      </c>
      <c r="P408" s="598">
        <v>0.71981776765375849</v>
      </c>
      <c r="Q408" s="611">
        <v>79</v>
      </c>
    </row>
    <row r="409" spans="1:17" ht="14.45" customHeight="1" x14ac:dyDescent="0.2">
      <c r="A409" s="592" t="s">
        <v>1692</v>
      </c>
      <c r="B409" s="593" t="s">
        <v>1589</v>
      </c>
      <c r="C409" s="593" t="s">
        <v>1565</v>
      </c>
      <c r="D409" s="593" t="s">
        <v>1617</v>
      </c>
      <c r="E409" s="593" t="s">
        <v>1618</v>
      </c>
      <c r="F409" s="610">
        <v>3</v>
      </c>
      <c r="G409" s="610">
        <v>942</v>
      </c>
      <c r="H409" s="610">
        <v>1.5</v>
      </c>
      <c r="I409" s="610">
        <v>314</v>
      </c>
      <c r="J409" s="610">
        <v>2</v>
      </c>
      <c r="K409" s="610">
        <v>628</v>
      </c>
      <c r="L409" s="610">
        <v>1</v>
      </c>
      <c r="M409" s="610">
        <v>314</v>
      </c>
      <c r="N409" s="610">
        <v>7</v>
      </c>
      <c r="O409" s="610">
        <v>2212</v>
      </c>
      <c r="P409" s="598">
        <v>3.5222929936305731</v>
      </c>
      <c r="Q409" s="611">
        <v>316</v>
      </c>
    </row>
    <row r="410" spans="1:17" ht="14.45" customHeight="1" x14ac:dyDescent="0.2">
      <c r="A410" s="592" t="s">
        <v>1692</v>
      </c>
      <c r="B410" s="593" t="s">
        <v>1589</v>
      </c>
      <c r="C410" s="593" t="s">
        <v>1565</v>
      </c>
      <c r="D410" s="593" t="s">
        <v>1619</v>
      </c>
      <c r="E410" s="593" t="s">
        <v>1620</v>
      </c>
      <c r="F410" s="610">
        <v>43</v>
      </c>
      <c r="G410" s="610">
        <v>7009</v>
      </c>
      <c r="H410" s="610">
        <v>0.87722152690863575</v>
      </c>
      <c r="I410" s="610">
        <v>163</v>
      </c>
      <c r="J410" s="610">
        <v>49</v>
      </c>
      <c r="K410" s="610">
        <v>7990</v>
      </c>
      <c r="L410" s="610">
        <v>1</v>
      </c>
      <c r="M410" s="610">
        <v>163.0612244897959</v>
      </c>
      <c r="N410" s="610">
        <v>38</v>
      </c>
      <c r="O410" s="610">
        <v>6270</v>
      </c>
      <c r="P410" s="598">
        <v>0.78473091364205261</v>
      </c>
      <c r="Q410" s="611">
        <v>165</v>
      </c>
    </row>
    <row r="411" spans="1:17" ht="14.45" customHeight="1" x14ac:dyDescent="0.2">
      <c r="A411" s="592" t="s">
        <v>1692</v>
      </c>
      <c r="B411" s="593" t="s">
        <v>1589</v>
      </c>
      <c r="C411" s="593" t="s">
        <v>1565</v>
      </c>
      <c r="D411" s="593" t="s">
        <v>1621</v>
      </c>
      <c r="E411" s="593" t="s">
        <v>1591</v>
      </c>
      <c r="F411" s="610">
        <v>71</v>
      </c>
      <c r="G411" s="610">
        <v>5112</v>
      </c>
      <c r="H411" s="610">
        <v>0.70268041237113399</v>
      </c>
      <c r="I411" s="610">
        <v>72</v>
      </c>
      <c r="J411" s="610">
        <v>101</v>
      </c>
      <c r="K411" s="610">
        <v>7275</v>
      </c>
      <c r="L411" s="610">
        <v>1</v>
      </c>
      <c r="M411" s="610">
        <v>72.029702970297024</v>
      </c>
      <c r="N411" s="610">
        <v>62</v>
      </c>
      <c r="O411" s="610">
        <v>4588</v>
      </c>
      <c r="P411" s="598">
        <v>0.63065292096219927</v>
      </c>
      <c r="Q411" s="611">
        <v>74</v>
      </c>
    </row>
    <row r="412" spans="1:17" ht="14.45" customHeight="1" x14ac:dyDescent="0.2">
      <c r="A412" s="592" t="s">
        <v>1692</v>
      </c>
      <c r="B412" s="593" t="s">
        <v>1589</v>
      </c>
      <c r="C412" s="593" t="s">
        <v>1565</v>
      </c>
      <c r="D412" s="593" t="s">
        <v>1626</v>
      </c>
      <c r="E412" s="593" t="s">
        <v>1627</v>
      </c>
      <c r="F412" s="610">
        <v>2</v>
      </c>
      <c r="G412" s="610">
        <v>2422</v>
      </c>
      <c r="H412" s="610">
        <v>0.39966996699669965</v>
      </c>
      <c r="I412" s="610">
        <v>1211</v>
      </c>
      <c r="J412" s="610">
        <v>5</v>
      </c>
      <c r="K412" s="610">
        <v>6060</v>
      </c>
      <c r="L412" s="610">
        <v>1</v>
      </c>
      <c r="M412" s="610">
        <v>1212</v>
      </c>
      <c r="N412" s="610"/>
      <c r="O412" s="610"/>
      <c r="P412" s="598"/>
      <c r="Q412" s="611"/>
    </row>
    <row r="413" spans="1:17" ht="14.45" customHeight="1" x14ac:dyDescent="0.2">
      <c r="A413" s="592" t="s">
        <v>1692</v>
      </c>
      <c r="B413" s="593" t="s">
        <v>1589</v>
      </c>
      <c r="C413" s="593" t="s">
        <v>1565</v>
      </c>
      <c r="D413" s="593" t="s">
        <v>1628</v>
      </c>
      <c r="E413" s="593" t="s">
        <v>1629</v>
      </c>
      <c r="F413" s="610">
        <v>3</v>
      </c>
      <c r="G413" s="610">
        <v>342</v>
      </c>
      <c r="H413" s="610">
        <v>0.99130434782608701</v>
      </c>
      <c r="I413" s="610">
        <v>114</v>
      </c>
      <c r="J413" s="610">
        <v>3</v>
      </c>
      <c r="K413" s="610">
        <v>345</v>
      </c>
      <c r="L413" s="610">
        <v>1</v>
      </c>
      <c r="M413" s="610">
        <v>115</v>
      </c>
      <c r="N413" s="610"/>
      <c r="O413" s="610"/>
      <c r="P413" s="598"/>
      <c r="Q413" s="611"/>
    </row>
    <row r="414" spans="1:17" ht="14.45" customHeight="1" x14ac:dyDescent="0.2">
      <c r="A414" s="592" t="s">
        <v>1693</v>
      </c>
      <c r="B414" s="593" t="s">
        <v>1589</v>
      </c>
      <c r="C414" s="593" t="s">
        <v>1565</v>
      </c>
      <c r="D414" s="593" t="s">
        <v>1590</v>
      </c>
      <c r="E414" s="593" t="s">
        <v>1591</v>
      </c>
      <c r="F414" s="610">
        <v>8</v>
      </c>
      <c r="G414" s="610">
        <v>1688</v>
      </c>
      <c r="H414" s="610">
        <v>7.9622641509433958</v>
      </c>
      <c r="I414" s="610">
        <v>211</v>
      </c>
      <c r="J414" s="610">
        <v>1</v>
      </c>
      <c r="K414" s="610">
        <v>212</v>
      </c>
      <c r="L414" s="610">
        <v>1</v>
      </c>
      <c r="M414" s="610">
        <v>212</v>
      </c>
      <c r="N414" s="610"/>
      <c r="O414" s="610"/>
      <c r="P414" s="598"/>
      <c r="Q414" s="611"/>
    </row>
    <row r="415" spans="1:17" ht="14.45" customHeight="1" x14ac:dyDescent="0.2">
      <c r="A415" s="592" t="s">
        <v>1693</v>
      </c>
      <c r="B415" s="593" t="s">
        <v>1589</v>
      </c>
      <c r="C415" s="593" t="s">
        <v>1565</v>
      </c>
      <c r="D415" s="593" t="s">
        <v>1593</v>
      </c>
      <c r="E415" s="593" t="s">
        <v>1594</v>
      </c>
      <c r="F415" s="610"/>
      <c r="G415" s="610"/>
      <c r="H415" s="610"/>
      <c r="I415" s="610"/>
      <c r="J415" s="610"/>
      <c r="K415" s="610"/>
      <c r="L415" s="610"/>
      <c r="M415" s="610"/>
      <c r="N415" s="610">
        <v>12</v>
      </c>
      <c r="O415" s="610">
        <v>3636</v>
      </c>
      <c r="P415" s="598"/>
      <c r="Q415" s="611">
        <v>303</v>
      </c>
    </row>
    <row r="416" spans="1:17" ht="14.45" customHeight="1" x14ac:dyDescent="0.2">
      <c r="A416" s="592" t="s">
        <v>1693</v>
      </c>
      <c r="B416" s="593" t="s">
        <v>1589</v>
      </c>
      <c r="C416" s="593" t="s">
        <v>1565</v>
      </c>
      <c r="D416" s="593" t="s">
        <v>1599</v>
      </c>
      <c r="E416" s="593" t="s">
        <v>1600</v>
      </c>
      <c r="F416" s="610"/>
      <c r="G416" s="610"/>
      <c r="H416" s="610"/>
      <c r="I416" s="610"/>
      <c r="J416" s="610"/>
      <c r="K416" s="610"/>
      <c r="L416" s="610"/>
      <c r="M416" s="610"/>
      <c r="N416" s="610">
        <v>1</v>
      </c>
      <c r="O416" s="610">
        <v>138</v>
      </c>
      <c r="P416" s="598"/>
      <c r="Q416" s="611">
        <v>138</v>
      </c>
    </row>
    <row r="417" spans="1:17" ht="14.45" customHeight="1" x14ac:dyDescent="0.2">
      <c r="A417" s="592" t="s">
        <v>1693</v>
      </c>
      <c r="B417" s="593" t="s">
        <v>1589</v>
      </c>
      <c r="C417" s="593" t="s">
        <v>1565</v>
      </c>
      <c r="D417" s="593" t="s">
        <v>1568</v>
      </c>
      <c r="E417" s="593" t="s">
        <v>1569</v>
      </c>
      <c r="F417" s="610">
        <v>1</v>
      </c>
      <c r="G417" s="610">
        <v>347</v>
      </c>
      <c r="H417" s="610"/>
      <c r="I417" s="610">
        <v>347</v>
      </c>
      <c r="J417" s="610"/>
      <c r="K417" s="610"/>
      <c r="L417" s="610"/>
      <c r="M417" s="610"/>
      <c r="N417" s="610">
        <v>1</v>
      </c>
      <c r="O417" s="610">
        <v>348</v>
      </c>
      <c r="P417" s="598"/>
      <c r="Q417" s="611">
        <v>348</v>
      </c>
    </row>
    <row r="418" spans="1:17" ht="14.45" customHeight="1" x14ac:dyDescent="0.2">
      <c r="A418" s="592" t="s">
        <v>1693</v>
      </c>
      <c r="B418" s="593" t="s">
        <v>1589</v>
      </c>
      <c r="C418" s="593" t="s">
        <v>1565</v>
      </c>
      <c r="D418" s="593" t="s">
        <v>1610</v>
      </c>
      <c r="E418" s="593" t="s">
        <v>1611</v>
      </c>
      <c r="F418" s="610">
        <v>3</v>
      </c>
      <c r="G418" s="610">
        <v>51</v>
      </c>
      <c r="H418" s="610">
        <v>3</v>
      </c>
      <c r="I418" s="610">
        <v>17</v>
      </c>
      <c r="J418" s="610">
        <v>1</v>
      </c>
      <c r="K418" s="610">
        <v>17</v>
      </c>
      <c r="L418" s="610">
        <v>1</v>
      </c>
      <c r="M418" s="610">
        <v>17</v>
      </c>
      <c r="N418" s="610">
        <v>2</v>
      </c>
      <c r="O418" s="610">
        <v>34</v>
      </c>
      <c r="P418" s="598">
        <v>2</v>
      </c>
      <c r="Q418" s="611">
        <v>17</v>
      </c>
    </row>
    <row r="419" spans="1:17" ht="14.45" customHeight="1" x14ac:dyDescent="0.2">
      <c r="A419" s="592" t="s">
        <v>1693</v>
      </c>
      <c r="B419" s="593" t="s">
        <v>1589</v>
      </c>
      <c r="C419" s="593" t="s">
        <v>1565</v>
      </c>
      <c r="D419" s="593" t="s">
        <v>1612</v>
      </c>
      <c r="E419" s="593" t="s">
        <v>1613</v>
      </c>
      <c r="F419" s="610"/>
      <c r="G419" s="610"/>
      <c r="H419" s="610"/>
      <c r="I419" s="610"/>
      <c r="J419" s="610">
        <v>1</v>
      </c>
      <c r="K419" s="610">
        <v>274</v>
      </c>
      <c r="L419" s="610">
        <v>1</v>
      </c>
      <c r="M419" s="610">
        <v>274</v>
      </c>
      <c r="N419" s="610"/>
      <c r="O419" s="610"/>
      <c r="P419" s="598"/>
      <c r="Q419" s="611"/>
    </row>
    <row r="420" spans="1:17" ht="14.45" customHeight="1" x14ac:dyDescent="0.2">
      <c r="A420" s="592" t="s">
        <v>1693</v>
      </c>
      <c r="B420" s="593" t="s">
        <v>1589</v>
      </c>
      <c r="C420" s="593" t="s">
        <v>1565</v>
      </c>
      <c r="D420" s="593" t="s">
        <v>1614</v>
      </c>
      <c r="E420" s="593" t="s">
        <v>1615</v>
      </c>
      <c r="F420" s="610">
        <v>2</v>
      </c>
      <c r="G420" s="610">
        <v>284</v>
      </c>
      <c r="H420" s="610">
        <v>2</v>
      </c>
      <c r="I420" s="610">
        <v>142</v>
      </c>
      <c r="J420" s="610">
        <v>1</v>
      </c>
      <c r="K420" s="610">
        <v>142</v>
      </c>
      <c r="L420" s="610">
        <v>1</v>
      </c>
      <c r="M420" s="610">
        <v>142</v>
      </c>
      <c r="N420" s="610"/>
      <c r="O420" s="610"/>
      <c r="P420" s="598"/>
      <c r="Q420" s="611"/>
    </row>
    <row r="421" spans="1:17" ht="14.45" customHeight="1" x14ac:dyDescent="0.2">
      <c r="A421" s="592" t="s">
        <v>1693</v>
      </c>
      <c r="B421" s="593" t="s">
        <v>1589</v>
      </c>
      <c r="C421" s="593" t="s">
        <v>1565</v>
      </c>
      <c r="D421" s="593" t="s">
        <v>1616</v>
      </c>
      <c r="E421" s="593" t="s">
        <v>1615</v>
      </c>
      <c r="F421" s="610"/>
      <c r="G421" s="610"/>
      <c r="H421" s="610"/>
      <c r="I421" s="610"/>
      <c r="J421" s="610"/>
      <c r="K421" s="610"/>
      <c r="L421" s="610"/>
      <c r="M421" s="610"/>
      <c r="N421" s="610">
        <v>1</v>
      </c>
      <c r="O421" s="610">
        <v>79</v>
      </c>
      <c r="P421" s="598"/>
      <c r="Q421" s="611">
        <v>79</v>
      </c>
    </row>
    <row r="422" spans="1:17" ht="14.45" customHeight="1" x14ac:dyDescent="0.2">
      <c r="A422" s="592" t="s">
        <v>1693</v>
      </c>
      <c r="B422" s="593" t="s">
        <v>1589</v>
      </c>
      <c r="C422" s="593" t="s">
        <v>1565</v>
      </c>
      <c r="D422" s="593" t="s">
        <v>1617</v>
      </c>
      <c r="E422" s="593" t="s">
        <v>1618</v>
      </c>
      <c r="F422" s="610">
        <v>2</v>
      </c>
      <c r="G422" s="610">
        <v>628</v>
      </c>
      <c r="H422" s="610">
        <v>2</v>
      </c>
      <c r="I422" s="610">
        <v>314</v>
      </c>
      <c r="J422" s="610">
        <v>1</v>
      </c>
      <c r="K422" s="610">
        <v>314</v>
      </c>
      <c r="L422" s="610">
        <v>1</v>
      </c>
      <c r="M422" s="610">
        <v>314</v>
      </c>
      <c r="N422" s="610"/>
      <c r="O422" s="610"/>
      <c r="P422" s="598"/>
      <c r="Q422" s="611"/>
    </row>
    <row r="423" spans="1:17" ht="14.45" customHeight="1" x14ac:dyDescent="0.2">
      <c r="A423" s="592" t="s">
        <v>1693</v>
      </c>
      <c r="B423" s="593" t="s">
        <v>1589</v>
      </c>
      <c r="C423" s="593" t="s">
        <v>1565</v>
      </c>
      <c r="D423" s="593" t="s">
        <v>1576</v>
      </c>
      <c r="E423" s="593" t="s">
        <v>1577</v>
      </c>
      <c r="F423" s="610">
        <v>1</v>
      </c>
      <c r="G423" s="610">
        <v>328</v>
      </c>
      <c r="H423" s="610"/>
      <c r="I423" s="610">
        <v>328</v>
      </c>
      <c r="J423" s="610"/>
      <c r="K423" s="610"/>
      <c r="L423" s="610"/>
      <c r="M423" s="610"/>
      <c r="N423" s="610">
        <v>1</v>
      </c>
      <c r="O423" s="610">
        <v>329</v>
      </c>
      <c r="P423" s="598"/>
      <c r="Q423" s="611">
        <v>329</v>
      </c>
    </row>
    <row r="424" spans="1:17" ht="14.45" customHeight="1" x14ac:dyDescent="0.2">
      <c r="A424" s="592" t="s">
        <v>1693</v>
      </c>
      <c r="B424" s="593" t="s">
        <v>1589</v>
      </c>
      <c r="C424" s="593" t="s">
        <v>1565</v>
      </c>
      <c r="D424" s="593" t="s">
        <v>1619</v>
      </c>
      <c r="E424" s="593" t="s">
        <v>1620</v>
      </c>
      <c r="F424" s="610">
        <v>2</v>
      </c>
      <c r="G424" s="610">
        <v>326</v>
      </c>
      <c r="H424" s="610"/>
      <c r="I424" s="610">
        <v>163</v>
      </c>
      <c r="J424" s="610"/>
      <c r="K424" s="610"/>
      <c r="L424" s="610"/>
      <c r="M424" s="610"/>
      <c r="N424" s="610">
        <v>1</v>
      </c>
      <c r="O424" s="610">
        <v>165</v>
      </c>
      <c r="P424" s="598"/>
      <c r="Q424" s="611">
        <v>165</v>
      </c>
    </row>
    <row r="425" spans="1:17" ht="14.45" customHeight="1" x14ac:dyDescent="0.2">
      <c r="A425" s="592" t="s">
        <v>1693</v>
      </c>
      <c r="B425" s="593" t="s">
        <v>1589</v>
      </c>
      <c r="C425" s="593" t="s">
        <v>1565</v>
      </c>
      <c r="D425" s="593" t="s">
        <v>1621</v>
      </c>
      <c r="E425" s="593" t="s">
        <v>1591</v>
      </c>
      <c r="F425" s="610"/>
      <c r="G425" s="610"/>
      <c r="H425" s="610"/>
      <c r="I425" s="610"/>
      <c r="J425" s="610"/>
      <c r="K425" s="610"/>
      <c r="L425" s="610"/>
      <c r="M425" s="610"/>
      <c r="N425" s="610">
        <v>2</v>
      </c>
      <c r="O425" s="610">
        <v>148</v>
      </c>
      <c r="P425" s="598"/>
      <c r="Q425" s="611">
        <v>74</v>
      </c>
    </row>
    <row r="426" spans="1:17" ht="14.45" customHeight="1" x14ac:dyDescent="0.2">
      <c r="A426" s="592" t="s">
        <v>1694</v>
      </c>
      <c r="B426" s="593" t="s">
        <v>1589</v>
      </c>
      <c r="C426" s="593" t="s">
        <v>1565</v>
      </c>
      <c r="D426" s="593" t="s">
        <v>1590</v>
      </c>
      <c r="E426" s="593" t="s">
        <v>1591</v>
      </c>
      <c r="F426" s="610">
        <v>14</v>
      </c>
      <c r="G426" s="610">
        <v>2954</v>
      </c>
      <c r="H426" s="610">
        <v>2.3223270440251573</v>
      </c>
      <c r="I426" s="610">
        <v>211</v>
      </c>
      <c r="J426" s="610">
        <v>6</v>
      </c>
      <c r="K426" s="610">
        <v>1272</v>
      </c>
      <c r="L426" s="610">
        <v>1</v>
      </c>
      <c r="M426" s="610">
        <v>212</v>
      </c>
      <c r="N426" s="610">
        <v>3</v>
      </c>
      <c r="O426" s="610">
        <v>639</v>
      </c>
      <c r="P426" s="598">
        <v>0.50235849056603776</v>
      </c>
      <c r="Q426" s="611">
        <v>213</v>
      </c>
    </row>
    <row r="427" spans="1:17" ht="14.45" customHeight="1" x14ac:dyDescent="0.2">
      <c r="A427" s="592" t="s">
        <v>1694</v>
      </c>
      <c r="B427" s="593" t="s">
        <v>1589</v>
      </c>
      <c r="C427" s="593" t="s">
        <v>1565</v>
      </c>
      <c r="D427" s="593" t="s">
        <v>1593</v>
      </c>
      <c r="E427" s="593" t="s">
        <v>1594</v>
      </c>
      <c r="F427" s="610">
        <v>44</v>
      </c>
      <c r="G427" s="610">
        <v>13244</v>
      </c>
      <c r="H427" s="610">
        <v>0.50407246707771947</v>
      </c>
      <c r="I427" s="610">
        <v>301</v>
      </c>
      <c r="J427" s="610">
        <v>87</v>
      </c>
      <c r="K427" s="610">
        <v>26274</v>
      </c>
      <c r="L427" s="610">
        <v>1</v>
      </c>
      <c r="M427" s="610">
        <v>302</v>
      </c>
      <c r="N427" s="610">
        <v>147</v>
      </c>
      <c r="O427" s="610">
        <v>44541</v>
      </c>
      <c r="P427" s="598">
        <v>1.6952500570906599</v>
      </c>
      <c r="Q427" s="611">
        <v>303</v>
      </c>
    </row>
    <row r="428" spans="1:17" ht="14.45" customHeight="1" x14ac:dyDescent="0.2">
      <c r="A428" s="592" t="s">
        <v>1694</v>
      </c>
      <c r="B428" s="593" t="s">
        <v>1589</v>
      </c>
      <c r="C428" s="593" t="s">
        <v>1565</v>
      </c>
      <c r="D428" s="593" t="s">
        <v>1595</v>
      </c>
      <c r="E428" s="593" t="s">
        <v>1596</v>
      </c>
      <c r="F428" s="610"/>
      <c r="G428" s="610"/>
      <c r="H428" s="610"/>
      <c r="I428" s="610"/>
      <c r="J428" s="610">
        <v>6</v>
      </c>
      <c r="K428" s="610">
        <v>600</v>
      </c>
      <c r="L428" s="610">
        <v>1</v>
      </c>
      <c r="M428" s="610">
        <v>100</v>
      </c>
      <c r="N428" s="610">
        <v>6</v>
      </c>
      <c r="O428" s="610">
        <v>600</v>
      </c>
      <c r="P428" s="598">
        <v>1</v>
      </c>
      <c r="Q428" s="611">
        <v>100</v>
      </c>
    </row>
    <row r="429" spans="1:17" ht="14.45" customHeight="1" x14ac:dyDescent="0.2">
      <c r="A429" s="592" t="s">
        <v>1694</v>
      </c>
      <c r="B429" s="593" t="s">
        <v>1589</v>
      </c>
      <c r="C429" s="593" t="s">
        <v>1565</v>
      </c>
      <c r="D429" s="593" t="s">
        <v>1599</v>
      </c>
      <c r="E429" s="593" t="s">
        <v>1600</v>
      </c>
      <c r="F429" s="610">
        <v>30</v>
      </c>
      <c r="G429" s="610">
        <v>4110</v>
      </c>
      <c r="H429" s="610">
        <v>1</v>
      </c>
      <c r="I429" s="610">
        <v>137</v>
      </c>
      <c r="J429" s="610">
        <v>30</v>
      </c>
      <c r="K429" s="610">
        <v>4110</v>
      </c>
      <c r="L429" s="610">
        <v>1</v>
      </c>
      <c r="M429" s="610">
        <v>137</v>
      </c>
      <c r="N429" s="610">
        <v>22</v>
      </c>
      <c r="O429" s="610">
        <v>3036</v>
      </c>
      <c r="P429" s="598">
        <v>0.73868613138686134</v>
      </c>
      <c r="Q429" s="611">
        <v>138</v>
      </c>
    </row>
    <row r="430" spans="1:17" ht="14.45" customHeight="1" x14ac:dyDescent="0.2">
      <c r="A430" s="592" t="s">
        <v>1694</v>
      </c>
      <c r="B430" s="593" t="s">
        <v>1589</v>
      </c>
      <c r="C430" s="593" t="s">
        <v>1565</v>
      </c>
      <c r="D430" s="593" t="s">
        <v>1604</v>
      </c>
      <c r="E430" s="593" t="s">
        <v>1605</v>
      </c>
      <c r="F430" s="610"/>
      <c r="G430" s="610"/>
      <c r="H430" s="610"/>
      <c r="I430" s="610"/>
      <c r="J430" s="610">
        <v>1</v>
      </c>
      <c r="K430" s="610">
        <v>640</v>
      </c>
      <c r="L430" s="610">
        <v>1</v>
      </c>
      <c r="M430" s="610">
        <v>640</v>
      </c>
      <c r="N430" s="610"/>
      <c r="O430" s="610"/>
      <c r="P430" s="598"/>
      <c r="Q430" s="611"/>
    </row>
    <row r="431" spans="1:17" ht="14.45" customHeight="1" x14ac:dyDescent="0.2">
      <c r="A431" s="592" t="s">
        <v>1694</v>
      </c>
      <c r="B431" s="593" t="s">
        <v>1589</v>
      </c>
      <c r="C431" s="593" t="s">
        <v>1565</v>
      </c>
      <c r="D431" s="593" t="s">
        <v>1608</v>
      </c>
      <c r="E431" s="593" t="s">
        <v>1609</v>
      </c>
      <c r="F431" s="610">
        <v>2</v>
      </c>
      <c r="G431" s="610">
        <v>346</v>
      </c>
      <c r="H431" s="610">
        <v>0.39770114942528734</v>
      </c>
      <c r="I431" s="610">
        <v>173</v>
      </c>
      <c r="J431" s="610">
        <v>5</v>
      </c>
      <c r="K431" s="610">
        <v>870</v>
      </c>
      <c r="L431" s="610">
        <v>1</v>
      </c>
      <c r="M431" s="610">
        <v>174</v>
      </c>
      <c r="N431" s="610">
        <v>6</v>
      </c>
      <c r="O431" s="610">
        <v>1050</v>
      </c>
      <c r="P431" s="598">
        <v>1.2068965517241379</v>
      </c>
      <c r="Q431" s="611">
        <v>175</v>
      </c>
    </row>
    <row r="432" spans="1:17" ht="14.45" customHeight="1" x14ac:dyDescent="0.2">
      <c r="A432" s="592" t="s">
        <v>1694</v>
      </c>
      <c r="B432" s="593" t="s">
        <v>1589</v>
      </c>
      <c r="C432" s="593" t="s">
        <v>1565</v>
      </c>
      <c r="D432" s="593" t="s">
        <v>1610</v>
      </c>
      <c r="E432" s="593" t="s">
        <v>1611</v>
      </c>
      <c r="F432" s="610">
        <v>33</v>
      </c>
      <c r="G432" s="610">
        <v>561</v>
      </c>
      <c r="H432" s="610">
        <v>0.94285714285714284</v>
      </c>
      <c r="I432" s="610">
        <v>17</v>
      </c>
      <c r="J432" s="610">
        <v>35</v>
      </c>
      <c r="K432" s="610">
        <v>595</v>
      </c>
      <c r="L432" s="610">
        <v>1</v>
      </c>
      <c r="M432" s="610">
        <v>17</v>
      </c>
      <c r="N432" s="610">
        <v>24</v>
      </c>
      <c r="O432" s="610">
        <v>408</v>
      </c>
      <c r="P432" s="598">
        <v>0.68571428571428572</v>
      </c>
      <c r="Q432" s="611">
        <v>17</v>
      </c>
    </row>
    <row r="433" spans="1:17" ht="14.45" customHeight="1" x14ac:dyDescent="0.2">
      <c r="A433" s="592" t="s">
        <v>1694</v>
      </c>
      <c r="B433" s="593" t="s">
        <v>1589</v>
      </c>
      <c r="C433" s="593" t="s">
        <v>1565</v>
      </c>
      <c r="D433" s="593" t="s">
        <v>1612</v>
      </c>
      <c r="E433" s="593" t="s">
        <v>1613</v>
      </c>
      <c r="F433" s="610">
        <v>1</v>
      </c>
      <c r="G433" s="610">
        <v>274</v>
      </c>
      <c r="H433" s="610">
        <v>0.33333333333333331</v>
      </c>
      <c r="I433" s="610">
        <v>274</v>
      </c>
      <c r="J433" s="610">
        <v>3</v>
      </c>
      <c r="K433" s="610">
        <v>822</v>
      </c>
      <c r="L433" s="610">
        <v>1</v>
      </c>
      <c r="M433" s="610">
        <v>274</v>
      </c>
      <c r="N433" s="610">
        <v>2</v>
      </c>
      <c r="O433" s="610">
        <v>554</v>
      </c>
      <c r="P433" s="598">
        <v>0.67396593673965932</v>
      </c>
      <c r="Q433" s="611">
        <v>277</v>
      </c>
    </row>
    <row r="434" spans="1:17" ht="14.45" customHeight="1" x14ac:dyDescent="0.2">
      <c r="A434" s="592" t="s">
        <v>1694</v>
      </c>
      <c r="B434" s="593" t="s">
        <v>1589</v>
      </c>
      <c r="C434" s="593" t="s">
        <v>1565</v>
      </c>
      <c r="D434" s="593" t="s">
        <v>1614</v>
      </c>
      <c r="E434" s="593" t="s">
        <v>1615</v>
      </c>
      <c r="F434" s="610">
        <v>3</v>
      </c>
      <c r="G434" s="610">
        <v>426</v>
      </c>
      <c r="H434" s="610">
        <v>1</v>
      </c>
      <c r="I434" s="610">
        <v>142</v>
      </c>
      <c r="J434" s="610">
        <v>3</v>
      </c>
      <c r="K434" s="610">
        <v>426</v>
      </c>
      <c r="L434" s="610">
        <v>1</v>
      </c>
      <c r="M434" s="610">
        <v>142</v>
      </c>
      <c r="N434" s="610">
        <v>2</v>
      </c>
      <c r="O434" s="610">
        <v>282</v>
      </c>
      <c r="P434" s="598">
        <v>0.6619718309859155</v>
      </c>
      <c r="Q434" s="611">
        <v>141</v>
      </c>
    </row>
    <row r="435" spans="1:17" ht="14.45" customHeight="1" x14ac:dyDescent="0.2">
      <c r="A435" s="592" t="s">
        <v>1694</v>
      </c>
      <c r="B435" s="593" t="s">
        <v>1589</v>
      </c>
      <c r="C435" s="593" t="s">
        <v>1565</v>
      </c>
      <c r="D435" s="593" t="s">
        <v>1616</v>
      </c>
      <c r="E435" s="593" t="s">
        <v>1615</v>
      </c>
      <c r="F435" s="610">
        <v>30</v>
      </c>
      <c r="G435" s="610">
        <v>2340</v>
      </c>
      <c r="H435" s="610">
        <v>1</v>
      </c>
      <c r="I435" s="610">
        <v>78</v>
      </c>
      <c r="J435" s="610">
        <v>30</v>
      </c>
      <c r="K435" s="610">
        <v>2340</v>
      </c>
      <c r="L435" s="610">
        <v>1</v>
      </c>
      <c r="M435" s="610">
        <v>78</v>
      </c>
      <c r="N435" s="610">
        <v>22</v>
      </c>
      <c r="O435" s="610">
        <v>1738</v>
      </c>
      <c r="P435" s="598">
        <v>0.74273504273504276</v>
      </c>
      <c r="Q435" s="611">
        <v>79</v>
      </c>
    </row>
    <row r="436" spans="1:17" ht="14.45" customHeight="1" x14ac:dyDescent="0.2">
      <c r="A436" s="592" t="s">
        <v>1694</v>
      </c>
      <c r="B436" s="593" t="s">
        <v>1589</v>
      </c>
      <c r="C436" s="593" t="s">
        <v>1565</v>
      </c>
      <c r="D436" s="593" t="s">
        <v>1617</v>
      </c>
      <c r="E436" s="593" t="s">
        <v>1618</v>
      </c>
      <c r="F436" s="610">
        <v>3</v>
      </c>
      <c r="G436" s="610">
        <v>942</v>
      </c>
      <c r="H436" s="610">
        <v>1</v>
      </c>
      <c r="I436" s="610">
        <v>314</v>
      </c>
      <c r="J436" s="610">
        <v>3</v>
      </c>
      <c r="K436" s="610">
        <v>942</v>
      </c>
      <c r="L436" s="610">
        <v>1</v>
      </c>
      <c r="M436" s="610">
        <v>314</v>
      </c>
      <c r="N436" s="610">
        <v>2</v>
      </c>
      <c r="O436" s="610">
        <v>632</v>
      </c>
      <c r="P436" s="598">
        <v>0.6709129511677282</v>
      </c>
      <c r="Q436" s="611">
        <v>316</v>
      </c>
    </row>
    <row r="437" spans="1:17" ht="14.45" customHeight="1" x14ac:dyDescent="0.2">
      <c r="A437" s="592" t="s">
        <v>1694</v>
      </c>
      <c r="B437" s="593" t="s">
        <v>1589</v>
      </c>
      <c r="C437" s="593" t="s">
        <v>1565</v>
      </c>
      <c r="D437" s="593" t="s">
        <v>1619</v>
      </c>
      <c r="E437" s="593" t="s">
        <v>1620</v>
      </c>
      <c r="F437" s="610">
        <v>23</v>
      </c>
      <c r="G437" s="610">
        <v>3749</v>
      </c>
      <c r="H437" s="610">
        <v>0.76650991617256181</v>
      </c>
      <c r="I437" s="610">
        <v>163</v>
      </c>
      <c r="J437" s="610">
        <v>30</v>
      </c>
      <c r="K437" s="610">
        <v>4891</v>
      </c>
      <c r="L437" s="610">
        <v>1</v>
      </c>
      <c r="M437" s="610">
        <v>163.03333333333333</v>
      </c>
      <c r="N437" s="610">
        <v>11</v>
      </c>
      <c r="O437" s="610">
        <v>1815</v>
      </c>
      <c r="P437" s="598">
        <v>0.37108975669597222</v>
      </c>
      <c r="Q437" s="611">
        <v>165</v>
      </c>
    </row>
    <row r="438" spans="1:17" ht="14.45" customHeight="1" x14ac:dyDescent="0.2">
      <c r="A438" s="592" t="s">
        <v>1694</v>
      </c>
      <c r="B438" s="593" t="s">
        <v>1589</v>
      </c>
      <c r="C438" s="593" t="s">
        <v>1565</v>
      </c>
      <c r="D438" s="593" t="s">
        <v>1621</v>
      </c>
      <c r="E438" s="593" t="s">
        <v>1591</v>
      </c>
      <c r="F438" s="610">
        <v>66</v>
      </c>
      <c r="G438" s="610">
        <v>4752</v>
      </c>
      <c r="H438" s="610">
        <v>0.88</v>
      </c>
      <c r="I438" s="610">
        <v>72</v>
      </c>
      <c r="J438" s="610">
        <v>75</v>
      </c>
      <c r="K438" s="610">
        <v>5400</v>
      </c>
      <c r="L438" s="610">
        <v>1</v>
      </c>
      <c r="M438" s="610">
        <v>72</v>
      </c>
      <c r="N438" s="610">
        <v>53</v>
      </c>
      <c r="O438" s="610">
        <v>3922</v>
      </c>
      <c r="P438" s="598">
        <v>0.72629629629629633</v>
      </c>
      <c r="Q438" s="611">
        <v>74</v>
      </c>
    </row>
    <row r="439" spans="1:17" ht="14.45" customHeight="1" x14ac:dyDescent="0.2">
      <c r="A439" s="592" t="s">
        <v>1694</v>
      </c>
      <c r="B439" s="593" t="s">
        <v>1589</v>
      </c>
      <c r="C439" s="593" t="s">
        <v>1565</v>
      </c>
      <c r="D439" s="593" t="s">
        <v>1626</v>
      </c>
      <c r="E439" s="593" t="s">
        <v>1627</v>
      </c>
      <c r="F439" s="610">
        <v>1</v>
      </c>
      <c r="G439" s="610">
        <v>1211</v>
      </c>
      <c r="H439" s="610">
        <v>9.9917491749174914E-2</v>
      </c>
      <c r="I439" s="610">
        <v>1211</v>
      </c>
      <c r="J439" s="610">
        <v>10</v>
      </c>
      <c r="K439" s="610">
        <v>12120</v>
      </c>
      <c r="L439" s="610">
        <v>1</v>
      </c>
      <c r="M439" s="610">
        <v>1212</v>
      </c>
      <c r="N439" s="610">
        <v>3</v>
      </c>
      <c r="O439" s="610">
        <v>3648</v>
      </c>
      <c r="P439" s="598">
        <v>0.30099009900990098</v>
      </c>
      <c r="Q439" s="611">
        <v>1216</v>
      </c>
    </row>
    <row r="440" spans="1:17" ht="14.45" customHeight="1" x14ac:dyDescent="0.2">
      <c r="A440" s="592" t="s">
        <v>1694</v>
      </c>
      <c r="B440" s="593" t="s">
        <v>1589</v>
      </c>
      <c r="C440" s="593" t="s">
        <v>1565</v>
      </c>
      <c r="D440" s="593" t="s">
        <v>1628</v>
      </c>
      <c r="E440" s="593" t="s">
        <v>1629</v>
      </c>
      <c r="F440" s="610">
        <v>1</v>
      </c>
      <c r="G440" s="610">
        <v>114</v>
      </c>
      <c r="H440" s="610">
        <v>0.24782608695652175</v>
      </c>
      <c r="I440" s="610">
        <v>114</v>
      </c>
      <c r="J440" s="610">
        <v>4</v>
      </c>
      <c r="K440" s="610">
        <v>460</v>
      </c>
      <c r="L440" s="610">
        <v>1</v>
      </c>
      <c r="M440" s="610">
        <v>115</v>
      </c>
      <c r="N440" s="610">
        <v>2</v>
      </c>
      <c r="O440" s="610">
        <v>232</v>
      </c>
      <c r="P440" s="598">
        <v>0.5043478260869565</v>
      </c>
      <c r="Q440" s="611">
        <v>116</v>
      </c>
    </row>
    <row r="441" spans="1:17" ht="14.45" customHeight="1" x14ac:dyDescent="0.2">
      <c r="A441" s="592" t="s">
        <v>1694</v>
      </c>
      <c r="B441" s="593" t="s">
        <v>1589</v>
      </c>
      <c r="C441" s="593" t="s">
        <v>1565</v>
      </c>
      <c r="D441" s="593" t="s">
        <v>1638</v>
      </c>
      <c r="E441" s="593" t="s">
        <v>1639</v>
      </c>
      <c r="F441" s="610"/>
      <c r="G441" s="610"/>
      <c r="H441" s="610"/>
      <c r="I441" s="610"/>
      <c r="J441" s="610">
        <v>1</v>
      </c>
      <c r="K441" s="610">
        <v>302</v>
      </c>
      <c r="L441" s="610">
        <v>1</v>
      </c>
      <c r="M441" s="610">
        <v>302</v>
      </c>
      <c r="N441" s="610"/>
      <c r="O441" s="610"/>
      <c r="P441" s="598"/>
      <c r="Q441" s="611"/>
    </row>
    <row r="442" spans="1:17" ht="14.45" customHeight="1" x14ac:dyDescent="0.2">
      <c r="A442" s="592" t="s">
        <v>1695</v>
      </c>
      <c r="B442" s="593" t="s">
        <v>1589</v>
      </c>
      <c r="C442" s="593" t="s">
        <v>1565</v>
      </c>
      <c r="D442" s="593" t="s">
        <v>1590</v>
      </c>
      <c r="E442" s="593" t="s">
        <v>1591</v>
      </c>
      <c r="F442" s="610">
        <v>787</v>
      </c>
      <c r="G442" s="610">
        <v>166057</v>
      </c>
      <c r="H442" s="610">
        <v>1.1351996171725458</v>
      </c>
      <c r="I442" s="610">
        <v>211</v>
      </c>
      <c r="J442" s="610">
        <v>690</v>
      </c>
      <c r="K442" s="610">
        <v>146280</v>
      </c>
      <c r="L442" s="610">
        <v>1</v>
      </c>
      <c r="M442" s="610">
        <v>212</v>
      </c>
      <c r="N442" s="610">
        <v>703</v>
      </c>
      <c r="O442" s="610">
        <v>149739</v>
      </c>
      <c r="P442" s="598">
        <v>1.0236464315012306</v>
      </c>
      <c r="Q442" s="611">
        <v>213</v>
      </c>
    </row>
    <row r="443" spans="1:17" ht="14.45" customHeight="1" x14ac:dyDescent="0.2">
      <c r="A443" s="592" t="s">
        <v>1695</v>
      </c>
      <c r="B443" s="593" t="s">
        <v>1589</v>
      </c>
      <c r="C443" s="593" t="s">
        <v>1565</v>
      </c>
      <c r="D443" s="593" t="s">
        <v>1592</v>
      </c>
      <c r="E443" s="593" t="s">
        <v>1591</v>
      </c>
      <c r="F443" s="610">
        <v>1</v>
      </c>
      <c r="G443" s="610">
        <v>87</v>
      </c>
      <c r="H443" s="610"/>
      <c r="I443" s="610">
        <v>87</v>
      </c>
      <c r="J443" s="610"/>
      <c r="K443" s="610"/>
      <c r="L443" s="610"/>
      <c r="M443" s="610"/>
      <c r="N443" s="610"/>
      <c r="O443" s="610"/>
      <c r="P443" s="598"/>
      <c r="Q443" s="611"/>
    </row>
    <row r="444" spans="1:17" ht="14.45" customHeight="1" x14ac:dyDescent="0.2">
      <c r="A444" s="592" t="s">
        <v>1695</v>
      </c>
      <c r="B444" s="593" t="s">
        <v>1589</v>
      </c>
      <c r="C444" s="593" t="s">
        <v>1565</v>
      </c>
      <c r="D444" s="593" t="s">
        <v>1593</v>
      </c>
      <c r="E444" s="593" t="s">
        <v>1594</v>
      </c>
      <c r="F444" s="610">
        <v>186</v>
      </c>
      <c r="G444" s="610">
        <v>55986</v>
      </c>
      <c r="H444" s="610">
        <v>0.62209431530290238</v>
      </c>
      <c r="I444" s="610">
        <v>301</v>
      </c>
      <c r="J444" s="610">
        <v>298</v>
      </c>
      <c r="K444" s="610">
        <v>89996</v>
      </c>
      <c r="L444" s="610">
        <v>1</v>
      </c>
      <c r="M444" s="610">
        <v>302</v>
      </c>
      <c r="N444" s="610">
        <v>433</v>
      </c>
      <c r="O444" s="610">
        <v>131199</v>
      </c>
      <c r="P444" s="598">
        <v>1.4578314591759634</v>
      </c>
      <c r="Q444" s="611">
        <v>303</v>
      </c>
    </row>
    <row r="445" spans="1:17" ht="14.45" customHeight="1" x14ac:dyDescent="0.2">
      <c r="A445" s="592" t="s">
        <v>1695</v>
      </c>
      <c r="B445" s="593" t="s">
        <v>1589</v>
      </c>
      <c r="C445" s="593" t="s">
        <v>1565</v>
      </c>
      <c r="D445" s="593" t="s">
        <v>1595</v>
      </c>
      <c r="E445" s="593" t="s">
        <v>1596</v>
      </c>
      <c r="F445" s="610">
        <v>3</v>
      </c>
      <c r="G445" s="610">
        <v>297</v>
      </c>
      <c r="H445" s="610">
        <v>0.33</v>
      </c>
      <c r="I445" s="610">
        <v>99</v>
      </c>
      <c r="J445" s="610">
        <v>9</v>
      </c>
      <c r="K445" s="610">
        <v>900</v>
      </c>
      <c r="L445" s="610">
        <v>1</v>
      </c>
      <c r="M445" s="610">
        <v>100</v>
      </c>
      <c r="N445" s="610">
        <v>12</v>
      </c>
      <c r="O445" s="610">
        <v>1200</v>
      </c>
      <c r="P445" s="598">
        <v>1.3333333333333333</v>
      </c>
      <c r="Q445" s="611">
        <v>100</v>
      </c>
    </row>
    <row r="446" spans="1:17" ht="14.45" customHeight="1" x14ac:dyDescent="0.2">
      <c r="A446" s="592" t="s">
        <v>1695</v>
      </c>
      <c r="B446" s="593" t="s">
        <v>1589</v>
      </c>
      <c r="C446" s="593" t="s">
        <v>1565</v>
      </c>
      <c r="D446" s="593" t="s">
        <v>1599</v>
      </c>
      <c r="E446" s="593" t="s">
        <v>1600</v>
      </c>
      <c r="F446" s="610">
        <v>56</v>
      </c>
      <c r="G446" s="610">
        <v>7672</v>
      </c>
      <c r="H446" s="610">
        <v>1.3333333333333333</v>
      </c>
      <c r="I446" s="610">
        <v>137</v>
      </c>
      <c r="J446" s="610">
        <v>42</v>
      </c>
      <c r="K446" s="610">
        <v>5754</v>
      </c>
      <c r="L446" s="610">
        <v>1</v>
      </c>
      <c r="M446" s="610">
        <v>137</v>
      </c>
      <c r="N446" s="610">
        <v>49</v>
      </c>
      <c r="O446" s="610">
        <v>6762</v>
      </c>
      <c r="P446" s="598">
        <v>1.1751824817518248</v>
      </c>
      <c r="Q446" s="611">
        <v>138</v>
      </c>
    </row>
    <row r="447" spans="1:17" ht="14.45" customHeight="1" x14ac:dyDescent="0.2">
      <c r="A447" s="592" t="s">
        <v>1695</v>
      </c>
      <c r="B447" s="593" t="s">
        <v>1589</v>
      </c>
      <c r="C447" s="593" t="s">
        <v>1565</v>
      </c>
      <c r="D447" s="593" t="s">
        <v>1601</v>
      </c>
      <c r="E447" s="593" t="s">
        <v>1600</v>
      </c>
      <c r="F447" s="610">
        <v>1</v>
      </c>
      <c r="G447" s="610">
        <v>183</v>
      </c>
      <c r="H447" s="610"/>
      <c r="I447" s="610">
        <v>183</v>
      </c>
      <c r="J447" s="610"/>
      <c r="K447" s="610"/>
      <c r="L447" s="610"/>
      <c r="M447" s="610"/>
      <c r="N447" s="610"/>
      <c r="O447" s="610"/>
      <c r="P447" s="598"/>
      <c r="Q447" s="611"/>
    </row>
    <row r="448" spans="1:17" ht="14.45" customHeight="1" x14ac:dyDescent="0.2">
      <c r="A448" s="592" t="s">
        <v>1695</v>
      </c>
      <c r="B448" s="593" t="s">
        <v>1589</v>
      </c>
      <c r="C448" s="593" t="s">
        <v>1565</v>
      </c>
      <c r="D448" s="593" t="s">
        <v>1604</v>
      </c>
      <c r="E448" s="593" t="s">
        <v>1605</v>
      </c>
      <c r="F448" s="610">
        <v>2</v>
      </c>
      <c r="G448" s="610">
        <v>1278</v>
      </c>
      <c r="H448" s="610">
        <v>0.99843749999999998</v>
      </c>
      <c r="I448" s="610">
        <v>639</v>
      </c>
      <c r="J448" s="610">
        <v>2</v>
      </c>
      <c r="K448" s="610">
        <v>1280</v>
      </c>
      <c r="L448" s="610">
        <v>1</v>
      </c>
      <c r="M448" s="610">
        <v>640</v>
      </c>
      <c r="N448" s="610">
        <v>3</v>
      </c>
      <c r="O448" s="610">
        <v>1935</v>
      </c>
      <c r="P448" s="598">
        <v>1.51171875</v>
      </c>
      <c r="Q448" s="611">
        <v>645</v>
      </c>
    </row>
    <row r="449" spans="1:17" ht="14.45" customHeight="1" x14ac:dyDescent="0.2">
      <c r="A449" s="592" t="s">
        <v>1695</v>
      </c>
      <c r="B449" s="593" t="s">
        <v>1589</v>
      </c>
      <c r="C449" s="593" t="s">
        <v>1565</v>
      </c>
      <c r="D449" s="593" t="s">
        <v>1608</v>
      </c>
      <c r="E449" s="593" t="s">
        <v>1609</v>
      </c>
      <c r="F449" s="610">
        <v>11</v>
      </c>
      <c r="G449" s="610">
        <v>1903</v>
      </c>
      <c r="H449" s="610">
        <v>0.78119868637110013</v>
      </c>
      <c r="I449" s="610">
        <v>173</v>
      </c>
      <c r="J449" s="610">
        <v>14</v>
      </c>
      <c r="K449" s="610">
        <v>2436</v>
      </c>
      <c r="L449" s="610">
        <v>1</v>
      </c>
      <c r="M449" s="610">
        <v>174</v>
      </c>
      <c r="N449" s="610">
        <v>17</v>
      </c>
      <c r="O449" s="610">
        <v>2975</v>
      </c>
      <c r="P449" s="598">
        <v>1.2212643678160919</v>
      </c>
      <c r="Q449" s="611">
        <v>175</v>
      </c>
    </row>
    <row r="450" spans="1:17" ht="14.45" customHeight="1" x14ac:dyDescent="0.2">
      <c r="A450" s="592" t="s">
        <v>1695</v>
      </c>
      <c r="B450" s="593" t="s">
        <v>1589</v>
      </c>
      <c r="C450" s="593" t="s">
        <v>1565</v>
      </c>
      <c r="D450" s="593" t="s">
        <v>1568</v>
      </c>
      <c r="E450" s="593" t="s">
        <v>1569</v>
      </c>
      <c r="F450" s="610"/>
      <c r="G450" s="610"/>
      <c r="H450" s="610"/>
      <c r="I450" s="610"/>
      <c r="J450" s="610"/>
      <c r="K450" s="610"/>
      <c r="L450" s="610"/>
      <c r="M450" s="610"/>
      <c r="N450" s="610">
        <v>1</v>
      </c>
      <c r="O450" s="610">
        <v>348</v>
      </c>
      <c r="P450" s="598"/>
      <c r="Q450" s="611">
        <v>348</v>
      </c>
    </row>
    <row r="451" spans="1:17" ht="14.45" customHeight="1" x14ac:dyDescent="0.2">
      <c r="A451" s="592" t="s">
        <v>1695</v>
      </c>
      <c r="B451" s="593" t="s">
        <v>1589</v>
      </c>
      <c r="C451" s="593" t="s">
        <v>1565</v>
      </c>
      <c r="D451" s="593" t="s">
        <v>1610</v>
      </c>
      <c r="E451" s="593" t="s">
        <v>1611</v>
      </c>
      <c r="F451" s="610">
        <v>312</v>
      </c>
      <c r="G451" s="610">
        <v>5304</v>
      </c>
      <c r="H451" s="610">
        <v>1.1024734982332156</v>
      </c>
      <c r="I451" s="610">
        <v>17</v>
      </c>
      <c r="J451" s="610">
        <v>283</v>
      </c>
      <c r="K451" s="610">
        <v>4811</v>
      </c>
      <c r="L451" s="610">
        <v>1</v>
      </c>
      <c r="M451" s="610">
        <v>17</v>
      </c>
      <c r="N451" s="610">
        <v>266</v>
      </c>
      <c r="O451" s="610">
        <v>4522</v>
      </c>
      <c r="P451" s="598">
        <v>0.93992932862190814</v>
      </c>
      <c r="Q451" s="611">
        <v>17</v>
      </c>
    </row>
    <row r="452" spans="1:17" ht="14.45" customHeight="1" x14ac:dyDescent="0.2">
      <c r="A452" s="592" t="s">
        <v>1695</v>
      </c>
      <c r="B452" s="593" t="s">
        <v>1589</v>
      </c>
      <c r="C452" s="593" t="s">
        <v>1565</v>
      </c>
      <c r="D452" s="593" t="s">
        <v>1612</v>
      </c>
      <c r="E452" s="593" t="s">
        <v>1613</v>
      </c>
      <c r="F452" s="610">
        <v>42</v>
      </c>
      <c r="G452" s="610">
        <v>11508</v>
      </c>
      <c r="H452" s="610">
        <v>0.19811320754716982</v>
      </c>
      <c r="I452" s="610">
        <v>274</v>
      </c>
      <c r="J452" s="610">
        <v>212</v>
      </c>
      <c r="K452" s="610">
        <v>58088</v>
      </c>
      <c r="L452" s="610">
        <v>1</v>
      </c>
      <c r="M452" s="610">
        <v>274</v>
      </c>
      <c r="N452" s="610">
        <v>184</v>
      </c>
      <c r="O452" s="610">
        <v>50968</v>
      </c>
      <c r="P452" s="598">
        <v>0.87742735160446217</v>
      </c>
      <c r="Q452" s="611">
        <v>277</v>
      </c>
    </row>
    <row r="453" spans="1:17" ht="14.45" customHeight="1" x14ac:dyDescent="0.2">
      <c r="A453" s="592" t="s">
        <v>1695</v>
      </c>
      <c r="B453" s="593" t="s">
        <v>1589</v>
      </c>
      <c r="C453" s="593" t="s">
        <v>1565</v>
      </c>
      <c r="D453" s="593" t="s">
        <v>1614</v>
      </c>
      <c r="E453" s="593" t="s">
        <v>1615</v>
      </c>
      <c r="F453" s="610">
        <v>267</v>
      </c>
      <c r="G453" s="610">
        <v>37914</v>
      </c>
      <c r="H453" s="610">
        <v>1.0903600598182446</v>
      </c>
      <c r="I453" s="610">
        <v>142</v>
      </c>
      <c r="J453" s="610">
        <v>245</v>
      </c>
      <c r="K453" s="610">
        <v>34772</v>
      </c>
      <c r="L453" s="610">
        <v>1</v>
      </c>
      <c r="M453" s="610">
        <v>141.9265306122449</v>
      </c>
      <c r="N453" s="610">
        <v>225</v>
      </c>
      <c r="O453" s="610">
        <v>31725</v>
      </c>
      <c r="P453" s="598">
        <v>0.91237202346715751</v>
      </c>
      <c r="Q453" s="611">
        <v>141</v>
      </c>
    </row>
    <row r="454" spans="1:17" ht="14.45" customHeight="1" x14ac:dyDescent="0.2">
      <c r="A454" s="592" t="s">
        <v>1695</v>
      </c>
      <c r="B454" s="593" t="s">
        <v>1589</v>
      </c>
      <c r="C454" s="593" t="s">
        <v>1565</v>
      </c>
      <c r="D454" s="593" t="s">
        <v>1616</v>
      </c>
      <c r="E454" s="593" t="s">
        <v>1615</v>
      </c>
      <c r="F454" s="610">
        <v>56</v>
      </c>
      <c r="G454" s="610">
        <v>4368</v>
      </c>
      <c r="H454" s="610">
        <v>1.3329264571254196</v>
      </c>
      <c r="I454" s="610">
        <v>78</v>
      </c>
      <c r="J454" s="610">
        <v>42</v>
      </c>
      <c r="K454" s="610">
        <v>3277</v>
      </c>
      <c r="L454" s="610">
        <v>1</v>
      </c>
      <c r="M454" s="610">
        <v>78.023809523809518</v>
      </c>
      <c r="N454" s="610">
        <v>49</v>
      </c>
      <c r="O454" s="610">
        <v>3871</v>
      </c>
      <c r="P454" s="598">
        <v>1.1812633506255721</v>
      </c>
      <c r="Q454" s="611">
        <v>79</v>
      </c>
    </row>
    <row r="455" spans="1:17" ht="14.45" customHeight="1" x14ac:dyDescent="0.2">
      <c r="A455" s="592" t="s">
        <v>1695</v>
      </c>
      <c r="B455" s="593" t="s">
        <v>1589</v>
      </c>
      <c r="C455" s="593" t="s">
        <v>1565</v>
      </c>
      <c r="D455" s="593" t="s">
        <v>1617</v>
      </c>
      <c r="E455" s="593" t="s">
        <v>1618</v>
      </c>
      <c r="F455" s="610">
        <v>266</v>
      </c>
      <c r="G455" s="610">
        <v>83524</v>
      </c>
      <c r="H455" s="610">
        <v>1.0857142857142856</v>
      </c>
      <c r="I455" s="610">
        <v>314</v>
      </c>
      <c r="J455" s="610">
        <v>245</v>
      </c>
      <c r="K455" s="610">
        <v>76930</v>
      </c>
      <c r="L455" s="610">
        <v>1</v>
      </c>
      <c r="M455" s="610">
        <v>314</v>
      </c>
      <c r="N455" s="610">
        <v>225</v>
      </c>
      <c r="O455" s="610">
        <v>71100</v>
      </c>
      <c r="P455" s="598">
        <v>0.92421682048615628</v>
      </c>
      <c r="Q455" s="611">
        <v>316</v>
      </c>
    </row>
    <row r="456" spans="1:17" ht="14.45" customHeight="1" x14ac:dyDescent="0.2">
      <c r="A456" s="592" t="s">
        <v>1695</v>
      </c>
      <c r="B456" s="593" t="s">
        <v>1589</v>
      </c>
      <c r="C456" s="593" t="s">
        <v>1565</v>
      </c>
      <c r="D456" s="593" t="s">
        <v>1619</v>
      </c>
      <c r="E456" s="593" t="s">
        <v>1620</v>
      </c>
      <c r="F456" s="610">
        <v>234</v>
      </c>
      <c r="G456" s="610">
        <v>38142</v>
      </c>
      <c r="H456" s="610">
        <v>5.8491028983284776</v>
      </c>
      <c r="I456" s="610">
        <v>163</v>
      </c>
      <c r="J456" s="610">
        <v>40</v>
      </c>
      <c r="K456" s="610">
        <v>6521</v>
      </c>
      <c r="L456" s="610">
        <v>1</v>
      </c>
      <c r="M456" s="610">
        <v>163.02500000000001</v>
      </c>
      <c r="N456" s="610">
        <v>44</v>
      </c>
      <c r="O456" s="610">
        <v>7260</v>
      </c>
      <c r="P456" s="598">
        <v>1.1133261769667229</v>
      </c>
      <c r="Q456" s="611">
        <v>165</v>
      </c>
    </row>
    <row r="457" spans="1:17" ht="14.45" customHeight="1" x14ac:dyDescent="0.2">
      <c r="A457" s="592" t="s">
        <v>1695</v>
      </c>
      <c r="B457" s="593" t="s">
        <v>1589</v>
      </c>
      <c r="C457" s="593" t="s">
        <v>1565</v>
      </c>
      <c r="D457" s="593" t="s">
        <v>1621</v>
      </c>
      <c r="E457" s="593" t="s">
        <v>1591</v>
      </c>
      <c r="F457" s="610">
        <v>183</v>
      </c>
      <c r="G457" s="610">
        <v>13176</v>
      </c>
      <c r="H457" s="610">
        <v>1.0334928229665072</v>
      </c>
      <c r="I457" s="610">
        <v>72</v>
      </c>
      <c r="J457" s="610">
        <v>177</v>
      </c>
      <c r="K457" s="610">
        <v>12749</v>
      </c>
      <c r="L457" s="610">
        <v>1</v>
      </c>
      <c r="M457" s="610">
        <v>72.028248587570616</v>
      </c>
      <c r="N457" s="610">
        <v>189</v>
      </c>
      <c r="O457" s="610">
        <v>13986</v>
      </c>
      <c r="P457" s="598">
        <v>1.0970272178210057</v>
      </c>
      <c r="Q457" s="611">
        <v>74</v>
      </c>
    </row>
    <row r="458" spans="1:17" ht="14.45" customHeight="1" x14ac:dyDescent="0.2">
      <c r="A458" s="592" t="s">
        <v>1695</v>
      </c>
      <c r="B458" s="593" t="s">
        <v>1589</v>
      </c>
      <c r="C458" s="593" t="s">
        <v>1565</v>
      </c>
      <c r="D458" s="593" t="s">
        <v>1626</v>
      </c>
      <c r="E458" s="593" t="s">
        <v>1627</v>
      </c>
      <c r="F458" s="610">
        <v>16</v>
      </c>
      <c r="G458" s="610">
        <v>19376</v>
      </c>
      <c r="H458" s="610">
        <v>0.94039992234517567</v>
      </c>
      <c r="I458" s="610">
        <v>1211</v>
      </c>
      <c r="J458" s="610">
        <v>17</v>
      </c>
      <c r="K458" s="610">
        <v>20604</v>
      </c>
      <c r="L458" s="610">
        <v>1</v>
      </c>
      <c r="M458" s="610">
        <v>1212</v>
      </c>
      <c r="N458" s="610">
        <v>24</v>
      </c>
      <c r="O458" s="610">
        <v>29184</v>
      </c>
      <c r="P458" s="598">
        <v>1.4164239953407105</v>
      </c>
      <c r="Q458" s="611">
        <v>1216</v>
      </c>
    </row>
    <row r="459" spans="1:17" ht="14.45" customHeight="1" x14ac:dyDescent="0.2">
      <c r="A459" s="592" t="s">
        <v>1695</v>
      </c>
      <c r="B459" s="593" t="s">
        <v>1589</v>
      </c>
      <c r="C459" s="593" t="s">
        <v>1565</v>
      </c>
      <c r="D459" s="593" t="s">
        <v>1628</v>
      </c>
      <c r="E459" s="593" t="s">
        <v>1629</v>
      </c>
      <c r="F459" s="610">
        <v>10</v>
      </c>
      <c r="G459" s="610">
        <v>1140</v>
      </c>
      <c r="H459" s="610">
        <v>1.1014492753623188</v>
      </c>
      <c r="I459" s="610">
        <v>114</v>
      </c>
      <c r="J459" s="610">
        <v>9</v>
      </c>
      <c r="K459" s="610">
        <v>1035</v>
      </c>
      <c r="L459" s="610">
        <v>1</v>
      </c>
      <c r="M459" s="610">
        <v>115</v>
      </c>
      <c r="N459" s="610">
        <v>12</v>
      </c>
      <c r="O459" s="610">
        <v>1392</v>
      </c>
      <c r="P459" s="598">
        <v>1.344927536231884</v>
      </c>
      <c r="Q459" s="611">
        <v>116</v>
      </c>
    </row>
    <row r="460" spans="1:17" ht="14.45" customHeight="1" x14ac:dyDescent="0.2">
      <c r="A460" s="592" t="s">
        <v>1695</v>
      </c>
      <c r="B460" s="593" t="s">
        <v>1589</v>
      </c>
      <c r="C460" s="593" t="s">
        <v>1565</v>
      </c>
      <c r="D460" s="593" t="s">
        <v>1638</v>
      </c>
      <c r="E460" s="593" t="s">
        <v>1639</v>
      </c>
      <c r="F460" s="610"/>
      <c r="G460" s="610"/>
      <c r="H460" s="610"/>
      <c r="I460" s="610"/>
      <c r="J460" s="610">
        <v>1</v>
      </c>
      <c r="K460" s="610">
        <v>302</v>
      </c>
      <c r="L460" s="610">
        <v>1</v>
      </c>
      <c r="M460" s="610">
        <v>302</v>
      </c>
      <c r="N460" s="610">
        <v>1</v>
      </c>
      <c r="O460" s="610">
        <v>304</v>
      </c>
      <c r="P460" s="598">
        <v>1.0066225165562914</v>
      </c>
      <c r="Q460" s="611">
        <v>304</v>
      </c>
    </row>
    <row r="461" spans="1:17" ht="14.45" customHeight="1" x14ac:dyDescent="0.2">
      <c r="A461" s="592" t="s">
        <v>1695</v>
      </c>
      <c r="B461" s="593" t="s">
        <v>1589</v>
      </c>
      <c r="C461" s="593" t="s">
        <v>1565</v>
      </c>
      <c r="D461" s="593" t="s">
        <v>1640</v>
      </c>
      <c r="E461" s="593" t="s">
        <v>1641</v>
      </c>
      <c r="F461" s="610"/>
      <c r="G461" s="610"/>
      <c r="H461" s="610"/>
      <c r="I461" s="610"/>
      <c r="J461" s="610"/>
      <c r="K461" s="610"/>
      <c r="L461" s="610"/>
      <c r="M461" s="610"/>
      <c r="N461" s="610">
        <v>1</v>
      </c>
      <c r="O461" s="610">
        <v>757</v>
      </c>
      <c r="P461" s="598"/>
      <c r="Q461" s="611">
        <v>757</v>
      </c>
    </row>
    <row r="462" spans="1:17" ht="14.45" customHeight="1" x14ac:dyDescent="0.2">
      <c r="A462" s="592" t="s">
        <v>1696</v>
      </c>
      <c r="B462" s="593" t="s">
        <v>1589</v>
      </c>
      <c r="C462" s="593" t="s">
        <v>1565</v>
      </c>
      <c r="D462" s="593" t="s">
        <v>1590</v>
      </c>
      <c r="E462" s="593" t="s">
        <v>1591</v>
      </c>
      <c r="F462" s="610">
        <v>188</v>
      </c>
      <c r="G462" s="610">
        <v>39668</v>
      </c>
      <c r="H462" s="610">
        <v>0.8242872579170476</v>
      </c>
      <c r="I462" s="610">
        <v>211</v>
      </c>
      <c r="J462" s="610">
        <v>227</v>
      </c>
      <c r="K462" s="610">
        <v>48124</v>
      </c>
      <c r="L462" s="610">
        <v>1</v>
      </c>
      <c r="M462" s="610">
        <v>212</v>
      </c>
      <c r="N462" s="610">
        <v>208</v>
      </c>
      <c r="O462" s="610">
        <v>44304</v>
      </c>
      <c r="P462" s="598">
        <v>0.92062172720472113</v>
      </c>
      <c r="Q462" s="611">
        <v>213</v>
      </c>
    </row>
    <row r="463" spans="1:17" ht="14.45" customHeight="1" x14ac:dyDescent="0.2">
      <c r="A463" s="592" t="s">
        <v>1696</v>
      </c>
      <c r="B463" s="593" t="s">
        <v>1589</v>
      </c>
      <c r="C463" s="593" t="s">
        <v>1565</v>
      </c>
      <c r="D463" s="593" t="s">
        <v>1592</v>
      </c>
      <c r="E463" s="593" t="s">
        <v>1591</v>
      </c>
      <c r="F463" s="610">
        <v>96</v>
      </c>
      <c r="G463" s="610">
        <v>8352</v>
      </c>
      <c r="H463" s="610">
        <v>0.97959183673469385</v>
      </c>
      <c r="I463" s="610">
        <v>87</v>
      </c>
      <c r="J463" s="610">
        <v>98</v>
      </c>
      <c r="K463" s="610">
        <v>8526</v>
      </c>
      <c r="L463" s="610">
        <v>1</v>
      </c>
      <c r="M463" s="610">
        <v>87</v>
      </c>
      <c r="N463" s="610">
        <v>84</v>
      </c>
      <c r="O463" s="610">
        <v>7392</v>
      </c>
      <c r="P463" s="598">
        <v>0.86699507389162567</v>
      </c>
      <c r="Q463" s="611">
        <v>88</v>
      </c>
    </row>
    <row r="464" spans="1:17" ht="14.45" customHeight="1" x14ac:dyDescent="0.2">
      <c r="A464" s="592" t="s">
        <v>1696</v>
      </c>
      <c r="B464" s="593" t="s">
        <v>1589</v>
      </c>
      <c r="C464" s="593" t="s">
        <v>1565</v>
      </c>
      <c r="D464" s="593" t="s">
        <v>1593</v>
      </c>
      <c r="E464" s="593" t="s">
        <v>1594</v>
      </c>
      <c r="F464" s="610">
        <v>2747</v>
      </c>
      <c r="G464" s="610">
        <v>826847</v>
      </c>
      <c r="H464" s="610">
        <v>0.78315331050055315</v>
      </c>
      <c r="I464" s="610">
        <v>301</v>
      </c>
      <c r="J464" s="610">
        <v>3496</v>
      </c>
      <c r="K464" s="610">
        <v>1055792</v>
      </c>
      <c r="L464" s="610">
        <v>1</v>
      </c>
      <c r="M464" s="610">
        <v>302</v>
      </c>
      <c r="N464" s="610">
        <v>2495</v>
      </c>
      <c r="O464" s="610">
        <v>755985</v>
      </c>
      <c r="P464" s="598">
        <v>0.71603592374255531</v>
      </c>
      <c r="Q464" s="611">
        <v>303</v>
      </c>
    </row>
    <row r="465" spans="1:17" ht="14.45" customHeight="1" x14ac:dyDescent="0.2">
      <c r="A465" s="592" t="s">
        <v>1696</v>
      </c>
      <c r="B465" s="593" t="s">
        <v>1589</v>
      </c>
      <c r="C465" s="593" t="s">
        <v>1565</v>
      </c>
      <c r="D465" s="593" t="s">
        <v>1595</v>
      </c>
      <c r="E465" s="593" t="s">
        <v>1596</v>
      </c>
      <c r="F465" s="610">
        <v>99</v>
      </c>
      <c r="G465" s="610">
        <v>9801</v>
      </c>
      <c r="H465" s="610">
        <v>1.3623853211009174</v>
      </c>
      <c r="I465" s="610">
        <v>99</v>
      </c>
      <c r="J465" s="610">
        <v>72</v>
      </c>
      <c r="K465" s="610">
        <v>7194</v>
      </c>
      <c r="L465" s="610">
        <v>1</v>
      </c>
      <c r="M465" s="610">
        <v>99.916666666666671</v>
      </c>
      <c r="N465" s="610">
        <v>117</v>
      </c>
      <c r="O465" s="610">
        <v>11700</v>
      </c>
      <c r="P465" s="598">
        <v>1.6263552960800667</v>
      </c>
      <c r="Q465" s="611">
        <v>100</v>
      </c>
    </row>
    <row r="466" spans="1:17" ht="14.45" customHeight="1" x14ac:dyDescent="0.2">
      <c r="A466" s="592" t="s">
        <v>1696</v>
      </c>
      <c r="B466" s="593" t="s">
        <v>1589</v>
      </c>
      <c r="C466" s="593" t="s">
        <v>1565</v>
      </c>
      <c r="D466" s="593" t="s">
        <v>1597</v>
      </c>
      <c r="E466" s="593" t="s">
        <v>1598</v>
      </c>
      <c r="F466" s="610">
        <v>9</v>
      </c>
      <c r="G466" s="610">
        <v>2088</v>
      </c>
      <c r="H466" s="610">
        <v>0.9</v>
      </c>
      <c r="I466" s="610">
        <v>232</v>
      </c>
      <c r="J466" s="610">
        <v>10</v>
      </c>
      <c r="K466" s="610">
        <v>2320</v>
      </c>
      <c r="L466" s="610">
        <v>1</v>
      </c>
      <c r="M466" s="610">
        <v>232</v>
      </c>
      <c r="N466" s="610">
        <v>16</v>
      </c>
      <c r="O466" s="610">
        <v>3760</v>
      </c>
      <c r="P466" s="598">
        <v>1.6206896551724137</v>
      </c>
      <c r="Q466" s="611">
        <v>235</v>
      </c>
    </row>
    <row r="467" spans="1:17" ht="14.45" customHeight="1" x14ac:dyDescent="0.2">
      <c r="A467" s="592" t="s">
        <v>1696</v>
      </c>
      <c r="B467" s="593" t="s">
        <v>1589</v>
      </c>
      <c r="C467" s="593" t="s">
        <v>1565</v>
      </c>
      <c r="D467" s="593" t="s">
        <v>1599</v>
      </c>
      <c r="E467" s="593" t="s">
        <v>1600</v>
      </c>
      <c r="F467" s="610">
        <v>956</v>
      </c>
      <c r="G467" s="610">
        <v>130972</v>
      </c>
      <c r="H467" s="610">
        <v>1.0693512304250559</v>
      </c>
      <c r="I467" s="610">
        <v>137</v>
      </c>
      <c r="J467" s="610">
        <v>894</v>
      </c>
      <c r="K467" s="610">
        <v>122478</v>
      </c>
      <c r="L467" s="610">
        <v>1</v>
      </c>
      <c r="M467" s="610">
        <v>137</v>
      </c>
      <c r="N467" s="610">
        <v>845</v>
      </c>
      <c r="O467" s="610">
        <v>116610</v>
      </c>
      <c r="P467" s="598">
        <v>0.95208935482290702</v>
      </c>
      <c r="Q467" s="611">
        <v>138</v>
      </c>
    </row>
    <row r="468" spans="1:17" ht="14.45" customHeight="1" x14ac:dyDescent="0.2">
      <c r="A468" s="592" t="s">
        <v>1696</v>
      </c>
      <c r="B468" s="593" t="s">
        <v>1589</v>
      </c>
      <c r="C468" s="593" t="s">
        <v>1565</v>
      </c>
      <c r="D468" s="593" t="s">
        <v>1601</v>
      </c>
      <c r="E468" s="593" t="s">
        <v>1600</v>
      </c>
      <c r="F468" s="610">
        <v>95</v>
      </c>
      <c r="G468" s="610">
        <v>17385</v>
      </c>
      <c r="H468" s="610">
        <v>0.99456521739130432</v>
      </c>
      <c r="I468" s="610">
        <v>183</v>
      </c>
      <c r="J468" s="610">
        <v>95</v>
      </c>
      <c r="K468" s="610">
        <v>17480</v>
      </c>
      <c r="L468" s="610">
        <v>1</v>
      </c>
      <c r="M468" s="610">
        <v>184</v>
      </c>
      <c r="N468" s="610">
        <v>84</v>
      </c>
      <c r="O468" s="610">
        <v>15540</v>
      </c>
      <c r="P468" s="598">
        <v>0.88901601830663612</v>
      </c>
      <c r="Q468" s="611">
        <v>185</v>
      </c>
    </row>
    <row r="469" spans="1:17" ht="14.45" customHeight="1" x14ac:dyDescent="0.2">
      <c r="A469" s="592" t="s">
        <v>1696</v>
      </c>
      <c r="B469" s="593" t="s">
        <v>1589</v>
      </c>
      <c r="C469" s="593" t="s">
        <v>1565</v>
      </c>
      <c r="D469" s="593" t="s">
        <v>1604</v>
      </c>
      <c r="E469" s="593" t="s">
        <v>1605</v>
      </c>
      <c r="F469" s="610">
        <v>8</v>
      </c>
      <c r="G469" s="610">
        <v>5112</v>
      </c>
      <c r="H469" s="610">
        <v>1.1410714285714285</v>
      </c>
      <c r="I469" s="610">
        <v>639</v>
      </c>
      <c r="J469" s="610">
        <v>7</v>
      </c>
      <c r="K469" s="610">
        <v>4480</v>
      </c>
      <c r="L469" s="610">
        <v>1</v>
      </c>
      <c r="M469" s="610">
        <v>640</v>
      </c>
      <c r="N469" s="610">
        <v>8</v>
      </c>
      <c r="O469" s="610">
        <v>5160</v>
      </c>
      <c r="P469" s="598">
        <v>1.1517857142857142</v>
      </c>
      <c r="Q469" s="611">
        <v>645</v>
      </c>
    </row>
    <row r="470" spans="1:17" ht="14.45" customHeight="1" x14ac:dyDescent="0.2">
      <c r="A470" s="592" t="s">
        <v>1696</v>
      </c>
      <c r="B470" s="593" t="s">
        <v>1589</v>
      </c>
      <c r="C470" s="593" t="s">
        <v>1565</v>
      </c>
      <c r="D470" s="593" t="s">
        <v>1606</v>
      </c>
      <c r="E470" s="593" t="s">
        <v>1607</v>
      </c>
      <c r="F470" s="610">
        <v>19</v>
      </c>
      <c r="G470" s="610">
        <v>11552</v>
      </c>
      <c r="H470" s="610">
        <v>0.82473049189690872</v>
      </c>
      <c r="I470" s="610">
        <v>608</v>
      </c>
      <c r="J470" s="610">
        <v>23</v>
      </c>
      <c r="K470" s="610">
        <v>14007</v>
      </c>
      <c r="L470" s="610">
        <v>1</v>
      </c>
      <c r="M470" s="610">
        <v>609</v>
      </c>
      <c r="N470" s="610">
        <v>21</v>
      </c>
      <c r="O470" s="610">
        <v>12894</v>
      </c>
      <c r="P470" s="598">
        <v>0.92053973013493251</v>
      </c>
      <c r="Q470" s="611">
        <v>614</v>
      </c>
    </row>
    <row r="471" spans="1:17" ht="14.45" customHeight="1" x14ac:dyDescent="0.2">
      <c r="A471" s="592" t="s">
        <v>1696</v>
      </c>
      <c r="B471" s="593" t="s">
        <v>1589</v>
      </c>
      <c r="C471" s="593" t="s">
        <v>1565</v>
      </c>
      <c r="D471" s="593" t="s">
        <v>1608</v>
      </c>
      <c r="E471" s="593" t="s">
        <v>1609</v>
      </c>
      <c r="F471" s="610">
        <v>197</v>
      </c>
      <c r="G471" s="610">
        <v>34081</v>
      </c>
      <c r="H471" s="610">
        <v>0.87833101386526469</v>
      </c>
      <c r="I471" s="610">
        <v>173</v>
      </c>
      <c r="J471" s="610">
        <v>223</v>
      </c>
      <c r="K471" s="610">
        <v>38802</v>
      </c>
      <c r="L471" s="610">
        <v>1</v>
      </c>
      <c r="M471" s="610">
        <v>174</v>
      </c>
      <c r="N471" s="610">
        <v>187</v>
      </c>
      <c r="O471" s="610">
        <v>32725</v>
      </c>
      <c r="P471" s="598">
        <v>0.84338436163084374</v>
      </c>
      <c r="Q471" s="611">
        <v>175</v>
      </c>
    </row>
    <row r="472" spans="1:17" ht="14.45" customHeight="1" x14ac:dyDescent="0.2">
      <c r="A472" s="592" t="s">
        <v>1696</v>
      </c>
      <c r="B472" s="593" t="s">
        <v>1589</v>
      </c>
      <c r="C472" s="593" t="s">
        <v>1565</v>
      </c>
      <c r="D472" s="593" t="s">
        <v>1568</v>
      </c>
      <c r="E472" s="593" t="s">
        <v>1569</v>
      </c>
      <c r="F472" s="610">
        <v>79</v>
      </c>
      <c r="G472" s="610">
        <v>27413</v>
      </c>
      <c r="H472" s="610">
        <v>1.8809523809523809</v>
      </c>
      <c r="I472" s="610">
        <v>347</v>
      </c>
      <c r="J472" s="610">
        <v>42</v>
      </c>
      <c r="K472" s="610">
        <v>14574</v>
      </c>
      <c r="L472" s="610">
        <v>1</v>
      </c>
      <c r="M472" s="610">
        <v>347</v>
      </c>
      <c r="N472" s="610">
        <v>63</v>
      </c>
      <c r="O472" s="610">
        <v>21924</v>
      </c>
      <c r="P472" s="598">
        <v>1.5043227665706052</v>
      </c>
      <c r="Q472" s="611">
        <v>348</v>
      </c>
    </row>
    <row r="473" spans="1:17" ht="14.45" customHeight="1" x14ac:dyDescent="0.2">
      <c r="A473" s="592" t="s">
        <v>1696</v>
      </c>
      <c r="B473" s="593" t="s">
        <v>1589</v>
      </c>
      <c r="C473" s="593" t="s">
        <v>1565</v>
      </c>
      <c r="D473" s="593" t="s">
        <v>1610</v>
      </c>
      <c r="E473" s="593" t="s">
        <v>1611</v>
      </c>
      <c r="F473" s="610">
        <v>1303</v>
      </c>
      <c r="G473" s="610">
        <v>22151</v>
      </c>
      <c r="H473" s="610">
        <v>1.0457463884430176</v>
      </c>
      <c r="I473" s="610">
        <v>17</v>
      </c>
      <c r="J473" s="610">
        <v>1246</v>
      </c>
      <c r="K473" s="610">
        <v>21182</v>
      </c>
      <c r="L473" s="610">
        <v>1</v>
      </c>
      <c r="M473" s="610">
        <v>17</v>
      </c>
      <c r="N473" s="610">
        <v>1250</v>
      </c>
      <c r="O473" s="610">
        <v>21250</v>
      </c>
      <c r="P473" s="598">
        <v>1.0032102728731942</v>
      </c>
      <c r="Q473" s="611">
        <v>17</v>
      </c>
    </row>
    <row r="474" spans="1:17" ht="14.45" customHeight="1" x14ac:dyDescent="0.2">
      <c r="A474" s="592" t="s">
        <v>1696</v>
      </c>
      <c r="B474" s="593" t="s">
        <v>1589</v>
      </c>
      <c r="C474" s="593" t="s">
        <v>1565</v>
      </c>
      <c r="D474" s="593" t="s">
        <v>1612</v>
      </c>
      <c r="E474" s="593" t="s">
        <v>1613</v>
      </c>
      <c r="F474" s="610">
        <v>23</v>
      </c>
      <c r="G474" s="610">
        <v>6302</v>
      </c>
      <c r="H474" s="610">
        <v>0.20175438596491227</v>
      </c>
      <c r="I474" s="610">
        <v>274</v>
      </c>
      <c r="J474" s="610">
        <v>114</v>
      </c>
      <c r="K474" s="610">
        <v>31236</v>
      </c>
      <c r="L474" s="610">
        <v>1</v>
      </c>
      <c r="M474" s="610">
        <v>274</v>
      </c>
      <c r="N474" s="610">
        <v>78</v>
      </c>
      <c r="O474" s="610">
        <v>21606</v>
      </c>
      <c r="P474" s="598">
        <v>0.69170188244333464</v>
      </c>
      <c r="Q474" s="611">
        <v>277</v>
      </c>
    </row>
    <row r="475" spans="1:17" ht="14.45" customHeight="1" x14ac:dyDescent="0.2">
      <c r="A475" s="592" t="s">
        <v>1696</v>
      </c>
      <c r="B475" s="593" t="s">
        <v>1589</v>
      </c>
      <c r="C475" s="593" t="s">
        <v>1565</v>
      </c>
      <c r="D475" s="593" t="s">
        <v>1614</v>
      </c>
      <c r="E475" s="593" t="s">
        <v>1615</v>
      </c>
      <c r="F475" s="610">
        <v>126</v>
      </c>
      <c r="G475" s="610">
        <v>17892</v>
      </c>
      <c r="H475" s="610">
        <v>0.783122510614085</v>
      </c>
      <c r="I475" s="610">
        <v>142</v>
      </c>
      <c r="J475" s="610">
        <v>161</v>
      </c>
      <c r="K475" s="610">
        <v>22847</v>
      </c>
      <c r="L475" s="610">
        <v>1</v>
      </c>
      <c r="M475" s="610">
        <v>141.90683229813664</v>
      </c>
      <c r="N475" s="610">
        <v>146</v>
      </c>
      <c r="O475" s="610">
        <v>20586</v>
      </c>
      <c r="P475" s="598">
        <v>0.90103733531754715</v>
      </c>
      <c r="Q475" s="611">
        <v>141</v>
      </c>
    </row>
    <row r="476" spans="1:17" ht="14.45" customHeight="1" x14ac:dyDescent="0.2">
      <c r="A476" s="592" t="s">
        <v>1696</v>
      </c>
      <c r="B476" s="593" t="s">
        <v>1589</v>
      </c>
      <c r="C476" s="593" t="s">
        <v>1565</v>
      </c>
      <c r="D476" s="593" t="s">
        <v>1616</v>
      </c>
      <c r="E476" s="593" t="s">
        <v>1615</v>
      </c>
      <c r="F476" s="610">
        <v>955</v>
      </c>
      <c r="G476" s="610">
        <v>74490</v>
      </c>
      <c r="H476" s="610">
        <v>1.06711553613638</v>
      </c>
      <c r="I476" s="610">
        <v>78</v>
      </c>
      <c r="J476" s="610">
        <v>894</v>
      </c>
      <c r="K476" s="610">
        <v>69805</v>
      </c>
      <c r="L476" s="610">
        <v>1</v>
      </c>
      <c r="M476" s="610">
        <v>78.081655480984338</v>
      </c>
      <c r="N476" s="610">
        <v>845</v>
      </c>
      <c r="O476" s="610">
        <v>66755</v>
      </c>
      <c r="P476" s="598">
        <v>0.95630685480982736</v>
      </c>
      <c r="Q476" s="611">
        <v>79</v>
      </c>
    </row>
    <row r="477" spans="1:17" ht="14.45" customHeight="1" x14ac:dyDescent="0.2">
      <c r="A477" s="592" t="s">
        <v>1696</v>
      </c>
      <c r="B477" s="593" t="s">
        <v>1589</v>
      </c>
      <c r="C477" s="593" t="s">
        <v>1565</v>
      </c>
      <c r="D477" s="593" t="s">
        <v>1617</v>
      </c>
      <c r="E477" s="593" t="s">
        <v>1618</v>
      </c>
      <c r="F477" s="610">
        <v>126</v>
      </c>
      <c r="G477" s="610">
        <v>39564</v>
      </c>
      <c r="H477" s="610">
        <v>0.78260869565217395</v>
      </c>
      <c r="I477" s="610">
        <v>314</v>
      </c>
      <c r="J477" s="610">
        <v>161</v>
      </c>
      <c r="K477" s="610">
        <v>50554</v>
      </c>
      <c r="L477" s="610">
        <v>1</v>
      </c>
      <c r="M477" s="610">
        <v>314</v>
      </c>
      <c r="N477" s="610">
        <v>146</v>
      </c>
      <c r="O477" s="610">
        <v>46136</v>
      </c>
      <c r="P477" s="598">
        <v>0.91260830003560545</v>
      </c>
      <c r="Q477" s="611">
        <v>316</v>
      </c>
    </row>
    <row r="478" spans="1:17" ht="14.45" customHeight="1" x14ac:dyDescent="0.2">
      <c r="A478" s="592" t="s">
        <v>1696</v>
      </c>
      <c r="B478" s="593" t="s">
        <v>1589</v>
      </c>
      <c r="C478" s="593" t="s">
        <v>1565</v>
      </c>
      <c r="D478" s="593" t="s">
        <v>1576</v>
      </c>
      <c r="E478" s="593" t="s">
        <v>1577</v>
      </c>
      <c r="F478" s="610">
        <v>79</v>
      </c>
      <c r="G478" s="610">
        <v>25912</v>
      </c>
      <c r="H478" s="610">
        <v>1.8809523809523809</v>
      </c>
      <c r="I478" s="610">
        <v>328</v>
      </c>
      <c r="J478" s="610">
        <v>42</v>
      </c>
      <c r="K478" s="610">
        <v>13776</v>
      </c>
      <c r="L478" s="610">
        <v>1</v>
      </c>
      <c r="M478" s="610">
        <v>328</v>
      </c>
      <c r="N478" s="610">
        <v>61</v>
      </c>
      <c r="O478" s="610">
        <v>20069</v>
      </c>
      <c r="P478" s="598">
        <v>1.4568089430894309</v>
      </c>
      <c r="Q478" s="611">
        <v>329</v>
      </c>
    </row>
    <row r="479" spans="1:17" ht="14.45" customHeight="1" x14ac:dyDescent="0.2">
      <c r="A479" s="592" t="s">
        <v>1696</v>
      </c>
      <c r="B479" s="593" t="s">
        <v>1589</v>
      </c>
      <c r="C479" s="593" t="s">
        <v>1565</v>
      </c>
      <c r="D479" s="593" t="s">
        <v>1619</v>
      </c>
      <c r="E479" s="593" t="s">
        <v>1620</v>
      </c>
      <c r="F479" s="610">
        <v>760</v>
      </c>
      <c r="G479" s="610">
        <v>123880</v>
      </c>
      <c r="H479" s="610">
        <v>1.1943579410148379</v>
      </c>
      <c r="I479" s="610">
        <v>163</v>
      </c>
      <c r="J479" s="610">
        <v>636</v>
      </c>
      <c r="K479" s="610">
        <v>103721</v>
      </c>
      <c r="L479" s="610">
        <v>1</v>
      </c>
      <c r="M479" s="610">
        <v>163.08333333333334</v>
      </c>
      <c r="N479" s="610">
        <v>354</v>
      </c>
      <c r="O479" s="610">
        <v>58410</v>
      </c>
      <c r="P479" s="598">
        <v>0.56314536111298585</v>
      </c>
      <c r="Q479" s="611">
        <v>165</v>
      </c>
    </row>
    <row r="480" spans="1:17" ht="14.45" customHeight="1" x14ac:dyDescent="0.2">
      <c r="A480" s="592" t="s">
        <v>1696</v>
      </c>
      <c r="B480" s="593" t="s">
        <v>1589</v>
      </c>
      <c r="C480" s="593" t="s">
        <v>1565</v>
      </c>
      <c r="D480" s="593" t="s">
        <v>1621</v>
      </c>
      <c r="E480" s="593" t="s">
        <v>1591</v>
      </c>
      <c r="F480" s="610">
        <v>1538</v>
      </c>
      <c r="G480" s="610">
        <v>110736</v>
      </c>
      <c r="H480" s="610">
        <v>1.0781843319767102</v>
      </c>
      <c r="I480" s="610">
        <v>72</v>
      </c>
      <c r="J480" s="610">
        <v>1425</v>
      </c>
      <c r="K480" s="610">
        <v>102706</v>
      </c>
      <c r="L480" s="610">
        <v>1</v>
      </c>
      <c r="M480" s="610">
        <v>72.074385964912281</v>
      </c>
      <c r="N480" s="610">
        <v>1284</v>
      </c>
      <c r="O480" s="610">
        <v>95016</v>
      </c>
      <c r="P480" s="598">
        <v>0.92512608805717289</v>
      </c>
      <c r="Q480" s="611">
        <v>74</v>
      </c>
    </row>
    <row r="481" spans="1:17" ht="14.45" customHeight="1" x14ac:dyDescent="0.2">
      <c r="A481" s="592" t="s">
        <v>1696</v>
      </c>
      <c r="B481" s="593" t="s">
        <v>1589</v>
      </c>
      <c r="C481" s="593" t="s">
        <v>1565</v>
      </c>
      <c r="D481" s="593" t="s">
        <v>1624</v>
      </c>
      <c r="E481" s="593" t="s">
        <v>1625</v>
      </c>
      <c r="F481" s="610">
        <v>16</v>
      </c>
      <c r="G481" s="610">
        <v>3680</v>
      </c>
      <c r="H481" s="610">
        <v>0.76190476190476186</v>
      </c>
      <c r="I481" s="610">
        <v>230</v>
      </c>
      <c r="J481" s="610">
        <v>21</v>
      </c>
      <c r="K481" s="610">
        <v>4830</v>
      </c>
      <c r="L481" s="610">
        <v>1</v>
      </c>
      <c r="M481" s="610">
        <v>230</v>
      </c>
      <c r="N481" s="610">
        <v>20</v>
      </c>
      <c r="O481" s="610">
        <v>4660</v>
      </c>
      <c r="P481" s="598">
        <v>0.96480331262939956</v>
      </c>
      <c r="Q481" s="611">
        <v>233</v>
      </c>
    </row>
    <row r="482" spans="1:17" ht="14.45" customHeight="1" x14ac:dyDescent="0.2">
      <c r="A482" s="592" t="s">
        <v>1696</v>
      </c>
      <c r="B482" s="593" t="s">
        <v>1589</v>
      </c>
      <c r="C482" s="593" t="s">
        <v>1565</v>
      </c>
      <c r="D482" s="593" t="s">
        <v>1626</v>
      </c>
      <c r="E482" s="593" t="s">
        <v>1627</v>
      </c>
      <c r="F482" s="610">
        <v>87</v>
      </c>
      <c r="G482" s="610">
        <v>105357</v>
      </c>
      <c r="H482" s="610">
        <v>1.128937893789379</v>
      </c>
      <c r="I482" s="610">
        <v>1211</v>
      </c>
      <c r="J482" s="610">
        <v>77</v>
      </c>
      <c r="K482" s="610">
        <v>93324</v>
      </c>
      <c r="L482" s="610">
        <v>1</v>
      </c>
      <c r="M482" s="610">
        <v>1212</v>
      </c>
      <c r="N482" s="610">
        <v>86</v>
      </c>
      <c r="O482" s="610">
        <v>104576</v>
      </c>
      <c r="P482" s="598">
        <v>1.1205691997771206</v>
      </c>
      <c r="Q482" s="611">
        <v>1216</v>
      </c>
    </row>
    <row r="483" spans="1:17" ht="14.45" customHeight="1" x14ac:dyDescent="0.2">
      <c r="A483" s="592" t="s">
        <v>1696</v>
      </c>
      <c r="B483" s="593" t="s">
        <v>1589</v>
      </c>
      <c r="C483" s="593" t="s">
        <v>1565</v>
      </c>
      <c r="D483" s="593" t="s">
        <v>1628</v>
      </c>
      <c r="E483" s="593" t="s">
        <v>1629</v>
      </c>
      <c r="F483" s="610">
        <v>137</v>
      </c>
      <c r="G483" s="610">
        <v>15618</v>
      </c>
      <c r="H483" s="610">
        <v>1.1317391304347826</v>
      </c>
      <c r="I483" s="610">
        <v>114</v>
      </c>
      <c r="J483" s="610">
        <v>120</v>
      </c>
      <c r="K483" s="610">
        <v>13800</v>
      </c>
      <c r="L483" s="610">
        <v>1</v>
      </c>
      <c r="M483" s="610">
        <v>115</v>
      </c>
      <c r="N483" s="610">
        <v>112</v>
      </c>
      <c r="O483" s="610">
        <v>12992</v>
      </c>
      <c r="P483" s="598">
        <v>0.94144927536231882</v>
      </c>
      <c r="Q483" s="611">
        <v>116</v>
      </c>
    </row>
    <row r="484" spans="1:17" ht="14.45" customHeight="1" x14ac:dyDescent="0.2">
      <c r="A484" s="592" t="s">
        <v>1696</v>
      </c>
      <c r="B484" s="593" t="s">
        <v>1589</v>
      </c>
      <c r="C484" s="593" t="s">
        <v>1565</v>
      </c>
      <c r="D484" s="593" t="s">
        <v>1630</v>
      </c>
      <c r="E484" s="593" t="s">
        <v>1631</v>
      </c>
      <c r="F484" s="610">
        <v>4</v>
      </c>
      <c r="G484" s="610">
        <v>1388</v>
      </c>
      <c r="H484" s="610">
        <v>0.66666666666666663</v>
      </c>
      <c r="I484" s="610">
        <v>347</v>
      </c>
      <c r="J484" s="610">
        <v>6</v>
      </c>
      <c r="K484" s="610">
        <v>2082</v>
      </c>
      <c r="L484" s="610">
        <v>1</v>
      </c>
      <c r="M484" s="610">
        <v>347</v>
      </c>
      <c r="N484" s="610">
        <v>6</v>
      </c>
      <c r="O484" s="610">
        <v>2100</v>
      </c>
      <c r="P484" s="598">
        <v>1.0086455331412103</v>
      </c>
      <c r="Q484" s="611">
        <v>350</v>
      </c>
    </row>
    <row r="485" spans="1:17" ht="14.45" customHeight="1" x14ac:dyDescent="0.2">
      <c r="A485" s="592" t="s">
        <v>1696</v>
      </c>
      <c r="B485" s="593" t="s">
        <v>1589</v>
      </c>
      <c r="C485" s="593" t="s">
        <v>1565</v>
      </c>
      <c r="D485" s="593" t="s">
        <v>1634</v>
      </c>
      <c r="E485" s="593" t="s">
        <v>1635</v>
      </c>
      <c r="F485" s="610"/>
      <c r="G485" s="610"/>
      <c r="H485" s="610"/>
      <c r="I485" s="610"/>
      <c r="J485" s="610"/>
      <c r="K485" s="610"/>
      <c r="L485" s="610"/>
      <c r="M485" s="610"/>
      <c r="N485" s="610">
        <v>1</v>
      </c>
      <c r="O485" s="610">
        <v>152</v>
      </c>
      <c r="P485" s="598"/>
      <c r="Q485" s="611">
        <v>152</v>
      </c>
    </row>
    <row r="486" spans="1:17" ht="14.45" customHeight="1" x14ac:dyDescent="0.2">
      <c r="A486" s="592" t="s">
        <v>1696</v>
      </c>
      <c r="B486" s="593" t="s">
        <v>1589</v>
      </c>
      <c r="C486" s="593" t="s">
        <v>1565</v>
      </c>
      <c r="D486" s="593" t="s">
        <v>1636</v>
      </c>
      <c r="E486" s="593" t="s">
        <v>1637</v>
      </c>
      <c r="F486" s="610">
        <v>17</v>
      </c>
      <c r="G486" s="610">
        <v>18105</v>
      </c>
      <c r="H486" s="610">
        <v>0.77127886171934912</v>
      </c>
      <c r="I486" s="610">
        <v>1065</v>
      </c>
      <c r="J486" s="610">
        <v>22</v>
      </c>
      <c r="K486" s="610">
        <v>23474</v>
      </c>
      <c r="L486" s="610">
        <v>1</v>
      </c>
      <c r="M486" s="610">
        <v>1067</v>
      </c>
      <c r="N486" s="610">
        <v>21</v>
      </c>
      <c r="O486" s="610">
        <v>22575</v>
      </c>
      <c r="P486" s="598">
        <v>0.96170230893754793</v>
      </c>
      <c r="Q486" s="611">
        <v>1075</v>
      </c>
    </row>
    <row r="487" spans="1:17" ht="14.45" customHeight="1" x14ac:dyDescent="0.2">
      <c r="A487" s="592" t="s">
        <v>1696</v>
      </c>
      <c r="B487" s="593" t="s">
        <v>1589</v>
      </c>
      <c r="C487" s="593" t="s">
        <v>1565</v>
      </c>
      <c r="D487" s="593" t="s">
        <v>1638</v>
      </c>
      <c r="E487" s="593" t="s">
        <v>1639</v>
      </c>
      <c r="F487" s="610">
        <v>8</v>
      </c>
      <c r="G487" s="610">
        <v>2416</v>
      </c>
      <c r="H487" s="610">
        <v>1.1428571428571428</v>
      </c>
      <c r="I487" s="610">
        <v>302</v>
      </c>
      <c r="J487" s="610">
        <v>7</v>
      </c>
      <c r="K487" s="610">
        <v>2114</v>
      </c>
      <c r="L487" s="610">
        <v>1</v>
      </c>
      <c r="M487" s="610">
        <v>302</v>
      </c>
      <c r="N487" s="610">
        <v>9</v>
      </c>
      <c r="O487" s="610">
        <v>2736</v>
      </c>
      <c r="P487" s="598">
        <v>1.294228949858089</v>
      </c>
      <c r="Q487" s="611">
        <v>304</v>
      </c>
    </row>
    <row r="488" spans="1:17" ht="14.45" customHeight="1" x14ac:dyDescent="0.2">
      <c r="A488" s="592" t="s">
        <v>1696</v>
      </c>
      <c r="B488" s="593" t="s">
        <v>1589</v>
      </c>
      <c r="C488" s="593" t="s">
        <v>1565</v>
      </c>
      <c r="D488" s="593" t="s">
        <v>1697</v>
      </c>
      <c r="E488" s="593" t="s">
        <v>1698</v>
      </c>
      <c r="F488" s="610"/>
      <c r="G488" s="610"/>
      <c r="H488" s="610"/>
      <c r="I488" s="610"/>
      <c r="J488" s="610">
        <v>1</v>
      </c>
      <c r="K488" s="610">
        <v>815</v>
      </c>
      <c r="L488" s="610">
        <v>1</v>
      </c>
      <c r="M488" s="610">
        <v>815</v>
      </c>
      <c r="N488" s="610"/>
      <c r="O488" s="610"/>
      <c r="P488" s="598"/>
      <c r="Q488" s="611"/>
    </row>
    <row r="489" spans="1:17" ht="14.45" customHeight="1" x14ac:dyDescent="0.2">
      <c r="A489" s="592" t="s">
        <v>1696</v>
      </c>
      <c r="B489" s="593" t="s">
        <v>1589</v>
      </c>
      <c r="C489" s="593" t="s">
        <v>1565</v>
      </c>
      <c r="D489" s="593" t="s">
        <v>1640</v>
      </c>
      <c r="E489" s="593" t="s">
        <v>1641</v>
      </c>
      <c r="F489" s="610">
        <v>1</v>
      </c>
      <c r="G489" s="610">
        <v>751</v>
      </c>
      <c r="H489" s="610"/>
      <c r="I489" s="610">
        <v>751</v>
      </c>
      <c r="J489" s="610"/>
      <c r="K489" s="610"/>
      <c r="L489" s="610"/>
      <c r="M489" s="610"/>
      <c r="N489" s="610"/>
      <c r="O489" s="610"/>
      <c r="P489" s="598"/>
      <c r="Q489" s="611"/>
    </row>
    <row r="490" spans="1:17" ht="14.45" customHeight="1" x14ac:dyDescent="0.2">
      <c r="A490" s="592" t="s">
        <v>1699</v>
      </c>
      <c r="B490" s="593" t="s">
        <v>1589</v>
      </c>
      <c r="C490" s="593" t="s">
        <v>1565</v>
      </c>
      <c r="D490" s="593" t="s">
        <v>1590</v>
      </c>
      <c r="E490" s="593" t="s">
        <v>1591</v>
      </c>
      <c r="F490" s="610">
        <v>728</v>
      </c>
      <c r="G490" s="610">
        <v>153608</v>
      </c>
      <c r="H490" s="610">
        <v>0.78757178014766205</v>
      </c>
      <c r="I490" s="610">
        <v>211</v>
      </c>
      <c r="J490" s="610">
        <v>920</v>
      </c>
      <c r="K490" s="610">
        <v>195040</v>
      </c>
      <c r="L490" s="610">
        <v>1</v>
      </c>
      <c r="M490" s="610">
        <v>212</v>
      </c>
      <c r="N490" s="610">
        <v>1006</v>
      </c>
      <c r="O490" s="610">
        <v>214278</v>
      </c>
      <c r="P490" s="598">
        <v>1.0986361771944217</v>
      </c>
      <c r="Q490" s="611">
        <v>213</v>
      </c>
    </row>
    <row r="491" spans="1:17" ht="14.45" customHeight="1" x14ac:dyDescent="0.2">
      <c r="A491" s="592" t="s">
        <v>1699</v>
      </c>
      <c r="B491" s="593" t="s">
        <v>1589</v>
      </c>
      <c r="C491" s="593" t="s">
        <v>1565</v>
      </c>
      <c r="D491" s="593" t="s">
        <v>1592</v>
      </c>
      <c r="E491" s="593" t="s">
        <v>1591</v>
      </c>
      <c r="F491" s="610"/>
      <c r="G491" s="610"/>
      <c r="H491" s="610"/>
      <c r="I491" s="610"/>
      <c r="J491" s="610">
        <v>4</v>
      </c>
      <c r="K491" s="610">
        <v>348</v>
      </c>
      <c r="L491" s="610">
        <v>1</v>
      </c>
      <c r="M491" s="610">
        <v>87</v>
      </c>
      <c r="N491" s="610"/>
      <c r="O491" s="610"/>
      <c r="P491" s="598"/>
      <c r="Q491" s="611"/>
    </row>
    <row r="492" spans="1:17" ht="14.45" customHeight="1" x14ac:dyDescent="0.2">
      <c r="A492" s="592" t="s">
        <v>1699</v>
      </c>
      <c r="B492" s="593" t="s">
        <v>1589</v>
      </c>
      <c r="C492" s="593" t="s">
        <v>1565</v>
      </c>
      <c r="D492" s="593" t="s">
        <v>1593</v>
      </c>
      <c r="E492" s="593" t="s">
        <v>1594</v>
      </c>
      <c r="F492" s="610">
        <v>881</v>
      </c>
      <c r="G492" s="610">
        <v>265181</v>
      </c>
      <c r="H492" s="610">
        <v>1.2128215213493836</v>
      </c>
      <c r="I492" s="610">
        <v>301</v>
      </c>
      <c r="J492" s="610">
        <v>724</v>
      </c>
      <c r="K492" s="610">
        <v>218648</v>
      </c>
      <c r="L492" s="610">
        <v>1</v>
      </c>
      <c r="M492" s="610">
        <v>302</v>
      </c>
      <c r="N492" s="610">
        <v>876</v>
      </c>
      <c r="O492" s="610">
        <v>265428</v>
      </c>
      <c r="P492" s="598">
        <v>1.2139511909553256</v>
      </c>
      <c r="Q492" s="611">
        <v>303</v>
      </c>
    </row>
    <row r="493" spans="1:17" ht="14.45" customHeight="1" x14ac:dyDescent="0.2">
      <c r="A493" s="592" t="s">
        <v>1699</v>
      </c>
      <c r="B493" s="593" t="s">
        <v>1589</v>
      </c>
      <c r="C493" s="593" t="s">
        <v>1565</v>
      </c>
      <c r="D493" s="593" t="s">
        <v>1595</v>
      </c>
      <c r="E493" s="593" t="s">
        <v>1596</v>
      </c>
      <c r="F493" s="610">
        <v>6</v>
      </c>
      <c r="G493" s="610">
        <v>594</v>
      </c>
      <c r="H493" s="610">
        <v>0.66220735785953178</v>
      </c>
      <c r="I493" s="610">
        <v>99</v>
      </c>
      <c r="J493" s="610">
        <v>9</v>
      </c>
      <c r="K493" s="610">
        <v>897</v>
      </c>
      <c r="L493" s="610">
        <v>1</v>
      </c>
      <c r="M493" s="610">
        <v>99.666666666666671</v>
      </c>
      <c r="N493" s="610">
        <v>15</v>
      </c>
      <c r="O493" s="610">
        <v>1500</v>
      </c>
      <c r="P493" s="598">
        <v>1.6722408026755853</v>
      </c>
      <c r="Q493" s="611">
        <v>100</v>
      </c>
    </row>
    <row r="494" spans="1:17" ht="14.45" customHeight="1" x14ac:dyDescent="0.2">
      <c r="A494" s="592" t="s">
        <v>1699</v>
      </c>
      <c r="B494" s="593" t="s">
        <v>1589</v>
      </c>
      <c r="C494" s="593" t="s">
        <v>1565</v>
      </c>
      <c r="D494" s="593" t="s">
        <v>1599</v>
      </c>
      <c r="E494" s="593" t="s">
        <v>1600</v>
      </c>
      <c r="F494" s="610">
        <v>578</v>
      </c>
      <c r="G494" s="610">
        <v>79186</v>
      </c>
      <c r="H494" s="610">
        <v>1.1223300970873786</v>
      </c>
      <c r="I494" s="610">
        <v>137</v>
      </c>
      <c r="J494" s="610">
        <v>515</v>
      </c>
      <c r="K494" s="610">
        <v>70555</v>
      </c>
      <c r="L494" s="610">
        <v>1</v>
      </c>
      <c r="M494" s="610">
        <v>137</v>
      </c>
      <c r="N494" s="610">
        <v>514</v>
      </c>
      <c r="O494" s="610">
        <v>70932</v>
      </c>
      <c r="P494" s="598">
        <v>1.0053433491602297</v>
      </c>
      <c r="Q494" s="611">
        <v>138</v>
      </c>
    </row>
    <row r="495" spans="1:17" ht="14.45" customHeight="1" x14ac:dyDescent="0.2">
      <c r="A495" s="592" t="s">
        <v>1699</v>
      </c>
      <c r="B495" s="593" t="s">
        <v>1589</v>
      </c>
      <c r="C495" s="593" t="s">
        <v>1565</v>
      </c>
      <c r="D495" s="593" t="s">
        <v>1601</v>
      </c>
      <c r="E495" s="593" t="s">
        <v>1600</v>
      </c>
      <c r="F495" s="610"/>
      <c r="G495" s="610"/>
      <c r="H495" s="610"/>
      <c r="I495" s="610"/>
      <c r="J495" s="610">
        <v>1</v>
      </c>
      <c r="K495" s="610">
        <v>184</v>
      </c>
      <c r="L495" s="610">
        <v>1</v>
      </c>
      <c r="M495" s="610">
        <v>184</v>
      </c>
      <c r="N495" s="610"/>
      <c r="O495" s="610"/>
      <c r="P495" s="598"/>
      <c r="Q495" s="611"/>
    </row>
    <row r="496" spans="1:17" ht="14.45" customHeight="1" x14ac:dyDescent="0.2">
      <c r="A496" s="592" t="s">
        <v>1699</v>
      </c>
      <c r="B496" s="593" t="s">
        <v>1589</v>
      </c>
      <c r="C496" s="593" t="s">
        <v>1565</v>
      </c>
      <c r="D496" s="593" t="s">
        <v>1604</v>
      </c>
      <c r="E496" s="593" t="s">
        <v>1605</v>
      </c>
      <c r="F496" s="610"/>
      <c r="G496" s="610"/>
      <c r="H496" s="610"/>
      <c r="I496" s="610"/>
      <c r="J496" s="610">
        <v>1</v>
      </c>
      <c r="K496" s="610">
        <v>640</v>
      </c>
      <c r="L496" s="610">
        <v>1</v>
      </c>
      <c r="M496" s="610">
        <v>640</v>
      </c>
      <c r="N496" s="610">
        <v>2</v>
      </c>
      <c r="O496" s="610">
        <v>1290</v>
      </c>
      <c r="P496" s="598">
        <v>2.015625</v>
      </c>
      <c r="Q496" s="611">
        <v>645</v>
      </c>
    </row>
    <row r="497" spans="1:17" ht="14.45" customHeight="1" x14ac:dyDescent="0.2">
      <c r="A497" s="592" t="s">
        <v>1699</v>
      </c>
      <c r="B497" s="593" t="s">
        <v>1589</v>
      </c>
      <c r="C497" s="593" t="s">
        <v>1565</v>
      </c>
      <c r="D497" s="593" t="s">
        <v>1608</v>
      </c>
      <c r="E497" s="593" t="s">
        <v>1609</v>
      </c>
      <c r="F497" s="610">
        <v>27</v>
      </c>
      <c r="G497" s="610">
        <v>4671</v>
      </c>
      <c r="H497" s="610">
        <v>1.1185344827586208</v>
      </c>
      <c r="I497" s="610">
        <v>173</v>
      </c>
      <c r="J497" s="610">
        <v>24</v>
      </c>
      <c r="K497" s="610">
        <v>4176</v>
      </c>
      <c r="L497" s="610">
        <v>1</v>
      </c>
      <c r="M497" s="610">
        <v>174</v>
      </c>
      <c r="N497" s="610">
        <v>30</v>
      </c>
      <c r="O497" s="610">
        <v>5250</v>
      </c>
      <c r="P497" s="598">
        <v>1.257183908045977</v>
      </c>
      <c r="Q497" s="611">
        <v>175</v>
      </c>
    </row>
    <row r="498" spans="1:17" ht="14.45" customHeight="1" x14ac:dyDescent="0.2">
      <c r="A498" s="592" t="s">
        <v>1699</v>
      </c>
      <c r="B498" s="593" t="s">
        <v>1589</v>
      </c>
      <c r="C498" s="593" t="s">
        <v>1565</v>
      </c>
      <c r="D498" s="593" t="s">
        <v>1568</v>
      </c>
      <c r="E498" s="593" t="s">
        <v>1569</v>
      </c>
      <c r="F498" s="610">
        <v>41</v>
      </c>
      <c r="G498" s="610">
        <v>14227</v>
      </c>
      <c r="H498" s="610">
        <v>0.80392156862745101</v>
      </c>
      <c r="I498" s="610">
        <v>347</v>
      </c>
      <c r="J498" s="610">
        <v>51</v>
      </c>
      <c r="K498" s="610">
        <v>17697</v>
      </c>
      <c r="L498" s="610">
        <v>1</v>
      </c>
      <c r="M498" s="610">
        <v>347</v>
      </c>
      <c r="N498" s="610">
        <v>47</v>
      </c>
      <c r="O498" s="610">
        <v>16356</v>
      </c>
      <c r="P498" s="598">
        <v>0.92422444482115618</v>
      </c>
      <c r="Q498" s="611">
        <v>348</v>
      </c>
    </row>
    <row r="499" spans="1:17" ht="14.45" customHeight="1" x14ac:dyDescent="0.2">
      <c r="A499" s="592" t="s">
        <v>1699</v>
      </c>
      <c r="B499" s="593" t="s">
        <v>1589</v>
      </c>
      <c r="C499" s="593" t="s">
        <v>1565</v>
      </c>
      <c r="D499" s="593" t="s">
        <v>1610</v>
      </c>
      <c r="E499" s="593" t="s">
        <v>1611</v>
      </c>
      <c r="F499" s="610">
        <v>806</v>
      </c>
      <c r="G499" s="610">
        <v>13702</v>
      </c>
      <c r="H499" s="610">
        <v>0.94823529411764707</v>
      </c>
      <c r="I499" s="610">
        <v>17</v>
      </c>
      <c r="J499" s="610">
        <v>850</v>
      </c>
      <c r="K499" s="610">
        <v>14450</v>
      </c>
      <c r="L499" s="610">
        <v>1</v>
      </c>
      <c r="M499" s="610">
        <v>17</v>
      </c>
      <c r="N499" s="610">
        <v>802</v>
      </c>
      <c r="O499" s="610">
        <v>13634</v>
      </c>
      <c r="P499" s="598">
        <v>0.94352941176470584</v>
      </c>
      <c r="Q499" s="611">
        <v>17</v>
      </c>
    </row>
    <row r="500" spans="1:17" ht="14.45" customHeight="1" x14ac:dyDescent="0.2">
      <c r="A500" s="592" t="s">
        <v>1699</v>
      </c>
      <c r="B500" s="593" t="s">
        <v>1589</v>
      </c>
      <c r="C500" s="593" t="s">
        <v>1565</v>
      </c>
      <c r="D500" s="593" t="s">
        <v>1612</v>
      </c>
      <c r="E500" s="593" t="s">
        <v>1613</v>
      </c>
      <c r="F500" s="610">
        <v>28</v>
      </c>
      <c r="G500" s="610">
        <v>7672</v>
      </c>
      <c r="H500" s="610">
        <v>0.18064516129032257</v>
      </c>
      <c r="I500" s="610">
        <v>274</v>
      </c>
      <c r="J500" s="610">
        <v>155</v>
      </c>
      <c r="K500" s="610">
        <v>42470</v>
      </c>
      <c r="L500" s="610">
        <v>1</v>
      </c>
      <c r="M500" s="610">
        <v>274</v>
      </c>
      <c r="N500" s="610">
        <v>130</v>
      </c>
      <c r="O500" s="610">
        <v>36010</v>
      </c>
      <c r="P500" s="598">
        <v>0.84789263009182958</v>
      </c>
      <c r="Q500" s="611">
        <v>277</v>
      </c>
    </row>
    <row r="501" spans="1:17" ht="14.45" customHeight="1" x14ac:dyDescent="0.2">
      <c r="A501" s="592" t="s">
        <v>1699</v>
      </c>
      <c r="B501" s="593" t="s">
        <v>1589</v>
      </c>
      <c r="C501" s="593" t="s">
        <v>1565</v>
      </c>
      <c r="D501" s="593" t="s">
        <v>1614</v>
      </c>
      <c r="E501" s="593" t="s">
        <v>1615</v>
      </c>
      <c r="F501" s="610">
        <v>137</v>
      </c>
      <c r="G501" s="610">
        <v>19454</v>
      </c>
      <c r="H501" s="610">
        <v>0.70294489611562783</v>
      </c>
      <c r="I501" s="610">
        <v>142</v>
      </c>
      <c r="J501" s="610">
        <v>195</v>
      </c>
      <c r="K501" s="610">
        <v>27675</v>
      </c>
      <c r="L501" s="610">
        <v>1</v>
      </c>
      <c r="M501" s="610">
        <v>141.92307692307693</v>
      </c>
      <c r="N501" s="610">
        <v>192</v>
      </c>
      <c r="O501" s="610">
        <v>27072</v>
      </c>
      <c r="P501" s="598">
        <v>0.97821138211382119</v>
      </c>
      <c r="Q501" s="611">
        <v>141</v>
      </c>
    </row>
    <row r="502" spans="1:17" ht="14.45" customHeight="1" x14ac:dyDescent="0.2">
      <c r="A502" s="592" t="s">
        <v>1699</v>
      </c>
      <c r="B502" s="593" t="s">
        <v>1589</v>
      </c>
      <c r="C502" s="593" t="s">
        <v>1565</v>
      </c>
      <c r="D502" s="593" t="s">
        <v>1616</v>
      </c>
      <c r="E502" s="593" t="s">
        <v>1615</v>
      </c>
      <c r="F502" s="610">
        <v>578</v>
      </c>
      <c r="G502" s="610">
        <v>45084</v>
      </c>
      <c r="H502" s="610">
        <v>1.1210463497115577</v>
      </c>
      <c r="I502" s="610">
        <v>78</v>
      </c>
      <c r="J502" s="610">
        <v>515</v>
      </c>
      <c r="K502" s="610">
        <v>40216</v>
      </c>
      <c r="L502" s="610">
        <v>1</v>
      </c>
      <c r="M502" s="610">
        <v>78.08932038834952</v>
      </c>
      <c r="N502" s="610">
        <v>514</v>
      </c>
      <c r="O502" s="610">
        <v>40606</v>
      </c>
      <c r="P502" s="598">
        <v>1.0096976327829719</v>
      </c>
      <c r="Q502" s="611">
        <v>79</v>
      </c>
    </row>
    <row r="503" spans="1:17" ht="14.45" customHeight="1" x14ac:dyDescent="0.2">
      <c r="A503" s="592" t="s">
        <v>1699</v>
      </c>
      <c r="B503" s="593" t="s">
        <v>1589</v>
      </c>
      <c r="C503" s="593" t="s">
        <v>1565</v>
      </c>
      <c r="D503" s="593" t="s">
        <v>1617</v>
      </c>
      <c r="E503" s="593" t="s">
        <v>1618</v>
      </c>
      <c r="F503" s="610">
        <v>136</v>
      </c>
      <c r="G503" s="610">
        <v>42704</v>
      </c>
      <c r="H503" s="610">
        <v>0.6974358974358974</v>
      </c>
      <c r="I503" s="610">
        <v>314</v>
      </c>
      <c r="J503" s="610">
        <v>195</v>
      </c>
      <c r="K503" s="610">
        <v>61230</v>
      </c>
      <c r="L503" s="610">
        <v>1</v>
      </c>
      <c r="M503" s="610">
        <v>314</v>
      </c>
      <c r="N503" s="610">
        <v>192</v>
      </c>
      <c r="O503" s="610">
        <v>60672</v>
      </c>
      <c r="P503" s="598">
        <v>0.99088682018618324</v>
      </c>
      <c r="Q503" s="611">
        <v>316</v>
      </c>
    </row>
    <row r="504" spans="1:17" ht="14.45" customHeight="1" x14ac:dyDescent="0.2">
      <c r="A504" s="592" t="s">
        <v>1699</v>
      </c>
      <c r="B504" s="593" t="s">
        <v>1589</v>
      </c>
      <c r="C504" s="593" t="s">
        <v>1565</v>
      </c>
      <c r="D504" s="593" t="s">
        <v>1576</v>
      </c>
      <c r="E504" s="593" t="s">
        <v>1577</v>
      </c>
      <c r="F504" s="610">
        <v>130</v>
      </c>
      <c r="G504" s="610">
        <v>42640</v>
      </c>
      <c r="H504" s="610">
        <v>0.99236641221374045</v>
      </c>
      <c r="I504" s="610">
        <v>328</v>
      </c>
      <c r="J504" s="610">
        <v>131</v>
      </c>
      <c r="K504" s="610">
        <v>42968</v>
      </c>
      <c r="L504" s="610">
        <v>1</v>
      </c>
      <c r="M504" s="610">
        <v>328</v>
      </c>
      <c r="N504" s="610">
        <v>124</v>
      </c>
      <c r="O504" s="610">
        <v>40796</v>
      </c>
      <c r="P504" s="598">
        <v>0.94945075404952528</v>
      </c>
      <c r="Q504" s="611">
        <v>329</v>
      </c>
    </row>
    <row r="505" spans="1:17" ht="14.45" customHeight="1" x14ac:dyDescent="0.2">
      <c r="A505" s="592" t="s">
        <v>1699</v>
      </c>
      <c r="B505" s="593" t="s">
        <v>1589</v>
      </c>
      <c r="C505" s="593" t="s">
        <v>1565</v>
      </c>
      <c r="D505" s="593" t="s">
        <v>1619</v>
      </c>
      <c r="E505" s="593" t="s">
        <v>1620</v>
      </c>
      <c r="F505" s="610">
        <v>580</v>
      </c>
      <c r="G505" s="610">
        <v>94540</v>
      </c>
      <c r="H505" s="610">
        <v>1.3704428498949046</v>
      </c>
      <c r="I505" s="610">
        <v>163</v>
      </c>
      <c r="J505" s="610">
        <v>423</v>
      </c>
      <c r="K505" s="610">
        <v>68985</v>
      </c>
      <c r="L505" s="610">
        <v>1</v>
      </c>
      <c r="M505" s="610">
        <v>163.08510638297872</v>
      </c>
      <c r="N505" s="610">
        <v>363</v>
      </c>
      <c r="O505" s="610">
        <v>59895</v>
      </c>
      <c r="P505" s="598">
        <v>0.86823222439660797</v>
      </c>
      <c r="Q505" s="611">
        <v>165</v>
      </c>
    </row>
    <row r="506" spans="1:17" ht="14.45" customHeight="1" x14ac:dyDescent="0.2">
      <c r="A506" s="592" t="s">
        <v>1699</v>
      </c>
      <c r="B506" s="593" t="s">
        <v>1589</v>
      </c>
      <c r="C506" s="593" t="s">
        <v>1565</v>
      </c>
      <c r="D506" s="593" t="s">
        <v>1621</v>
      </c>
      <c r="E506" s="593" t="s">
        <v>1591</v>
      </c>
      <c r="F506" s="610">
        <v>1675</v>
      </c>
      <c r="G506" s="610">
        <v>120600</v>
      </c>
      <c r="H506" s="610">
        <v>1.1357643336095833</v>
      </c>
      <c r="I506" s="610">
        <v>72</v>
      </c>
      <c r="J506" s="610">
        <v>1473</v>
      </c>
      <c r="K506" s="610">
        <v>106184</v>
      </c>
      <c r="L506" s="610">
        <v>1</v>
      </c>
      <c r="M506" s="610">
        <v>72.08689748811949</v>
      </c>
      <c r="N506" s="610">
        <v>1506</v>
      </c>
      <c r="O506" s="610">
        <v>111444</v>
      </c>
      <c r="P506" s="598">
        <v>1.0495366533564379</v>
      </c>
      <c r="Q506" s="611">
        <v>74</v>
      </c>
    </row>
    <row r="507" spans="1:17" ht="14.45" customHeight="1" x14ac:dyDescent="0.2">
      <c r="A507" s="592" t="s">
        <v>1699</v>
      </c>
      <c r="B507" s="593" t="s">
        <v>1589</v>
      </c>
      <c r="C507" s="593" t="s">
        <v>1565</v>
      </c>
      <c r="D507" s="593" t="s">
        <v>1626</v>
      </c>
      <c r="E507" s="593" t="s">
        <v>1627</v>
      </c>
      <c r="F507" s="610">
        <v>38</v>
      </c>
      <c r="G507" s="610">
        <v>46018</v>
      </c>
      <c r="H507" s="610">
        <v>1.0546846351301797</v>
      </c>
      <c r="I507" s="610">
        <v>1211</v>
      </c>
      <c r="J507" s="610">
        <v>36</v>
      </c>
      <c r="K507" s="610">
        <v>43632</v>
      </c>
      <c r="L507" s="610">
        <v>1</v>
      </c>
      <c r="M507" s="610">
        <v>1212</v>
      </c>
      <c r="N507" s="610">
        <v>35</v>
      </c>
      <c r="O507" s="610">
        <v>42560</v>
      </c>
      <c r="P507" s="598">
        <v>0.97543087642097548</v>
      </c>
      <c r="Q507" s="611">
        <v>1216</v>
      </c>
    </row>
    <row r="508" spans="1:17" ht="14.45" customHeight="1" x14ac:dyDescent="0.2">
      <c r="A508" s="592" t="s">
        <v>1699</v>
      </c>
      <c r="B508" s="593" t="s">
        <v>1589</v>
      </c>
      <c r="C508" s="593" t="s">
        <v>1565</v>
      </c>
      <c r="D508" s="593" t="s">
        <v>1628</v>
      </c>
      <c r="E508" s="593" t="s">
        <v>1629</v>
      </c>
      <c r="F508" s="610">
        <v>27</v>
      </c>
      <c r="G508" s="610">
        <v>3078</v>
      </c>
      <c r="H508" s="610">
        <v>1.1152173913043477</v>
      </c>
      <c r="I508" s="610">
        <v>114</v>
      </c>
      <c r="J508" s="610">
        <v>24</v>
      </c>
      <c r="K508" s="610">
        <v>2760</v>
      </c>
      <c r="L508" s="610">
        <v>1</v>
      </c>
      <c r="M508" s="610">
        <v>115</v>
      </c>
      <c r="N508" s="610">
        <v>23</v>
      </c>
      <c r="O508" s="610">
        <v>2668</v>
      </c>
      <c r="P508" s="598">
        <v>0.96666666666666667</v>
      </c>
      <c r="Q508" s="611">
        <v>116</v>
      </c>
    </row>
    <row r="509" spans="1:17" ht="14.45" customHeight="1" x14ac:dyDescent="0.2">
      <c r="A509" s="592" t="s">
        <v>1700</v>
      </c>
      <c r="B509" s="593" t="s">
        <v>1589</v>
      </c>
      <c r="C509" s="593" t="s">
        <v>1565</v>
      </c>
      <c r="D509" s="593" t="s">
        <v>1590</v>
      </c>
      <c r="E509" s="593" t="s">
        <v>1591</v>
      </c>
      <c r="F509" s="610">
        <v>914</v>
      </c>
      <c r="G509" s="610">
        <v>192854</v>
      </c>
      <c r="H509" s="610">
        <v>0.96981735527215673</v>
      </c>
      <c r="I509" s="610">
        <v>211</v>
      </c>
      <c r="J509" s="610">
        <v>938</v>
      </c>
      <c r="K509" s="610">
        <v>198856</v>
      </c>
      <c r="L509" s="610">
        <v>1</v>
      </c>
      <c r="M509" s="610">
        <v>212</v>
      </c>
      <c r="N509" s="610">
        <v>1004</v>
      </c>
      <c r="O509" s="610">
        <v>213852</v>
      </c>
      <c r="P509" s="598">
        <v>1.0754113529388101</v>
      </c>
      <c r="Q509" s="611">
        <v>213</v>
      </c>
    </row>
    <row r="510" spans="1:17" ht="14.45" customHeight="1" x14ac:dyDescent="0.2">
      <c r="A510" s="592" t="s">
        <v>1700</v>
      </c>
      <c r="B510" s="593" t="s">
        <v>1589</v>
      </c>
      <c r="C510" s="593" t="s">
        <v>1565</v>
      </c>
      <c r="D510" s="593" t="s">
        <v>1592</v>
      </c>
      <c r="E510" s="593" t="s">
        <v>1591</v>
      </c>
      <c r="F510" s="610"/>
      <c r="G510" s="610"/>
      <c r="H510" s="610"/>
      <c r="I510" s="610"/>
      <c r="J510" s="610">
        <v>7</v>
      </c>
      <c r="K510" s="610">
        <v>609</v>
      </c>
      <c r="L510" s="610">
        <v>1</v>
      </c>
      <c r="M510" s="610">
        <v>87</v>
      </c>
      <c r="N510" s="610">
        <v>3</v>
      </c>
      <c r="O510" s="610">
        <v>264</v>
      </c>
      <c r="P510" s="598">
        <v>0.43349753694581283</v>
      </c>
      <c r="Q510" s="611">
        <v>88</v>
      </c>
    </row>
    <row r="511" spans="1:17" ht="14.45" customHeight="1" x14ac:dyDescent="0.2">
      <c r="A511" s="592" t="s">
        <v>1700</v>
      </c>
      <c r="B511" s="593" t="s">
        <v>1589</v>
      </c>
      <c r="C511" s="593" t="s">
        <v>1565</v>
      </c>
      <c r="D511" s="593" t="s">
        <v>1593</v>
      </c>
      <c r="E511" s="593" t="s">
        <v>1594</v>
      </c>
      <c r="F511" s="610">
        <v>566</v>
      </c>
      <c r="G511" s="610">
        <v>170366</v>
      </c>
      <c r="H511" s="610">
        <v>0.67318117877633599</v>
      </c>
      <c r="I511" s="610">
        <v>301</v>
      </c>
      <c r="J511" s="610">
        <v>838</v>
      </c>
      <c r="K511" s="610">
        <v>253076</v>
      </c>
      <c r="L511" s="610">
        <v>1</v>
      </c>
      <c r="M511" s="610">
        <v>302</v>
      </c>
      <c r="N511" s="610">
        <v>640</v>
      </c>
      <c r="O511" s="610">
        <v>193920</v>
      </c>
      <c r="P511" s="598">
        <v>0.7662520349618297</v>
      </c>
      <c r="Q511" s="611">
        <v>303</v>
      </c>
    </row>
    <row r="512" spans="1:17" ht="14.45" customHeight="1" x14ac:dyDescent="0.2">
      <c r="A512" s="592" t="s">
        <v>1700</v>
      </c>
      <c r="B512" s="593" t="s">
        <v>1589</v>
      </c>
      <c r="C512" s="593" t="s">
        <v>1565</v>
      </c>
      <c r="D512" s="593" t="s">
        <v>1595</v>
      </c>
      <c r="E512" s="593" t="s">
        <v>1596</v>
      </c>
      <c r="F512" s="610">
        <v>3</v>
      </c>
      <c r="G512" s="610">
        <v>297</v>
      </c>
      <c r="H512" s="610">
        <v>0.19800000000000001</v>
      </c>
      <c r="I512" s="610">
        <v>99</v>
      </c>
      <c r="J512" s="610">
        <v>15</v>
      </c>
      <c r="K512" s="610">
        <v>1500</v>
      </c>
      <c r="L512" s="610">
        <v>1</v>
      </c>
      <c r="M512" s="610">
        <v>100</v>
      </c>
      <c r="N512" s="610">
        <v>9</v>
      </c>
      <c r="O512" s="610">
        <v>900</v>
      </c>
      <c r="P512" s="598">
        <v>0.6</v>
      </c>
      <c r="Q512" s="611">
        <v>100</v>
      </c>
    </row>
    <row r="513" spans="1:17" ht="14.45" customHeight="1" x14ac:dyDescent="0.2">
      <c r="A513" s="592" t="s">
        <v>1700</v>
      </c>
      <c r="B513" s="593" t="s">
        <v>1589</v>
      </c>
      <c r="C513" s="593" t="s">
        <v>1565</v>
      </c>
      <c r="D513" s="593" t="s">
        <v>1599</v>
      </c>
      <c r="E513" s="593" t="s">
        <v>1600</v>
      </c>
      <c r="F513" s="610">
        <v>162</v>
      </c>
      <c r="G513" s="610">
        <v>22194</v>
      </c>
      <c r="H513" s="610">
        <v>0.9642857142857143</v>
      </c>
      <c r="I513" s="610">
        <v>137</v>
      </c>
      <c r="J513" s="610">
        <v>168</v>
      </c>
      <c r="K513" s="610">
        <v>23016</v>
      </c>
      <c r="L513" s="610">
        <v>1</v>
      </c>
      <c r="M513" s="610">
        <v>137</v>
      </c>
      <c r="N513" s="610">
        <v>130</v>
      </c>
      <c r="O513" s="610">
        <v>17940</v>
      </c>
      <c r="P513" s="598">
        <v>0.77945776850886339</v>
      </c>
      <c r="Q513" s="611">
        <v>138</v>
      </c>
    </row>
    <row r="514" spans="1:17" ht="14.45" customHeight="1" x14ac:dyDescent="0.2">
      <c r="A514" s="592" t="s">
        <v>1700</v>
      </c>
      <c r="B514" s="593" t="s">
        <v>1589</v>
      </c>
      <c r="C514" s="593" t="s">
        <v>1565</v>
      </c>
      <c r="D514" s="593" t="s">
        <v>1601</v>
      </c>
      <c r="E514" s="593" t="s">
        <v>1600</v>
      </c>
      <c r="F514" s="610"/>
      <c r="G514" s="610"/>
      <c r="H514" s="610"/>
      <c r="I514" s="610"/>
      <c r="J514" s="610">
        <v>3</v>
      </c>
      <c r="K514" s="610">
        <v>552</v>
      </c>
      <c r="L514" s="610">
        <v>1</v>
      </c>
      <c r="M514" s="610">
        <v>184</v>
      </c>
      <c r="N514" s="610">
        <v>3</v>
      </c>
      <c r="O514" s="610">
        <v>555</v>
      </c>
      <c r="P514" s="598">
        <v>1.0054347826086956</v>
      </c>
      <c r="Q514" s="611">
        <v>185</v>
      </c>
    </row>
    <row r="515" spans="1:17" ht="14.45" customHeight="1" x14ac:dyDescent="0.2">
      <c r="A515" s="592" t="s">
        <v>1700</v>
      </c>
      <c r="B515" s="593" t="s">
        <v>1589</v>
      </c>
      <c r="C515" s="593" t="s">
        <v>1565</v>
      </c>
      <c r="D515" s="593" t="s">
        <v>1604</v>
      </c>
      <c r="E515" s="593" t="s">
        <v>1605</v>
      </c>
      <c r="F515" s="610">
        <v>1</v>
      </c>
      <c r="G515" s="610">
        <v>639</v>
      </c>
      <c r="H515" s="610">
        <v>0.99843749999999998</v>
      </c>
      <c r="I515" s="610">
        <v>639</v>
      </c>
      <c r="J515" s="610">
        <v>1</v>
      </c>
      <c r="K515" s="610">
        <v>640</v>
      </c>
      <c r="L515" s="610">
        <v>1</v>
      </c>
      <c r="M515" s="610">
        <v>640</v>
      </c>
      <c r="N515" s="610"/>
      <c r="O515" s="610"/>
      <c r="P515" s="598"/>
      <c r="Q515" s="611"/>
    </row>
    <row r="516" spans="1:17" ht="14.45" customHeight="1" x14ac:dyDescent="0.2">
      <c r="A516" s="592" t="s">
        <v>1700</v>
      </c>
      <c r="B516" s="593" t="s">
        <v>1589</v>
      </c>
      <c r="C516" s="593" t="s">
        <v>1565</v>
      </c>
      <c r="D516" s="593" t="s">
        <v>1608</v>
      </c>
      <c r="E516" s="593" t="s">
        <v>1609</v>
      </c>
      <c r="F516" s="610">
        <v>21</v>
      </c>
      <c r="G516" s="610">
        <v>3633</v>
      </c>
      <c r="H516" s="610">
        <v>0.77330779054916987</v>
      </c>
      <c r="I516" s="610">
        <v>173</v>
      </c>
      <c r="J516" s="610">
        <v>27</v>
      </c>
      <c r="K516" s="610">
        <v>4698</v>
      </c>
      <c r="L516" s="610">
        <v>1</v>
      </c>
      <c r="M516" s="610">
        <v>174</v>
      </c>
      <c r="N516" s="610">
        <v>24</v>
      </c>
      <c r="O516" s="610">
        <v>4200</v>
      </c>
      <c r="P516" s="598">
        <v>0.89399744572158368</v>
      </c>
      <c r="Q516" s="611">
        <v>175</v>
      </c>
    </row>
    <row r="517" spans="1:17" ht="14.45" customHeight="1" x14ac:dyDescent="0.2">
      <c r="A517" s="592" t="s">
        <v>1700</v>
      </c>
      <c r="B517" s="593" t="s">
        <v>1589</v>
      </c>
      <c r="C517" s="593" t="s">
        <v>1565</v>
      </c>
      <c r="D517" s="593" t="s">
        <v>1568</v>
      </c>
      <c r="E517" s="593" t="s">
        <v>1569</v>
      </c>
      <c r="F517" s="610"/>
      <c r="G517" s="610"/>
      <c r="H517" s="610"/>
      <c r="I517" s="610"/>
      <c r="J517" s="610">
        <v>1</v>
      </c>
      <c r="K517" s="610">
        <v>347</v>
      </c>
      <c r="L517" s="610">
        <v>1</v>
      </c>
      <c r="M517" s="610">
        <v>347</v>
      </c>
      <c r="N517" s="610">
        <v>2</v>
      </c>
      <c r="O517" s="610">
        <v>696</v>
      </c>
      <c r="P517" s="598">
        <v>2.005763688760807</v>
      </c>
      <c r="Q517" s="611">
        <v>348</v>
      </c>
    </row>
    <row r="518" spans="1:17" ht="14.45" customHeight="1" x14ac:dyDescent="0.2">
      <c r="A518" s="592" t="s">
        <v>1700</v>
      </c>
      <c r="B518" s="593" t="s">
        <v>1589</v>
      </c>
      <c r="C518" s="593" t="s">
        <v>1565</v>
      </c>
      <c r="D518" s="593" t="s">
        <v>1610</v>
      </c>
      <c r="E518" s="593" t="s">
        <v>1611</v>
      </c>
      <c r="F518" s="610">
        <v>384</v>
      </c>
      <c r="G518" s="610">
        <v>6528</v>
      </c>
      <c r="H518" s="610">
        <v>0.88683602771362591</v>
      </c>
      <c r="I518" s="610">
        <v>17</v>
      </c>
      <c r="J518" s="610">
        <v>433</v>
      </c>
      <c r="K518" s="610">
        <v>7361</v>
      </c>
      <c r="L518" s="610">
        <v>1</v>
      </c>
      <c r="M518" s="610">
        <v>17</v>
      </c>
      <c r="N518" s="610">
        <v>422</v>
      </c>
      <c r="O518" s="610">
        <v>7174</v>
      </c>
      <c r="P518" s="598">
        <v>0.97459584295612012</v>
      </c>
      <c r="Q518" s="611">
        <v>17</v>
      </c>
    </row>
    <row r="519" spans="1:17" ht="14.45" customHeight="1" x14ac:dyDescent="0.2">
      <c r="A519" s="592" t="s">
        <v>1700</v>
      </c>
      <c r="B519" s="593" t="s">
        <v>1589</v>
      </c>
      <c r="C519" s="593" t="s">
        <v>1565</v>
      </c>
      <c r="D519" s="593" t="s">
        <v>1612</v>
      </c>
      <c r="E519" s="593" t="s">
        <v>1613</v>
      </c>
      <c r="F519" s="610">
        <v>23</v>
      </c>
      <c r="G519" s="610">
        <v>6302</v>
      </c>
      <c r="H519" s="610">
        <v>0.11330049261083744</v>
      </c>
      <c r="I519" s="610">
        <v>274</v>
      </c>
      <c r="J519" s="610">
        <v>203</v>
      </c>
      <c r="K519" s="610">
        <v>55622</v>
      </c>
      <c r="L519" s="610">
        <v>1</v>
      </c>
      <c r="M519" s="610">
        <v>274</v>
      </c>
      <c r="N519" s="610">
        <v>198</v>
      </c>
      <c r="O519" s="610">
        <v>54846</v>
      </c>
      <c r="P519" s="598">
        <v>0.98604868577181692</v>
      </c>
      <c r="Q519" s="611">
        <v>277</v>
      </c>
    </row>
    <row r="520" spans="1:17" ht="14.45" customHeight="1" x14ac:dyDescent="0.2">
      <c r="A520" s="592" t="s">
        <v>1700</v>
      </c>
      <c r="B520" s="593" t="s">
        <v>1589</v>
      </c>
      <c r="C520" s="593" t="s">
        <v>1565</v>
      </c>
      <c r="D520" s="593" t="s">
        <v>1614</v>
      </c>
      <c r="E520" s="593" t="s">
        <v>1615</v>
      </c>
      <c r="F520" s="610">
        <v>235</v>
      </c>
      <c r="G520" s="610">
        <v>33370</v>
      </c>
      <c r="H520" s="610">
        <v>0.88726402552512629</v>
      </c>
      <c r="I520" s="610">
        <v>142</v>
      </c>
      <c r="J520" s="610">
        <v>265</v>
      </c>
      <c r="K520" s="610">
        <v>37610</v>
      </c>
      <c r="L520" s="610">
        <v>1</v>
      </c>
      <c r="M520" s="610">
        <v>141.9245283018868</v>
      </c>
      <c r="N520" s="610">
        <v>287</v>
      </c>
      <c r="O520" s="610">
        <v>40467</v>
      </c>
      <c r="P520" s="598">
        <v>1.0759638394044138</v>
      </c>
      <c r="Q520" s="611">
        <v>141</v>
      </c>
    </row>
    <row r="521" spans="1:17" ht="14.45" customHeight="1" x14ac:dyDescent="0.2">
      <c r="A521" s="592" t="s">
        <v>1700</v>
      </c>
      <c r="B521" s="593" t="s">
        <v>1589</v>
      </c>
      <c r="C521" s="593" t="s">
        <v>1565</v>
      </c>
      <c r="D521" s="593" t="s">
        <v>1616</v>
      </c>
      <c r="E521" s="593" t="s">
        <v>1615</v>
      </c>
      <c r="F521" s="610">
        <v>162</v>
      </c>
      <c r="G521" s="610">
        <v>12636</v>
      </c>
      <c r="H521" s="610">
        <v>0.96296296296296291</v>
      </c>
      <c r="I521" s="610">
        <v>78</v>
      </c>
      <c r="J521" s="610">
        <v>168</v>
      </c>
      <c r="K521" s="610">
        <v>13122</v>
      </c>
      <c r="L521" s="610">
        <v>1</v>
      </c>
      <c r="M521" s="610">
        <v>78.107142857142861</v>
      </c>
      <c r="N521" s="610">
        <v>130</v>
      </c>
      <c r="O521" s="610">
        <v>10270</v>
      </c>
      <c r="P521" s="598">
        <v>0.78265508306660569</v>
      </c>
      <c r="Q521" s="611">
        <v>79</v>
      </c>
    </row>
    <row r="522" spans="1:17" ht="14.45" customHeight="1" x14ac:dyDescent="0.2">
      <c r="A522" s="592" t="s">
        <v>1700</v>
      </c>
      <c r="B522" s="593" t="s">
        <v>1589</v>
      </c>
      <c r="C522" s="593" t="s">
        <v>1565</v>
      </c>
      <c r="D522" s="593" t="s">
        <v>1617</v>
      </c>
      <c r="E522" s="593" t="s">
        <v>1618</v>
      </c>
      <c r="F522" s="610">
        <v>234</v>
      </c>
      <c r="G522" s="610">
        <v>73476</v>
      </c>
      <c r="H522" s="610">
        <v>0.88301886792452833</v>
      </c>
      <c r="I522" s="610">
        <v>314</v>
      </c>
      <c r="J522" s="610">
        <v>265</v>
      </c>
      <c r="K522" s="610">
        <v>83210</v>
      </c>
      <c r="L522" s="610">
        <v>1</v>
      </c>
      <c r="M522" s="610">
        <v>314</v>
      </c>
      <c r="N522" s="610">
        <v>287</v>
      </c>
      <c r="O522" s="610">
        <v>90692</v>
      </c>
      <c r="P522" s="598">
        <v>1.089917077274366</v>
      </c>
      <c r="Q522" s="611">
        <v>316</v>
      </c>
    </row>
    <row r="523" spans="1:17" ht="14.45" customHeight="1" x14ac:dyDescent="0.2">
      <c r="A523" s="592" t="s">
        <v>1700</v>
      </c>
      <c r="B523" s="593" t="s">
        <v>1589</v>
      </c>
      <c r="C523" s="593" t="s">
        <v>1565</v>
      </c>
      <c r="D523" s="593" t="s">
        <v>1576</v>
      </c>
      <c r="E523" s="593" t="s">
        <v>1577</v>
      </c>
      <c r="F523" s="610"/>
      <c r="G523" s="610"/>
      <c r="H523" s="610"/>
      <c r="I523" s="610"/>
      <c r="J523" s="610"/>
      <c r="K523" s="610"/>
      <c r="L523" s="610"/>
      <c r="M523" s="610"/>
      <c r="N523" s="610">
        <v>1</v>
      </c>
      <c r="O523" s="610">
        <v>329</v>
      </c>
      <c r="P523" s="598"/>
      <c r="Q523" s="611">
        <v>329</v>
      </c>
    </row>
    <row r="524" spans="1:17" ht="14.45" customHeight="1" x14ac:dyDescent="0.2">
      <c r="A524" s="592" t="s">
        <v>1700</v>
      </c>
      <c r="B524" s="593" t="s">
        <v>1589</v>
      </c>
      <c r="C524" s="593" t="s">
        <v>1565</v>
      </c>
      <c r="D524" s="593" t="s">
        <v>1619</v>
      </c>
      <c r="E524" s="593" t="s">
        <v>1620</v>
      </c>
      <c r="F524" s="610">
        <v>241</v>
      </c>
      <c r="G524" s="610">
        <v>39283</v>
      </c>
      <c r="H524" s="610">
        <v>2.2509168003667201</v>
      </c>
      <c r="I524" s="610">
        <v>163</v>
      </c>
      <c r="J524" s="610">
        <v>107</v>
      </c>
      <c r="K524" s="610">
        <v>17452</v>
      </c>
      <c r="L524" s="610">
        <v>1</v>
      </c>
      <c r="M524" s="610">
        <v>163.10280373831776</v>
      </c>
      <c r="N524" s="610">
        <v>47</v>
      </c>
      <c r="O524" s="610">
        <v>7755</v>
      </c>
      <c r="P524" s="598">
        <v>0.44436167774467111</v>
      </c>
      <c r="Q524" s="611">
        <v>165</v>
      </c>
    </row>
    <row r="525" spans="1:17" ht="14.45" customHeight="1" x14ac:dyDescent="0.2">
      <c r="A525" s="592" t="s">
        <v>1700</v>
      </c>
      <c r="B525" s="593" t="s">
        <v>1589</v>
      </c>
      <c r="C525" s="593" t="s">
        <v>1565</v>
      </c>
      <c r="D525" s="593" t="s">
        <v>1621</v>
      </c>
      <c r="E525" s="593" t="s">
        <v>1591</v>
      </c>
      <c r="F525" s="610">
        <v>507</v>
      </c>
      <c r="G525" s="610">
        <v>36504</v>
      </c>
      <c r="H525" s="610">
        <v>0.90075507081873363</v>
      </c>
      <c r="I525" s="610">
        <v>72</v>
      </c>
      <c r="J525" s="610">
        <v>562</v>
      </c>
      <c r="K525" s="610">
        <v>40526</v>
      </c>
      <c r="L525" s="610">
        <v>1</v>
      </c>
      <c r="M525" s="610">
        <v>72.110320284697508</v>
      </c>
      <c r="N525" s="610">
        <v>466</v>
      </c>
      <c r="O525" s="610">
        <v>34484</v>
      </c>
      <c r="P525" s="598">
        <v>0.85091052657553179</v>
      </c>
      <c r="Q525" s="611">
        <v>74</v>
      </c>
    </row>
    <row r="526" spans="1:17" ht="14.45" customHeight="1" x14ac:dyDescent="0.2">
      <c r="A526" s="592" t="s">
        <v>1700</v>
      </c>
      <c r="B526" s="593" t="s">
        <v>1589</v>
      </c>
      <c r="C526" s="593" t="s">
        <v>1565</v>
      </c>
      <c r="D526" s="593" t="s">
        <v>1624</v>
      </c>
      <c r="E526" s="593" t="s">
        <v>1625</v>
      </c>
      <c r="F526" s="610"/>
      <c r="G526" s="610"/>
      <c r="H526" s="610"/>
      <c r="I526" s="610"/>
      <c r="J526" s="610">
        <v>1</v>
      </c>
      <c r="K526" s="610">
        <v>230</v>
      </c>
      <c r="L526" s="610">
        <v>1</v>
      </c>
      <c r="M526" s="610">
        <v>230</v>
      </c>
      <c r="N526" s="610">
        <v>2</v>
      </c>
      <c r="O526" s="610">
        <v>466</v>
      </c>
      <c r="P526" s="598">
        <v>2.026086956521739</v>
      </c>
      <c r="Q526" s="611">
        <v>233</v>
      </c>
    </row>
    <row r="527" spans="1:17" ht="14.45" customHeight="1" x14ac:dyDescent="0.2">
      <c r="A527" s="592" t="s">
        <v>1700</v>
      </c>
      <c r="B527" s="593" t="s">
        <v>1589</v>
      </c>
      <c r="C527" s="593" t="s">
        <v>1565</v>
      </c>
      <c r="D527" s="593" t="s">
        <v>1626</v>
      </c>
      <c r="E527" s="593" t="s">
        <v>1627</v>
      </c>
      <c r="F527" s="610">
        <v>16</v>
      </c>
      <c r="G527" s="610">
        <v>19376</v>
      </c>
      <c r="H527" s="610">
        <v>0.42070522841757862</v>
      </c>
      <c r="I527" s="610">
        <v>1211</v>
      </c>
      <c r="J527" s="610">
        <v>38</v>
      </c>
      <c r="K527" s="610">
        <v>46056</v>
      </c>
      <c r="L527" s="610">
        <v>1</v>
      </c>
      <c r="M527" s="610">
        <v>1212</v>
      </c>
      <c r="N527" s="610">
        <v>21</v>
      </c>
      <c r="O527" s="610">
        <v>25536</v>
      </c>
      <c r="P527" s="598">
        <v>0.5544554455445545</v>
      </c>
      <c r="Q527" s="611">
        <v>1216</v>
      </c>
    </row>
    <row r="528" spans="1:17" ht="14.45" customHeight="1" x14ac:dyDescent="0.2">
      <c r="A528" s="592" t="s">
        <v>1700</v>
      </c>
      <c r="B528" s="593" t="s">
        <v>1589</v>
      </c>
      <c r="C528" s="593" t="s">
        <v>1565</v>
      </c>
      <c r="D528" s="593" t="s">
        <v>1628</v>
      </c>
      <c r="E528" s="593" t="s">
        <v>1629</v>
      </c>
      <c r="F528" s="610">
        <v>11</v>
      </c>
      <c r="G528" s="610">
        <v>1254</v>
      </c>
      <c r="H528" s="610">
        <v>0.47410207939508509</v>
      </c>
      <c r="I528" s="610">
        <v>114</v>
      </c>
      <c r="J528" s="610">
        <v>23</v>
      </c>
      <c r="K528" s="610">
        <v>2645</v>
      </c>
      <c r="L528" s="610">
        <v>1</v>
      </c>
      <c r="M528" s="610">
        <v>115</v>
      </c>
      <c r="N528" s="610">
        <v>16</v>
      </c>
      <c r="O528" s="610">
        <v>1856</v>
      </c>
      <c r="P528" s="598">
        <v>0.70170132325141776</v>
      </c>
      <c r="Q528" s="611">
        <v>116</v>
      </c>
    </row>
    <row r="529" spans="1:17" ht="14.45" customHeight="1" x14ac:dyDescent="0.2">
      <c r="A529" s="592" t="s">
        <v>1700</v>
      </c>
      <c r="B529" s="593" t="s">
        <v>1589</v>
      </c>
      <c r="C529" s="593" t="s">
        <v>1565</v>
      </c>
      <c r="D529" s="593" t="s">
        <v>1630</v>
      </c>
      <c r="E529" s="593" t="s">
        <v>1631</v>
      </c>
      <c r="F529" s="610"/>
      <c r="G529" s="610"/>
      <c r="H529" s="610"/>
      <c r="I529" s="610"/>
      <c r="J529" s="610">
        <v>1</v>
      </c>
      <c r="K529" s="610">
        <v>347</v>
      </c>
      <c r="L529" s="610">
        <v>1</v>
      </c>
      <c r="M529" s="610">
        <v>347</v>
      </c>
      <c r="N529" s="610">
        <v>4</v>
      </c>
      <c r="O529" s="610">
        <v>1400</v>
      </c>
      <c r="P529" s="598">
        <v>4.0345821325648412</v>
      </c>
      <c r="Q529" s="611">
        <v>350</v>
      </c>
    </row>
    <row r="530" spans="1:17" ht="14.45" customHeight="1" x14ac:dyDescent="0.2">
      <c r="A530" s="592" t="s">
        <v>1700</v>
      </c>
      <c r="B530" s="593" t="s">
        <v>1589</v>
      </c>
      <c r="C530" s="593" t="s">
        <v>1565</v>
      </c>
      <c r="D530" s="593" t="s">
        <v>1636</v>
      </c>
      <c r="E530" s="593" t="s">
        <v>1637</v>
      </c>
      <c r="F530" s="610"/>
      <c r="G530" s="610"/>
      <c r="H530" s="610"/>
      <c r="I530" s="610"/>
      <c r="J530" s="610">
        <v>2</v>
      </c>
      <c r="K530" s="610">
        <v>2134</v>
      </c>
      <c r="L530" s="610">
        <v>1</v>
      </c>
      <c r="M530" s="610">
        <v>1067</v>
      </c>
      <c r="N530" s="610">
        <v>1</v>
      </c>
      <c r="O530" s="610">
        <v>1075</v>
      </c>
      <c r="P530" s="598">
        <v>0.50374882849109648</v>
      </c>
      <c r="Q530" s="611">
        <v>1075</v>
      </c>
    </row>
    <row r="531" spans="1:17" ht="14.45" customHeight="1" thickBot="1" x14ac:dyDescent="0.25">
      <c r="A531" s="600" t="s">
        <v>1700</v>
      </c>
      <c r="B531" s="601" t="s">
        <v>1589</v>
      </c>
      <c r="C531" s="601" t="s">
        <v>1565</v>
      </c>
      <c r="D531" s="601" t="s">
        <v>1638</v>
      </c>
      <c r="E531" s="601" t="s">
        <v>1639</v>
      </c>
      <c r="F531" s="612"/>
      <c r="G531" s="612"/>
      <c r="H531" s="612"/>
      <c r="I531" s="612"/>
      <c r="J531" s="612"/>
      <c r="K531" s="612"/>
      <c r="L531" s="612"/>
      <c r="M531" s="612"/>
      <c r="N531" s="612">
        <v>1</v>
      </c>
      <c r="O531" s="612">
        <v>304</v>
      </c>
      <c r="P531" s="606"/>
      <c r="Q531" s="613">
        <v>304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FCA975C2-4CD0-4BC4-8086-43BEE3CB7F57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5" customHeight="1" x14ac:dyDescent="0.2">
      <c r="A5" s="112" t="str">
        <f>HYPERLINK("#'Léky Žádanky'!A1","Léky (Kč)")</f>
        <v>Léky (Kč)</v>
      </c>
      <c r="B5" s="27">
        <v>52.295740000000002</v>
      </c>
      <c r="C5" s="29">
        <v>99.17822000000001</v>
      </c>
      <c r="D5" s="8"/>
      <c r="E5" s="117">
        <v>40.683510000000005</v>
      </c>
      <c r="F5" s="28">
        <v>90.000001953125008</v>
      </c>
      <c r="G5" s="116">
        <f>E5-F5</f>
        <v>-49.316491953125002</v>
      </c>
      <c r="H5" s="122">
        <f>IF(F5&lt;0.00000001,"",E5/F5)</f>
        <v>0.45203899019012611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29157.001200000002</v>
      </c>
      <c r="C6" s="31">
        <v>29683.953929999992</v>
      </c>
      <c r="D6" s="8"/>
      <c r="E6" s="118">
        <v>30150.506739999993</v>
      </c>
      <c r="F6" s="30">
        <v>31282.50806262207</v>
      </c>
      <c r="G6" s="119">
        <f>E6-F6</f>
        <v>-1132.0013226220763</v>
      </c>
      <c r="H6" s="123">
        <f>IF(F6&lt;0.00000001,"",E6/F6)</f>
        <v>0.96381360086742374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29559.033429999996</v>
      </c>
      <c r="C7" s="31">
        <v>34687.12659</v>
      </c>
      <c r="D7" s="8"/>
      <c r="E7" s="118">
        <v>37164.430670000002</v>
      </c>
      <c r="F7" s="30">
        <v>36209.88658007812</v>
      </c>
      <c r="G7" s="119">
        <f>E7-F7</f>
        <v>954.5440899218811</v>
      </c>
      <c r="H7" s="123">
        <f>IF(F7&lt;0.00000001,"",E7/F7)</f>
        <v>1.0263614217020787</v>
      </c>
    </row>
    <row r="8" spans="1:10" ht="14.45" customHeight="1" thickBot="1" x14ac:dyDescent="0.25">
      <c r="A8" s="1" t="s">
        <v>75</v>
      </c>
      <c r="B8" s="11">
        <v>-39184.446060000009</v>
      </c>
      <c r="C8" s="33">
        <v>-36884.946089999998</v>
      </c>
      <c r="D8" s="8"/>
      <c r="E8" s="120">
        <v>-38838.85820000001</v>
      </c>
      <c r="F8" s="32">
        <v>-35488.328453666683</v>
      </c>
      <c r="G8" s="121">
        <f>E8-F8</f>
        <v>-3350.5297463333263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19583.884309999987</v>
      </c>
      <c r="C9" s="35">
        <v>27585.312649999993</v>
      </c>
      <c r="D9" s="8"/>
      <c r="E9" s="3">
        <v>28516.762719999977</v>
      </c>
      <c r="F9" s="34">
        <v>32094.066190986625</v>
      </c>
      <c r="G9" s="34">
        <f>E9-F9</f>
        <v>-3577.3034709866479</v>
      </c>
      <c r="H9" s="125">
        <f>IF(F9&lt;0.00000001,"",E9/F9)</f>
        <v>0.88853691988734962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12006.86766</v>
      </c>
      <c r="C11" s="29">
        <f>IF(ISERROR(VLOOKUP("Celkem:",'ZV Vykáz.-A'!A:H,5,0)),0,VLOOKUP("Celkem:",'ZV Vykáz.-A'!A:H,5,0)/1000)</f>
        <v>11906.120989999998</v>
      </c>
      <c r="D11" s="8"/>
      <c r="E11" s="117">
        <f>IF(ISERROR(VLOOKUP("Celkem:",'ZV Vykáz.-A'!A:H,8,0)),0,VLOOKUP("Celkem:",'ZV Vykáz.-A'!A:H,8,0)/1000)</f>
        <v>10952.470670000002</v>
      </c>
      <c r="F11" s="28">
        <f>C11</f>
        <v>11906.120989999998</v>
      </c>
      <c r="G11" s="116">
        <f>E11-F11</f>
        <v>-953.65031999999519</v>
      </c>
      <c r="H11" s="122">
        <f>IF(F11&lt;0.00000001,"",E11/F11)</f>
        <v>0.91990251730173322</v>
      </c>
      <c r="I11" s="116">
        <f>E11-B11</f>
        <v>-1054.3969899999975</v>
      </c>
      <c r="J11" s="122">
        <f>IF(B11&lt;0.00000001,"",E11/B11)</f>
        <v>0.91218384179308953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12006.86766</v>
      </c>
      <c r="C13" s="37">
        <f>SUM(C11:C12)</f>
        <v>11906.120989999998</v>
      </c>
      <c r="D13" s="8"/>
      <c r="E13" s="5">
        <f>SUM(E11:E12)</f>
        <v>10952.470670000002</v>
      </c>
      <c r="F13" s="36">
        <f>SUM(F11:F12)</f>
        <v>11906.120989999998</v>
      </c>
      <c r="G13" s="36">
        <f>E13-F13</f>
        <v>-953.65031999999519</v>
      </c>
      <c r="H13" s="126">
        <f>IF(F13&lt;0.00000001,"",E13/F13)</f>
        <v>0.91990251730173322</v>
      </c>
      <c r="I13" s="36">
        <f>SUM(I11:I12)</f>
        <v>-1054.3969899999975</v>
      </c>
      <c r="J13" s="126">
        <f>IF(B13&lt;0.00000001,"",E13/B13)</f>
        <v>0.91218384179308953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0.61309939692959758</v>
      </c>
      <c r="C15" s="39">
        <f>IF(C9=0,"",C13/C9)</f>
        <v>0.43161087717452429</v>
      </c>
      <c r="D15" s="8"/>
      <c r="E15" s="6">
        <f>IF(E9=0,"",E13/E9)</f>
        <v>0.3840713189480861</v>
      </c>
      <c r="F15" s="38">
        <f>IF(F9=0,"",F13/F9)</f>
        <v>0.37097577225486439</v>
      </c>
      <c r="G15" s="38">
        <f>IF(ISERROR(F15-E15),"",E15-F15)</f>
        <v>1.3095546693221716E-2</v>
      </c>
      <c r="H15" s="127">
        <f>IF(ISERROR(F15-E15),"",IF(F15&lt;0.00000001,"",E15/F15))</f>
        <v>1.0353002747689544</v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249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 xr:uid="{A95521D0-F24F-4901-887D-C8BCFF441B2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0.36737216700419228</v>
      </c>
      <c r="C4" s="201">
        <f t="shared" ref="C4:M4" si="0">(C10+C8)/C6</f>
        <v>0.65881348912499726</v>
      </c>
      <c r="D4" s="201">
        <f t="shared" si="0"/>
        <v>0.47599920494848846</v>
      </c>
      <c r="E4" s="201">
        <f t="shared" si="0"/>
        <v>0.36051692847751055</v>
      </c>
      <c r="F4" s="201">
        <f t="shared" si="0"/>
        <v>0.42645200857129195</v>
      </c>
      <c r="G4" s="201">
        <f t="shared" si="0"/>
        <v>0.36423548650577053</v>
      </c>
      <c r="H4" s="201">
        <f t="shared" si="0"/>
        <v>0.32311753047770586</v>
      </c>
      <c r="I4" s="201">
        <f t="shared" si="0"/>
        <v>0.34294071137804855</v>
      </c>
      <c r="J4" s="201">
        <f t="shared" si="0"/>
        <v>0.38407131789607346</v>
      </c>
      <c r="K4" s="201">
        <f t="shared" si="0"/>
        <v>0.38407131789607346</v>
      </c>
      <c r="L4" s="201">
        <f t="shared" si="0"/>
        <v>0.38407131789607346</v>
      </c>
      <c r="M4" s="201">
        <f t="shared" si="0"/>
        <v>0.38407131789607346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3159.5316800000101</v>
      </c>
      <c r="C5" s="201">
        <f>IF(ISERROR(VLOOKUP($A5,'Man Tab'!$A:$Q,COLUMN()+2,0)),0,VLOOKUP($A5,'Man Tab'!$A:$Q,COLUMN()+2,0))</f>
        <v>542.95221000000095</v>
      </c>
      <c r="D5" s="201">
        <f>IF(ISERROR(VLOOKUP($A5,'Man Tab'!$A:$Q,COLUMN()+2,0)),0,VLOOKUP($A5,'Man Tab'!$A:$Q,COLUMN()+2,0))</f>
        <v>4393.8468599999896</v>
      </c>
      <c r="E5" s="201">
        <f>IF(ISERROR(VLOOKUP($A5,'Man Tab'!$A:$Q,COLUMN()+2,0)),0,VLOOKUP($A5,'Man Tab'!$A:$Q,COLUMN()+2,0))</f>
        <v>5926.0315599999703</v>
      </c>
      <c r="F5" s="201">
        <f>IF(ISERROR(VLOOKUP($A5,'Man Tab'!$A:$Q,COLUMN()+2,0)),0,VLOOKUP($A5,'Man Tab'!$A:$Q,COLUMN()+2,0))</f>
        <v>1175.69794</v>
      </c>
      <c r="G5" s="201">
        <f>IF(ISERROR(VLOOKUP($A5,'Man Tab'!$A:$Q,COLUMN()+2,0)),0,VLOOKUP($A5,'Man Tab'!$A:$Q,COLUMN()+2,0))</f>
        <v>5884.4690599999803</v>
      </c>
      <c r="H5" s="201">
        <f>IF(ISERROR(VLOOKUP($A5,'Man Tab'!$A:$Q,COLUMN()+2,0)),0,VLOOKUP($A5,'Man Tab'!$A:$Q,COLUMN()+2,0))</f>
        <v>6091.8540700000003</v>
      </c>
      <c r="I5" s="201">
        <f>IF(ISERROR(VLOOKUP($A5,'Man Tab'!$A:$Q,COLUMN()+2,0)),0,VLOOKUP($A5,'Man Tab'!$A:$Q,COLUMN()+2,0))</f>
        <v>1695.3424399999999</v>
      </c>
      <c r="J5" s="201">
        <f>IF(ISERROR(VLOOKUP($A5,'Man Tab'!$A:$Q,COLUMN()+2,0)),0,VLOOKUP($A5,'Man Tab'!$A:$Q,COLUMN()+2,0))</f>
        <v>-352.96309999999801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3159.5316800000101</v>
      </c>
      <c r="C6" s="203">
        <f t="shared" ref="C6:M6" si="1">C5+B6</f>
        <v>3702.4838900000109</v>
      </c>
      <c r="D6" s="203">
        <f t="shared" si="1"/>
        <v>8096.330750000001</v>
      </c>
      <c r="E6" s="203">
        <f t="shared" si="1"/>
        <v>14022.362309999971</v>
      </c>
      <c r="F6" s="203">
        <f t="shared" si="1"/>
        <v>15198.060249999971</v>
      </c>
      <c r="G6" s="203">
        <f t="shared" si="1"/>
        <v>21082.529309999951</v>
      </c>
      <c r="H6" s="203">
        <f t="shared" si="1"/>
        <v>27174.383379999952</v>
      </c>
      <c r="I6" s="203">
        <f t="shared" si="1"/>
        <v>28869.725819999952</v>
      </c>
      <c r="J6" s="203">
        <f t="shared" si="1"/>
        <v>28516.762719999955</v>
      </c>
      <c r="K6" s="203">
        <f t="shared" si="1"/>
        <v>28516.762719999955</v>
      </c>
      <c r="L6" s="203">
        <f t="shared" si="1"/>
        <v>28516.762719999955</v>
      </c>
      <c r="M6" s="203">
        <f t="shared" si="1"/>
        <v>28516.762719999955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1160724</v>
      </c>
      <c r="C9" s="202">
        <v>1278522.33</v>
      </c>
      <c r="D9" s="202">
        <v>1414600.67</v>
      </c>
      <c r="E9" s="202">
        <v>1201451.99</v>
      </c>
      <c r="F9" s="202">
        <v>1425944.33</v>
      </c>
      <c r="G9" s="202">
        <v>1197762</v>
      </c>
      <c r="H9" s="202">
        <v>1101514.33</v>
      </c>
      <c r="I9" s="202">
        <v>1120084.6599999999</v>
      </c>
      <c r="J9" s="202">
        <v>1051866.33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1160.7239999999999</v>
      </c>
      <c r="C10" s="203">
        <f t="shared" ref="C10:M10" si="3">C9/1000+B10</f>
        <v>2439.2463299999999</v>
      </c>
      <c r="D10" s="203">
        <f t="shared" si="3"/>
        <v>3853.8469999999998</v>
      </c>
      <c r="E10" s="203">
        <f t="shared" si="3"/>
        <v>5055.2989899999993</v>
      </c>
      <c r="F10" s="203">
        <f t="shared" si="3"/>
        <v>6481.2433199999996</v>
      </c>
      <c r="G10" s="203">
        <f t="shared" si="3"/>
        <v>7679.0053199999993</v>
      </c>
      <c r="H10" s="203">
        <f t="shared" si="3"/>
        <v>8780.5196499999984</v>
      </c>
      <c r="I10" s="203">
        <f t="shared" si="3"/>
        <v>9900.6043099999988</v>
      </c>
      <c r="J10" s="203">
        <f t="shared" si="3"/>
        <v>10952.47064</v>
      </c>
      <c r="K10" s="203">
        <f t="shared" si="3"/>
        <v>10952.47064</v>
      </c>
      <c r="L10" s="203">
        <f t="shared" si="3"/>
        <v>10952.47064</v>
      </c>
      <c r="M10" s="203">
        <f t="shared" si="3"/>
        <v>10952.47064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9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0.37097577225486439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0.37097577225486439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5E36A286-AB6A-4EE7-BAAF-4D0FB3930633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120</v>
      </c>
      <c r="C7" s="52">
        <v>10</v>
      </c>
      <c r="D7" s="52">
        <v>5.7072399999999996</v>
      </c>
      <c r="E7" s="52">
        <v>4.9549700000000003</v>
      </c>
      <c r="F7" s="52">
        <v>10.41422</v>
      </c>
      <c r="G7" s="52">
        <v>8.1676099999989997</v>
      </c>
      <c r="H7" s="52">
        <v>-1.5718700000000001</v>
      </c>
      <c r="I7" s="52">
        <v>2.7816799999990001</v>
      </c>
      <c r="J7" s="52">
        <v>4.6369999999999996</v>
      </c>
      <c r="K7" s="52">
        <v>3.3064900000000002</v>
      </c>
      <c r="L7" s="52">
        <v>2.2861699999990002</v>
      </c>
      <c r="M7" s="52">
        <v>0</v>
      </c>
      <c r="N7" s="52">
        <v>0</v>
      </c>
      <c r="O7" s="52">
        <v>0</v>
      </c>
      <c r="P7" s="53">
        <v>40.683509999999004</v>
      </c>
      <c r="Q7" s="95">
        <v>0.45203899999899999</v>
      </c>
    </row>
    <row r="8" spans="1:17" ht="14.45" customHeight="1" x14ac:dyDescent="0.2">
      <c r="A8" s="15" t="s">
        <v>36</v>
      </c>
      <c r="B8" s="51">
        <v>2010.96580064969</v>
      </c>
      <c r="C8" s="52">
        <v>167.580483387475</v>
      </c>
      <c r="D8" s="52">
        <v>123.752</v>
      </c>
      <c r="E8" s="52">
        <v>149.48400000000001</v>
      </c>
      <c r="F8" s="52">
        <v>135.20699999999999</v>
      </c>
      <c r="G8" s="52">
        <v>144.32799999999901</v>
      </c>
      <c r="H8" s="52">
        <v>165.00800000000001</v>
      </c>
      <c r="I8" s="52">
        <v>142.70499999999899</v>
      </c>
      <c r="J8" s="52">
        <v>178.154</v>
      </c>
      <c r="K8" s="52">
        <v>107.696</v>
      </c>
      <c r="L8" s="52">
        <v>150.57499999999899</v>
      </c>
      <c r="M8" s="52">
        <v>0</v>
      </c>
      <c r="N8" s="52">
        <v>0</v>
      </c>
      <c r="O8" s="52">
        <v>0</v>
      </c>
      <c r="P8" s="53">
        <v>1296.9090000000001</v>
      </c>
      <c r="Q8" s="95">
        <v>0.85989130170200001</v>
      </c>
    </row>
    <row r="9" spans="1:17" ht="14.45" customHeight="1" x14ac:dyDescent="0.2">
      <c r="A9" s="15" t="s">
        <v>37</v>
      </c>
      <c r="B9" s="51">
        <v>41710.010281726798</v>
      </c>
      <c r="C9" s="52">
        <v>3475.8341901438998</v>
      </c>
      <c r="D9" s="52">
        <v>2972.2238900000102</v>
      </c>
      <c r="E9" s="52">
        <v>3388.6838700000098</v>
      </c>
      <c r="F9" s="52">
        <v>3423.2143799999899</v>
      </c>
      <c r="G9" s="52">
        <v>3381.5432099999898</v>
      </c>
      <c r="H9" s="52">
        <v>3548.4488200000001</v>
      </c>
      <c r="I9" s="52">
        <v>3582.16616999999</v>
      </c>
      <c r="J9" s="52">
        <v>3072.9047700000001</v>
      </c>
      <c r="K9" s="52">
        <v>3245.8697200000101</v>
      </c>
      <c r="L9" s="52">
        <v>3535.4519099999802</v>
      </c>
      <c r="M9" s="52">
        <v>0</v>
      </c>
      <c r="N9" s="52">
        <v>0</v>
      </c>
      <c r="O9" s="52">
        <v>0</v>
      </c>
      <c r="P9" s="53">
        <v>30150.506740000001</v>
      </c>
      <c r="Q9" s="95">
        <v>0.96381361169099999</v>
      </c>
    </row>
    <row r="10" spans="1:17" ht="14.45" customHeight="1" x14ac:dyDescent="0.2">
      <c r="A10" s="15" t="s">
        <v>38</v>
      </c>
      <c r="B10" s="51">
        <v>1933</v>
      </c>
      <c r="C10" s="52">
        <v>161.083333333333</v>
      </c>
      <c r="D10" s="52">
        <v>155.78752</v>
      </c>
      <c r="E10" s="52">
        <v>135.28646000000001</v>
      </c>
      <c r="F10" s="52">
        <v>146.72021000000001</v>
      </c>
      <c r="G10" s="52">
        <v>137.62654999999901</v>
      </c>
      <c r="H10" s="52">
        <v>151.11194</v>
      </c>
      <c r="I10" s="52">
        <v>144.69243999999901</v>
      </c>
      <c r="J10" s="52">
        <v>126.44741</v>
      </c>
      <c r="K10" s="52">
        <v>135.61141000000001</v>
      </c>
      <c r="L10" s="52">
        <v>134.83203999999901</v>
      </c>
      <c r="M10" s="52">
        <v>0</v>
      </c>
      <c r="N10" s="52">
        <v>0</v>
      </c>
      <c r="O10" s="52">
        <v>0</v>
      </c>
      <c r="P10" s="53">
        <v>1268.11598</v>
      </c>
      <c r="Q10" s="95">
        <v>0.87471355750900004</v>
      </c>
    </row>
    <row r="11" spans="1:17" ht="14.45" customHeight="1" x14ac:dyDescent="0.2">
      <c r="A11" s="15" t="s">
        <v>39</v>
      </c>
      <c r="B11" s="51">
        <v>783.50452240227003</v>
      </c>
      <c r="C11" s="52">
        <v>65.292043533522005</v>
      </c>
      <c r="D11" s="52">
        <v>32.803699999999999</v>
      </c>
      <c r="E11" s="52">
        <v>50.12941</v>
      </c>
      <c r="F11" s="52">
        <v>54.277479999999002</v>
      </c>
      <c r="G11" s="52">
        <v>48.304119999999003</v>
      </c>
      <c r="H11" s="52">
        <v>51.019039999999997</v>
      </c>
      <c r="I11" s="52">
        <v>169.77409999999901</v>
      </c>
      <c r="J11" s="52">
        <v>70.041309999999996</v>
      </c>
      <c r="K11" s="52">
        <v>80.157700000000006</v>
      </c>
      <c r="L11" s="52">
        <v>55.708819999999001</v>
      </c>
      <c r="M11" s="52">
        <v>0</v>
      </c>
      <c r="N11" s="52">
        <v>0</v>
      </c>
      <c r="O11" s="52">
        <v>0</v>
      </c>
      <c r="P11" s="53">
        <v>612.215679999999</v>
      </c>
      <c r="Q11" s="95">
        <v>1.0418415592929999</v>
      </c>
    </row>
    <row r="12" spans="1:17" ht="14.45" customHeight="1" x14ac:dyDescent="0.2">
      <c r="A12" s="15" t="s">
        <v>40</v>
      </c>
      <c r="B12" s="51">
        <v>634.30879300446702</v>
      </c>
      <c r="C12" s="52">
        <v>52.859066083705002</v>
      </c>
      <c r="D12" s="52">
        <v>64.461659999999995</v>
      </c>
      <c r="E12" s="52">
        <v>64.033000000000001</v>
      </c>
      <c r="F12" s="52">
        <v>66.920889999999005</v>
      </c>
      <c r="G12" s="52">
        <v>65.224189999998998</v>
      </c>
      <c r="H12" s="52">
        <v>67.127859999999998</v>
      </c>
      <c r="I12" s="52">
        <v>0.71839999999899995</v>
      </c>
      <c r="J12" s="52">
        <v>94.445650000000001</v>
      </c>
      <c r="K12" s="52">
        <v>41.534500000000001</v>
      </c>
      <c r="L12" s="52">
        <v>42.805149999999003</v>
      </c>
      <c r="M12" s="52">
        <v>0</v>
      </c>
      <c r="N12" s="52">
        <v>0</v>
      </c>
      <c r="O12" s="52">
        <v>0</v>
      </c>
      <c r="P12" s="53">
        <v>507.2713</v>
      </c>
      <c r="Q12" s="95">
        <v>1.0662972684480001</v>
      </c>
    </row>
    <row r="13" spans="1:17" ht="14.45" customHeight="1" x14ac:dyDescent="0.2">
      <c r="A13" s="15" t="s">
        <v>41</v>
      </c>
      <c r="B13" s="51">
        <v>125</v>
      </c>
      <c r="C13" s="52">
        <v>10.416666666666</v>
      </c>
      <c r="D13" s="52">
        <v>3.2560699999999998</v>
      </c>
      <c r="E13" s="52">
        <v>8.7381499999999992</v>
      </c>
      <c r="F13" s="52">
        <v>9.1923399999989996</v>
      </c>
      <c r="G13" s="52">
        <v>8.1270599999990001</v>
      </c>
      <c r="H13" s="52">
        <v>3.30722</v>
      </c>
      <c r="I13" s="52">
        <v>23.798929999999</v>
      </c>
      <c r="J13" s="52">
        <v>9.3491599999999995</v>
      </c>
      <c r="K13" s="52">
        <v>17.378979999999999</v>
      </c>
      <c r="L13" s="52">
        <v>10.876110000000001</v>
      </c>
      <c r="M13" s="52">
        <v>0</v>
      </c>
      <c r="N13" s="52">
        <v>0</v>
      </c>
      <c r="O13" s="52">
        <v>0</v>
      </c>
      <c r="P13" s="53">
        <v>94.024019999998998</v>
      </c>
      <c r="Q13" s="95">
        <v>1.0029228800000001</v>
      </c>
    </row>
    <row r="14" spans="1:17" ht="14.45" customHeight="1" x14ac:dyDescent="0.2">
      <c r="A14" s="15" t="s">
        <v>42</v>
      </c>
      <c r="B14" s="51">
        <v>1611.73952649596</v>
      </c>
      <c r="C14" s="52">
        <v>134.31162720799699</v>
      </c>
      <c r="D14" s="52">
        <v>176.68100000000001</v>
      </c>
      <c r="E14" s="52">
        <v>142.91300000000001</v>
      </c>
      <c r="F14" s="52">
        <v>143.45699999999999</v>
      </c>
      <c r="G14" s="52">
        <v>129.266999999999</v>
      </c>
      <c r="H14" s="52">
        <v>125.86</v>
      </c>
      <c r="I14" s="52">
        <v>126.345</v>
      </c>
      <c r="J14" s="52">
        <v>122.235</v>
      </c>
      <c r="K14" s="52">
        <v>122.75</v>
      </c>
      <c r="L14" s="52">
        <v>119.66999999999901</v>
      </c>
      <c r="M14" s="52">
        <v>0</v>
      </c>
      <c r="N14" s="52">
        <v>0</v>
      </c>
      <c r="O14" s="52">
        <v>0</v>
      </c>
      <c r="P14" s="53">
        <v>1209.1780000000001</v>
      </c>
      <c r="Q14" s="95">
        <v>1.000308863081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-110200</v>
      </c>
      <c r="C16" s="52">
        <v>-9183.3333333333303</v>
      </c>
      <c r="D16" s="52">
        <v>-9651.4880000000194</v>
      </c>
      <c r="E16" s="52">
        <v>-9226.5810000000201</v>
      </c>
      <c r="F16" s="52">
        <v>-10152.857</v>
      </c>
      <c r="G16" s="52">
        <v>-8834.8719999999594</v>
      </c>
      <c r="H16" s="52">
        <v>-9005.9060000000009</v>
      </c>
      <c r="I16" s="52">
        <v>-8971.2229999999709</v>
      </c>
      <c r="J16" s="52">
        <v>-7738.366</v>
      </c>
      <c r="K16" s="52">
        <v>-7879.7170000000096</v>
      </c>
      <c r="L16" s="52">
        <v>-9542.0219999999608</v>
      </c>
      <c r="M16" s="52">
        <v>0</v>
      </c>
      <c r="N16" s="52">
        <v>0</v>
      </c>
      <c r="O16" s="52">
        <v>0</v>
      </c>
      <c r="P16" s="53">
        <v>-81003.031999999905</v>
      </c>
      <c r="Q16" s="95">
        <v>0.98007298245600005</v>
      </c>
    </row>
    <row r="17" spans="1:17" ht="14.45" customHeight="1" x14ac:dyDescent="0.2">
      <c r="A17" s="15" t="s">
        <v>45</v>
      </c>
      <c r="B17" s="51">
        <v>1910.2175376739101</v>
      </c>
      <c r="C17" s="52">
        <v>159.184794806159</v>
      </c>
      <c r="D17" s="52">
        <v>49.186579999999999</v>
      </c>
      <c r="E17" s="52">
        <v>17.764589999999998</v>
      </c>
      <c r="F17" s="52">
        <v>547.442129999999</v>
      </c>
      <c r="G17" s="52">
        <v>58.606679999999002</v>
      </c>
      <c r="H17" s="52">
        <v>17.463889999999999</v>
      </c>
      <c r="I17" s="52">
        <v>57.511749999998997</v>
      </c>
      <c r="J17" s="52">
        <v>20.695029999999999</v>
      </c>
      <c r="K17" s="52">
        <v>41.669719999999998</v>
      </c>
      <c r="L17" s="52">
        <v>56.207979999998997</v>
      </c>
      <c r="M17" s="52">
        <v>0</v>
      </c>
      <c r="N17" s="52">
        <v>0</v>
      </c>
      <c r="O17" s="52">
        <v>0</v>
      </c>
      <c r="P17" s="53">
        <v>866.54834999999798</v>
      </c>
      <c r="Q17" s="95">
        <v>0.60485142514500001</v>
      </c>
    </row>
    <row r="18" spans="1:17" ht="14.45" customHeight="1" x14ac:dyDescent="0.2">
      <c r="A18" s="15" t="s">
        <v>46</v>
      </c>
      <c r="B18" s="51">
        <v>670</v>
      </c>
      <c r="C18" s="52">
        <v>55.833333333333002</v>
      </c>
      <c r="D18" s="52">
        <v>54.381999999999998</v>
      </c>
      <c r="E18" s="52">
        <v>39.759</v>
      </c>
      <c r="F18" s="52">
        <v>60.208999999999001</v>
      </c>
      <c r="G18" s="52">
        <v>71.305999999999003</v>
      </c>
      <c r="H18" s="52">
        <v>66.478999999999999</v>
      </c>
      <c r="I18" s="52">
        <v>54.834999999998999</v>
      </c>
      <c r="J18" s="52">
        <v>82.649000000000001</v>
      </c>
      <c r="K18" s="52">
        <v>55.554000000000002</v>
      </c>
      <c r="L18" s="52">
        <v>15.326999999999</v>
      </c>
      <c r="M18" s="52">
        <v>0</v>
      </c>
      <c r="N18" s="52">
        <v>0</v>
      </c>
      <c r="O18" s="52">
        <v>0</v>
      </c>
      <c r="P18" s="53">
        <v>500.5</v>
      </c>
      <c r="Q18" s="95">
        <v>0.99601990049699995</v>
      </c>
    </row>
    <row r="19" spans="1:17" ht="14.45" customHeight="1" x14ac:dyDescent="0.2">
      <c r="A19" s="15" t="s">
        <v>47</v>
      </c>
      <c r="B19" s="51">
        <v>1445.16985402308</v>
      </c>
      <c r="C19" s="52">
        <v>120.43082116859</v>
      </c>
      <c r="D19" s="52">
        <v>148.13881000000001</v>
      </c>
      <c r="E19" s="52">
        <v>272.15618000000097</v>
      </c>
      <c r="F19" s="52">
        <v>170.76168999999999</v>
      </c>
      <c r="G19" s="52">
        <v>149.95087999999899</v>
      </c>
      <c r="H19" s="52">
        <v>75.676469999999995</v>
      </c>
      <c r="I19" s="52">
        <v>227.25663999999901</v>
      </c>
      <c r="J19" s="52">
        <v>73.263649999999998</v>
      </c>
      <c r="K19" s="52">
        <v>139.51758000000001</v>
      </c>
      <c r="L19" s="52">
        <v>90.982329999998996</v>
      </c>
      <c r="M19" s="52">
        <v>0</v>
      </c>
      <c r="N19" s="52">
        <v>0</v>
      </c>
      <c r="O19" s="52">
        <v>0</v>
      </c>
      <c r="P19" s="53">
        <v>1347.7042300000001</v>
      </c>
      <c r="Q19" s="95">
        <v>1.2434102249850001</v>
      </c>
    </row>
    <row r="20" spans="1:17" ht="14.45" customHeight="1" x14ac:dyDescent="0.2">
      <c r="A20" s="15" t="s">
        <v>48</v>
      </c>
      <c r="B20" s="51">
        <v>48279.848778</v>
      </c>
      <c r="C20" s="52">
        <v>4023.3207315</v>
      </c>
      <c r="D20" s="52">
        <v>3874.5940800000099</v>
      </c>
      <c r="E20" s="52">
        <v>3745.3047800000099</v>
      </c>
      <c r="F20" s="52">
        <v>3976.6774999999898</v>
      </c>
      <c r="G20" s="52">
        <v>4075.0343499999799</v>
      </c>
      <c r="H20" s="52">
        <v>4083.11339</v>
      </c>
      <c r="I20" s="52">
        <v>4177.7962299999799</v>
      </c>
      <c r="J20" s="52">
        <v>5254.5167700000002</v>
      </c>
      <c r="K20" s="52">
        <v>3984.46162000001</v>
      </c>
      <c r="L20" s="52">
        <v>3992.9319499999801</v>
      </c>
      <c r="M20" s="52">
        <v>0</v>
      </c>
      <c r="N20" s="52">
        <v>0</v>
      </c>
      <c r="O20" s="52">
        <v>0</v>
      </c>
      <c r="P20" s="53">
        <v>37164.430670000002</v>
      </c>
      <c r="Q20" s="95">
        <v>1.0263614216050001</v>
      </c>
    </row>
    <row r="21" spans="1:17" ht="14.45" customHeight="1" x14ac:dyDescent="0.2">
      <c r="A21" s="16" t="s">
        <v>49</v>
      </c>
      <c r="B21" s="51">
        <v>2777.99999999996</v>
      </c>
      <c r="C21" s="52">
        <v>231.49999999999699</v>
      </c>
      <c r="D21" s="52">
        <v>230.42634000000101</v>
      </c>
      <c r="E21" s="52">
        <v>230.41935000000001</v>
      </c>
      <c r="F21" s="52">
        <v>230.41924999999901</v>
      </c>
      <c r="G21" s="52">
        <v>230.41923999999901</v>
      </c>
      <c r="H21" s="52">
        <v>230.41928999999999</v>
      </c>
      <c r="I21" s="52">
        <v>230.41628999999901</v>
      </c>
      <c r="J21" s="52">
        <v>230.41629</v>
      </c>
      <c r="K21" s="52">
        <v>230.04136</v>
      </c>
      <c r="L21" s="52">
        <v>230.040359999999</v>
      </c>
      <c r="M21" s="52">
        <v>0</v>
      </c>
      <c r="N21" s="52">
        <v>0</v>
      </c>
      <c r="O21" s="52">
        <v>0</v>
      </c>
      <c r="P21" s="53">
        <v>2073.0177699999999</v>
      </c>
      <c r="Q21" s="95">
        <v>0.99496893208500004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83.977149999999995</v>
      </c>
      <c r="F22" s="52">
        <v>58.611999999999</v>
      </c>
      <c r="G22" s="52">
        <v>3.204999999999</v>
      </c>
      <c r="H22" s="52">
        <v>0</v>
      </c>
      <c r="I22" s="52">
        <v>4.9113199999989998</v>
      </c>
      <c r="J22" s="52">
        <v>6.3646000000000003</v>
      </c>
      <c r="K22" s="52">
        <v>0</v>
      </c>
      <c r="L22" s="52">
        <v>43.196999999999001</v>
      </c>
      <c r="M22" s="52">
        <v>0</v>
      </c>
      <c r="N22" s="52">
        <v>0</v>
      </c>
      <c r="O22" s="52">
        <v>0</v>
      </c>
      <c r="P22" s="53">
        <v>200.26706999999999</v>
      </c>
      <c r="Q22" s="95" t="s">
        <v>271</v>
      </c>
    </row>
    <row r="23" spans="1:17" ht="14.45" customHeight="1" x14ac:dyDescent="0.2">
      <c r="A23" s="16" t="s">
        <v>51</v>
      </c>
      <c r="B23" s="51">
        <v>48500</v>
      </c>
      <c r="C23" s="52">
        <v>4041.6666666666702</v>
      </c>
      <c r="D23" s="52">
        <v>4887.4230000000098</v>
      </c>
      <c r="E23" s="52">
        <v>1418.6130000000001</v>
      </c>
      <c r="F23" s="52">
        <v>5464.4350199999899</v>
      </c>
      <c r="G23" s="52">
        <v>6205.5062699999698</v>
      </c>
      <c r="H23" s="52">
        <v>1561.559</v>
      </c>
      <c r="I23" s="52">
        <v>5890.4082399999797</v>
      </c>
      <c r="J23" s="52">
        <v>4422.1984000000002</v>
      </c>
      <c r="K23" s="52">
        <v>1342.6305600000001</v>
      </c>
      <c r="L23" s="52">
        <v>691.67799999999704</v>
      </c>
      <c r="M23" s="52">
        <v>0</v>
      </c>
      <c r="N23" s="52">
        <v>0</v>
      </c>
      <c r="O23" s="52">
        <v>0</v>
      </c>
      <c r="P23" s="53">
        <v>31884.451489999901</v>
      </c>
      <c r="Q23" s="95">
        <v>0.87654849456999995</v>
      </c>
    </row>
    <row r="24" spans="1:17" ht="14.45" customHeight="1" x14ac:dyDescent="0.2">
      <c r="A24" s="16" t="s">
        <v>52</v>
      </c>
      <c r="B24" s="51">
        <v>480.322707595427</v>
      </c>
      <c r="C24" s="52">
        <v>40.026892299619</v>
      </c>
      <c r="D24" s="52">
        <v>32.195789999997999</v>
      </c>
      <c r="E24" s="52">
        <v>17.316299999999</v>
      </c>
      <c r="F24" s="52">
        <v>48.743749999997</v>
      </c>
      <c r="G24" s="52">
        <v>44.287399999999003</v>
      </c>
      <c r="H24" s="52">
        <v>36.581889999993997</v>
      </c>
      <c r="I24" s="52">
        <v>19.574870000002001</v>
      </c>
      <c r="J24" s="52">
        <v>61.902029999999002</v>
      </c>
      <c r="K24" s="52">
        <v>26.879799999999001</v>
      </c>
      <c r="L24" s="52">
        <v>16.489080000000001</v>
      </c>
      <c r="M24" s="52">
        <v>0</v>
      </c>
      <c r="N24" s="52">
        <v>0</v>
      </c>
      <c r="O24" s="52">
        <v>0</v>
      </c>
      <c r="P24" s="53">
        <v>303.97090999999102</v>
      </c>
      <c r="Q24" s="95"/>
    </row>
    <row r="25" spans="1:17" ht="14.45" customHeight="1" x14ac:dyDescent="0.2">
      <c r="A25" s="17" t="s">
        <v>53</v>
      </c>
      <c r="B25" s="54">
        <v>42792.087801571601</v>
      </c>
      <c r="C25" s="55">
        <v>3566.0073167976302</v>
      </c>
      <c r="D25" s="55">
        <v>3159.5316800000101</v>
      </c>
      <c r="E25" s="55">
        <v>542.95221000000095</v>
      </c>
      <c r="F25" s="55">
        <v>4393.8468599999896</v>
      </c>
      <c r="G25" s="55">
        <v>5926.0315599999703</v>
      </c>
      <c r="H25" s="55">
        <v>1175.69794</v>
      </c>
      <c r="I25" s="55">
        <v>5884.4690599999803</v>
      </c>
      <c r="J25" s="55">
        <v>6091.8540700000003</v>
      </c>
      <c r="K25" s="55">
        <v>1695.3424399999999</v>
      </c>
      <c r="L25" s="55">
        <v>-352.96309999999801</v>
      </c>
      <c r="M25" s="55">
        <v>0</v>
      </c>
      <c r="N25" s="55">
        <v>0</v>
      </c>
      <c r="O25" s="55">
        <v>0</v>
      </c>
      <c r="P25" s="56">
        <v>28516.762719999901</v>
      </c>
      <c r="Q25" s="96">
        <v>0.88853692929500006</v>
      </c>
    </row>
    <row r="26" spans="1:17" ht="14.45" customHeight="1" x14ac:dyDescent="0.2">
      <c r="A26" s="15" t="s">
        <v>54</v>
      </c>
      <c r="B26" s="51">
        <v>7712.2420346977597</v>
      </c>
      <c r="C26" s="52">
        <v>642.68683622481296</v>
      </c>
      <c r="D26" s="52">
        <v>621.85859000000096</v>
      </c>
      <c r="E26" s="52">
        <v>665.15611999999999</v>
      </c>
      <c r="F26" s="52">
        <v>594.09965000000102</v>
      </c>
      <c r="G26" s="52">
        <v>759.42853000000002</v>
      </c>
      <c r="H26" s="52">
        <v>598.10092999999995</v>
      </c>
      <c r="I26" s="52">
        <v>927.60424</v>
      </c>
      <c r="J26" s="52">
        <v>726.23</v>
      </c>
      <c r="K26" s="52">
        <v>550.79868999999997</v>
      </c>
      <c r="L26" s="52">
        <v>606.62260000000003</v>
      </c>
      <c r="M26" s="52">
        <v>0</v>
      </c>
      <c r="N26" s="52">
        <v>0</v>
      </c>
      <c r="O26" s="52">
        <v>0</v>
      </c>
      <c r="P26" s="53">
        <v>6049.8993499999997</v>
      </c>
      <c r="Q26" s="95">
        <v>1.045938707625</v>
      </c>
    </row>
    <row r="27" spans="1:17" ht="14.45" customHeight="1" x14ac:dyDescent="0.2">
      <c r="A27" s="18" t="s">
        <v>55</v>
      </c>
      <c r="B27" s="54">
        <v>50504.329836269302</v>
      </c>
      <c r="C27" s="55">
        <v>4208.6941530224403</v>
      </c>
      <c r="D27" s="55">
        <v>3781.3902700000099</v>
      </c>
      <c r="E27" s="55">
        <v>1208.10833</v>
      </c>
      <c r="F27" s="55">
        <v>4987.9465099999898</v>
      </c>
      <c r="G27" s="55">
        <v>6685.4600899999696</v>
      </c>
      <c r="H27" s="55">
        <v>1773.7988700000001</v>
      </c>
      <c r="I27" s="55">
        <v>6812.07329999998</v>
      </c>
      <c r="J27" s="55">
        <v>6818.0840699999999</v>
      </c>
      <c r="K27" s="55">
        <v>2246.14113</v>
      </c>
      <c r="L27" s="55">
        <v>253.659500000002</v>
      </c>
      <c r="M27" s="55">
        <v>0</v>
      </c>
      <c r="N27" s="55">
        <v>0</v>
      </c>
      <c r="O27" s="55">
        <v>0</v>
      </c>
      <c r="P27" s="56">
        <v>34566.662069999897</v>
      </c>
      <c r="Q27" s="96">
        <v>0.91257290037100003</v>
      </c>
    </row>
    <row r="28" spans="1:17" ht="14.45" customHeight="1" x14ac:dyDescent="0.2">
      <c r="A28" s="16" t="s">
        <v>56</v>
      </c>
      <c r="B28" s="51">
        <v>202.15569334320401</v>
      </c>
      <c r="C28" s="52">
        <v>16.8463077786</v>
      </c>
      <c r="D28" s="52">
        <v>0.45062000000000002</v>
      </c>
      <c r="E28" s="52">
        <v>40.320159999998999</v>
      </c>
      <c r="F28" s="52">
        <v>47.336399999999998</v>
      </c>
      <c r="G28" s="52">
        <v>15.64963</v>
      </c>
      <c r="H28" s="52">
        <v>7.3871000000000002</v>
      </c>
      <c r="I28" s="52">
        <v>7.3726200000000004</v>
      </c>
      <c r="J28" s="52">
        <v>28.313230000000001</v>
      </c>
      <c r="K28" s="52">
        <v>44.622720000000001</v>
      </c>
      <c r="L28" s="52">
        <v>3.1427200000000002</v>
      </c>
      <c r="M28" s="52">
        <v>0</v>
      </c>
      <c r="N28" s="52">
        <v>0</v>
      </c>
      <c r="O28" s="52">
        <v>0</v>
      </c>
      <c r="P28" s="53">
        <v>194.59520000000001</v>
      </c>
      <c r="Q28" s="95">
        <v>1.283467521373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58900</v>
      </c>
      <c r="C30" s="52">
        <v>4908.3333333333303</v>
      </c>
      <c r="D30" s="52">
        <v>5667.6431500000099</v>
      </c>
      <c r="E30" s="52">
        <v>1290.087</v>
      </c>
      <c r="F30" s="52">
        <v>7513.0711700000002</v>
      </c>
      <c r="G30" s="52">
        <v>7109.55771</v>
      </c>
      <c r="H30" s="52">
        <v>2113.55035</v>
      </c>
      <c r="I30" s="52">
        <v>7479.7509899999995</v>
      </c>
      <c r="J30" s="52">
        <v>5409.3074999999999</v>
      </c>
      <c r="K30" s="52">
        <v>2042.1892</v>
      </c>
      <c r="L30" s="52">
        <v>746.47469999999998</v>
      </c>
      <c r="M30" s="52">
        <v>0</v>
      </c>
      <c r="N30" s="52">
        <v>0</v>
      </c>
      <c r="O30" s="52">
        <v>0</v>
      </c>
      <c r="P30" s="53">
        <v>39371.63177</v>
      </c>
      <c r="Q30" s="95">
        <v>0.89126500894100003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16.262</v>
      </c>
      <c r="G31" s="58">
        <v>0</v>
      </c>
      <c r="H31" s="58">
        <v>0</v>
      </c>
      <c r="I31" s="58">
        <v>0</v>
      </c>
      <c r="J31" s="58">
        <v>18.48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34.741999999999997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CE3E0A86-7E1D-4F97-A22F-7D587B88FFD6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7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39" thickBot="1" x14ac:dyDescent="0.2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5" customHeight="1" thickBot="1" x14ac:dyDescent="0.25">
      <c r="A6" s="477" t="s">
        <v>273</v>
      </c>
      <c r="B6" s="459">
        <v>34230.5131807281</v>
      </c>
      <c r="C6" s="459">
        <v>43449.0903500001</v>
      </c>
      <c r="D6" s="460">
        <v>9218.57716927201</v>
      </c>
      <c r="E6" s="461">
        <v>1.269308763225</v>
      </c>
      <c r="F6" s="459">
        <v>42792.087801571601</v>
      </c>
      <c r="G6" s="460">
        <v>32094.065851178701</v>
      </c>
      <c r="H6" s="462">
        <v>-352.96309999999801</v>
      </c>
      <c r="I6" s="459">
        <v>28516.762719999901</v>
      </c>
      <c r="J6" s="460">
        <v>-3577.3031311787199</v>
      </c>
      <c r="K6" s="463">
        <v>0.66640269697099996</v>
      </c>
    </row>
    <row r="7" spans="1:11" ht="14.45" customHeight="1" thickBot="1" x14ac:dyDescent="0.25">
      <c r="A7" s="478" t="s">
        <v>274</v>
      </c>
      <c r="B7" s="459">
        <v>-54627.173232281202</v>
      </c>
      <c r="C7" s="459">
        <v>-57999.434580000103</v>
      </c>
      <c r="D7" s="460">
        <v>-3372.2613477189202</v>
      </c>
      <c r="E7" s="461">
        <v>1.0617323055200001</v>
      </c>
      <c r="F7" s="459">
        <v>-61271.471075720903</v>
      </c>
      <c r="G7" s="460">
        <v>-45953.603306790603</v>
      </c>
      <c r="H7" s="462">
        <v>-5489.8163199999799</v>
      </c>
      <c r="I7" s="459">
        <v>-45803.75129</v>
      </c>
      <c r="J7" s="460">
        <v>149.852016790683</v>
      </c>
      <c r="K7" s="463">
        <v>0.74755429379799998</v>
      </c>
    </row>
    <row r="8" spans="1:11" ht="14.45" customHeight="1" thickBot="1" x14ac:dyDescent="0.25">
      <c r="A8" s="479" t="s">
        <v>275</v>
      </c>
      <c r="B8" s="459">
        <v>46916.376057357098</v>
      </c>
      <c r="C8" s="459">
        <v>47136.128420000103</v>
      </c>
      <c r="D8" s="460">
        <v>219.75236264301901</v>
      </c>
      <c r="E8" s="461">
        <v>1.0046839159600001</v>
      </c>
      <c r="F8" s="459">
        <v>47316.789397783199</v>
      </c>
      <c r="G8" s="460">
        <v>35487.592048337399</v>
      </c>
      <c r="H8" s="462">
        <v>3932.5356799999799</v>
      </c>
      <c r="I8" s="459">
        <v>33990.102709999999</v>
      </c>
      <c r="J8" s="460">
        <v>-1497.4893383374199</v>
      </c>
      <c r="K8" s="463">
        <v>0.71835183964500005</v>
      </c>
    </row>
    <row r="9" spans="1:11" ht="14.45" customHeight="1" thickBot="1" x14ac:dyDescent="0.25">
      <c r="A9" s="480" t="s">
        <v>276</v>
      </c>
      <c r="B9" s="464">
        <v>0</v>
      </c>
      <c r="C9" s="464">
        <v>-1.9999999999998799E-5</v>
      </c>
      <c r="D9" s="465">
        <v>-1.9999999999998799E-5</v>
      </c>
      <c r="E9" s="466" t="s">
        <v>271</v>
      </c>
      <c r="F9" s="464">
        <v>0</v>
      </c>
      <c r="G9" s="465">
        <v>0</v>
      </c>
      <c r="H9" s="467">
        <v>4.7999999900000002E-4</v>
      </c>
      <c r="I9" s="464">
        <v>4.7999999900000002E-4</v>
      </c>
      <c r="J9" s="465">
        <v>4.7999999900000002E-4</v>
      </c>
      <c r="K9" s="468" t="s">
        <v>271</v>
      </c>
    </row>
    <row r="10" spans="1:11" ht="14.45" customHeight="1" thickBot="1" x14ac:dyDescent="0.25">
      <c r="A10" s="481" t="s">
        <v>277</v>
      </c>
      <c r="B10" s="459">
        <v>0</v>
      </c>
      <c r="C10" s="459">
        <v>-1.9999999999998799E-5</v>
      </c>
      <c r="D10" s="460">
        <v>-1.9999999999998799E-5</v>
      </c>
      <c r="E10" s="469" t="s">
        <v>271</v>
      </c>
      <c r="F10" s="459">
        <v>0</v>
      </c>
      <c r="G10" s="460">
        <v>0</v>
      </c>
      <c r="H10" s="462">
        <v>4.7999999900000002E-4</v>
      </c>
      <c r="I10" s="459">
        <v>4.7999999900000002E-4</v>
      </c>
      <c r="J10" s="460">
        <v>4.7999999900000002E-4</v>
      </c>
      <c r="K10" s="470" t="s">
        <v>271</v>
      </c>
    </row>
    <row r="11" spans="1:11" ht="14.45" customHeight="1" thickBot="1" x14ac:dyDescent="0.25">
      <c r="A11" s="480" t="s">
        <v>278</v>
      </c>
      <c r="B11" s="464">
        <v>116.37074916806399</v>
      </c>
      <c r="C11" s="464">
        <v>129.40700000000001</v>
      </c>
      <c r="D11" s="465">
        <v>13.036250831936</v>
      </c>
      <c r="E11" s="471">
        <v>1.1120234330800001</v>
      </c>
      <c r="F11" s="464">
        <v>120</v>
      </c>
      <c r="G11" s="465">
        <v>90</v>
      </c>
      <c r="H11" s="467">
        <v>2.2861699999990002</v>
      </c>
      <c r="I11" s="464">
        <v>40.683509999999004</v>
      </c>
      <c r="J11" s="465">
        <v>-49.316490000000002</v>
      </c>
      <c r="K11" s="472">
        <v>0.33902925</v>
      </c>
    </row>
    <row r="12" spans="1:11" ht="14.45" customHeight="1" thickBot="1" x14ac:dyDescent="0.25">
      <c r="A12" s="481" t="s">
        <v>279</v>
      </c>
      <c r="B12" s="459">
        <v>111.37074916806399</v>
      </c>
      <c r="C12" s="459">
        <v>90.651520000000005</v>
      </c>
      <c r="D12" s="460">
        <v>-20.719229168062999</v>
      </c>
      <c r="E12" s="461">
        <v>0.81396166118199997</v>
      </c>
      <c r="F12" s="459">
        <v>90</v>
      </c>
      <c r="G12" s="460">
        <v>67.5</v>
      </c>
      <c r="H12" s="462">
        <v>2.2859499999990001</v>
      </c>
      <c r="I12" s="459">
        <v>39.709910000000001</v>
      </c>
      <c r="J12" s="460">
        <v>-27.790089999999999</v>
      </c>
      <c r="K12" s="463">
        <v>0.441221222222</v>
      </c>
    </row>
    <row r="13" spans="1:11" ht="14.45" customHeight="1" thickBot="1" x14ac:dyDescent="0.25">
      <c r="A13" s="481" t="s">
        <v>280</v>
      </c>
      <c r="B13" s="459">
        <v>5</v>
      </c>
      <c r="C13" s="459">
        <v>38.755479999999999</v>
      </c>
      <c r="D13" s="460">
        <v>33.755479999999999</v>
      </c>
      <c r="E13" s="461">
        <v>7.7510960000000004</v>
      </c>
      <c r="F13" s="459">
        <v>30</v>
      </c>
      <c r="G13" s="460">
        <v>22.5</v>
      </c>
      <c r="H13" s="462">
        <v>2.1999999900000001E-4</v>
      </c>
      <c r="I13" s="459">
        <v>0.97359999999900004</v>
      </c>
      <c r="J13" s="460">
        <v>-21.526399999999999</v>
      </c>
      <c r="K13" s="463">
        <v>3.2453333333000003E-2</v>
      </c>
    </row>
    <row r="14" spans="1:11" ht="14.45" customHeight="1" thickBot="1" x14ac:dyDescent="0.25">
      <c r="A14" s="480" t="s">
        <v>281</v>
      </c>
      <c r="B14" s="464">
        <v>1828.4288695959399</v>
      </c>
      <c r="C14" s="464">
        <v>1984.655</v>
      </c>
      <c r="D14" s="465">
        <v>156.226130404066</v>
      </c>
      <c r="E14" s="471">
        <v>1.085442826353</v>
      </c>
      <c r="F14" s="464">
        <v>2010.96580064969</v>
      </c>
      <c r="G14" s="465">
        <v>1508.2243504872699</v>
      </c>
      <c r="H14" s="467">
        <v>150.57499999999899</v>
      </c>
      <c r="I14" s="464">
        <v>1296.9090000000001</v>
      </c>
      <c r="J14" s="465">
        <v>-211.31535048727201</v>
      </c>
      <c r="K14" s="472">
        <v>0.64491847627599996</v>
      </c>
    </row>
    <row r="15" spans="1:11" ht="14.45" customHeight="1" thickBot="1" x14ac:dyDescent="0.25">
      <c r="A15" s="481" t="s">
        <v>282</v>
      </c>
      <c r="B15" s="459">
        <v>1420.92060735784</v>
      </c>
      <c r="C15" s="459">
        <v>1552.9459999999999</v>
      </c>
      <c r="D15" s="460">
        <v>132.02539264216699</v>
      </c>
      <c r="E15" s="461">
        <v>1.092915390176</v>
      </c>
      <c r="F15" s="459">
        <v>1563.98668009725</v>
      </c>
      <c r="G15" s="460">
        <v>1172.9900100729401</v>
      </c>
      <c r="H15" s="462">
        <v>119.573999999999</v>
      </c>
      <c r="I15" s="459">
        <v>1014.576</v>
      </c>
      <c r="J15" s="460">
        <v>-158.41401007294101</v>
      </c>
      <c r="K15" s="463">
        <v>0.64871140714300002</v>
      </c>
    </row>
    <row r="16" spans="1:11" ht="14.45" customHeight="1" thickBot="1" x14ac:dyDescent="0.25">
      <c r="A16" s="481" t="s">
        <v>283</v>
      </c>
      <c r="B16" s="459">
        <v>407.50826223810299</v>
      </c>
      <c r="C16" s="459">
        <v>431.70900000000103</v>
      </c>
      <c r="D16" s="460">
        <v>24.200737761898001</v>
      </c>
      <c r="E16" s="461">
        <v>1.0593871094259999</v>
      </c>
      <c r="F16" s="459">
        <v>446.97912055244097</v>
      </c>
      <c r="G16" s="460">
        <v>335.23434041433097</v>
      </c>
      <c r="H16" s="462">
        <v>31.000999999998999</v>
      </c>
      <c r="I16" s="459">
        <v>282.33300000000003</v>
      </c>
      <c r="J16" s="460">
        <v>-52.901340414331003</v>
      </c>
      <c r="K16" s="463">
        <v>0.63164695400299997</v>
      </c>
    </row>
    <row r="17" spans="1:11" ht="14.45" customHeight="1" thickBot="1" x14ac:dyDescent="0.25">
      <c r="A17" s="480" t="s">
        <v>284</v>
      </c>
      <c r="B17" s="464">
        <v>41509.8067096136</v>
      </c>
      <c r="C17" s="464">
        <v>41296.856370000103</v>
      </c>
      <c r="D17" s="465">
        <v>-212.950339613555</v>
      </c>
      <c r="E17" s="471">
        <v>0.994869878795</v>
      </c>
      <c r="F17" s="464">
        <v>41710.010281726798</v>
      </c>
      <c r="G17" s="465">
        <v>31282.5077112951</v>
      </c>
      <c r="H17" s="467">
        <v>3535.4519099999802</v>
      </c>
      <c r="I17" s="464">
        <v>30150.506740000001</v>
      </c>
      <c r="J17" s="465">
        <v>-1132.0009712951</v>
      </c>
      <c r="K17" s="472">
        <v>0.72286020876799995</v>
      </c>
    </row>
    <row r="18" spans="1:11" ht="14.45" customHeight="1" thickBot="1" x14ac:dyDescent="0.25">
      <c r="A18" s="481" t="s">
        <v>285</v>
      </c>
      <c r="B18" s="459">
        <v>16265</v>
      </c>
      <c r="C18" s="459">
        <v>15941.85959</v>
      </c>
      <c r="D18" s="460">
        <v>-323.14040999996899</v>
      </c>
      <c r="E18" s="461">
        <v>0.980132775284</v>
      </c>
      <c r="F18" s="459">
        <v>15200</v>
      </c>
      <c r="G18" s="460">
        <v>11400</v>
      </c>
      <c r="H18" s="462">
        <v>1286.57130999999</v>
      </c>
      <c r="I18" s="459">
        <v>10996.11211</v>
      </c>
      <c r="J18" s="460">
        <v>-403.88789000001299</v>
      </c>
      <c r="K18" s="463">
        <v>0.723428428289</v>
      </c>
    </row>
    <row r="19" spans="1:11" ht="14.45" customHeight="1" thickBot="1" x14ac:dyDescent="0.25">
      <c r="A19" s="481" t="s">
        <v>286</v>
      </c>
      <c r="B19" s="459">
        <v>579.806709613615</v>
      </c>
      <c r="C19" s="459">
        <v>548.48099000000104</v>
      </c>
      <c r="D19" s="460">
        <v>-31.325719613613</v>
      </c>
      <c r="E19" s="461">
        <v>0.94597213330800001</v>
      </c>
      <c r="F19" s="459">
        <v>530</v>
      </c>
      <c r="G19" s="460">
        <v>397.5</v>
      </c>
      <c r="H19" s="462">
        <v>16.616399999999</v>
      </c>
      <c r="I19" s="459">
        <v>333.65321999999998</v>
      </c>
      <c r="J19" s="460">
        <v>-63.846780000000003</v>
      </c>
      <c r="K19" s="463">
        <v>0.629534377358</v>
      </c>
    </row>
    <row r="20" spans="1:11" ht="14.45" customHeight="1" thickBot="1" x14ac:dyDescent="0.25">
      <c r="A20" s="481" t="s">
        <v>287</v>
      </c>
      <c r="B20" s="459">
        <v>270</v>
      </c>
      <c r="C20" s="459">
        <v>299.70657000000102</v>
      </c>
      <c r="D20" s="460">
        <v>29.706569999999999</v>
      </c>
      <c r="E20" s="461">
        <v>1.110024333333</v>
      </c>
      <c r="F20" s="459">
        <v>275</v>
      </c>
      <c r="G20" s="460">
        <v>206.25</v>
      </c>
      <c r="H20" s="462">
        <v>24.666319999999001</v>
      </c>
      <c r="I20" s="459">
        <v>208.31319999999999</v>
      </c>
      <c r="J20" s="460">
        <v>2.0631999999990001</v>
      </c>
      <c r="K20" s="463">
        <v>0.75750254545399998</v>
      </c>
    </row>
    <row r="21" spans="1:11" ht="14.45" customHeight="1" thickBot="1" x14ac:dyDescent="0.25">
      <c r="A21" s="481" t="s">
        <v>288</v>
      </c>
      <c r="B21" s="459">
        <v>460</v>
      </c>
      <c r="C21" s="459">
        <v>519.36869000000104</v>
      </c>
      <c r="D21" s="460">
        <v>59.368690000001003</v>
      </c>
      <c r="E21" s="461">
        <v>1.1290623695649999</v>
      </c>
      <c r="F21" s="459">
        <v>420</v>
      </c>
      <c r="G21" s="460">
        <v>315</v>
      </c>
      <c r="H21" s="462">
        <v>46.510559999999003</v>
      </c>
      <c r="I21" s="459">
        <v>265.07209</v>
      </c>
      <c r="J21" s="460">
        <v>-49.927909999999997</v>
      </c>
      <c r="K21" s="463">
        <v>0.63112402380900001</v>
      </c>
    </row>
    <row r="22" spans="1:11" ht="14.45" customHeight="1" thickBot="1" x14ac:dyDescent="0.25">
      <c r="A22" s="481" t="s">
        <v>289</v>
      </c>
      <c r="B22" s="459">
        <v>23700</v>
      </c>
      <c r="C22" s="459">
        <v>23825.437529999999</v>
      </c>
      <c r="D22" s="460">
        <v>125.43753000003601</v>
      </c>
      <c r="E22" s="461">
        <v>1.0052927227840001</v>
      </c>
      <c r="F22" s="459">
        <v>25125.010281726802</v>
      </c>
      <c r="G22" s="460">
        <v>18843.7577112951</v>
      </c>
      <c r="H22" s="462">
        <v>2150.1453199999901</v>
      </c>
      <c r="I22" s="459">
        <v>18252.705119999999</v>
      </c>
      <c r="J22" s="460">
        <v>-591.05259129509102</v>
      </c>
      <c r="K22" s="463">
        <v>0.72647552838100005</v>
      </c>
    </row>
    <row r="23" spans="1:11" ht="14.45" customHeight="1" thickBot="1" x14ac:dyDescent="0.25">
      <c r="A23" s="481" t="s">
        <v>290</v>
      </c>
      <c r="B23" s="459">
        <v>55</v>
      </c>
      <c r="C23" s="459">
        <v>56.789000000000001</v>
      </c>
      <c r="D23" s="460">
        <v>1.7889999999999999</v>
      </c>
      <c r="E23" s="461">
        <v>1.0325272727270001</v>
      </c>
      <c r="F23" s="459">
        <v>60</v>
      </c>
      <c r="G23" s="460">
        <v>45</v>
      </c>
      <c r="H23" s="462">
        <v>4.893999999999</v>
      </c>
      <c r="I23" s="459">
        <v>38.494999999999997</v>
      </c>
      <c r="J23" s="460">
        <v>-6.5049999999999999</v>
      </c>
      <c r="K23" s="463">
        <v>0.64158333333299999</v>
      </c>
    </row>
    <row r="24" spans="1:11" ht="14.45" customHeight="1" thickBot="1" x14ac:dyDescent="0.25">
      <c r="A24" s="481" t="s">
        <v>291</v>
      </c>
      <c r="B24" s="459">
        <v>180</v>
      </c>
      <c r="C24" s="459">
        <v>105.214</v>
      </c>
      <c r="D24" s="460">
        <v>-74.785999999999007</v>
      </c>
      <c r="E24" s="461">
        <v>0.58452222222200001</v>
      </c>
      <c r="F24" s="459">
        <v>100</v>
      </c>
      <c r="G24" s="460">
        <v>75</v>
      </c>
      <c r="H24" s="462">
        <v>6.047999999999</v>
      </c>
      <c r="I24" s="459">
        <v>56.155999999998997</v>
      </c>
      <c r="J24" s="460">
        <v>-18.844000000000001</v>
      </c>
      <c r="K24" s="463">
        <v>0.56155999999999995</v>
      </c>
    </row>
    <row r="25" spans="1:11" ht="14.45" customHeight="1" thickBot="1" x14ac:dyDescent="0.25">
      <c r="A25" s="480" t="s">
        <v>292</v>
      </c>
      <c r="B25" s="464">
        <v>1902.1233357394001</v>
      </c>
      <c r="C25" s="464">
        <v>1936.97561</v>
      </c>
      <c r="D25" s="465">
        <v>34.852274260599003</v>
      </c>
      <c r="E25" s="471">
        <v>1.0183228256570001</v>
      </c>
      <c r="F25" s="464">
        <v>1933</v>
      </c>
      <c r="G25" s="465">
        <v>1449.75</v>
      </c>
      <c r="H25" s="467">
        <v>134.83203999999901</v>
      </c>
      <c r="I25" s="464">
        <v>1268.11598</v>
      </c>
      <c r="J25" s="465">
        <v>-181.63402000000201</v>
      </c>
      <c r="K25" s="472">
        <v>0.65603516813200002</v>
      </c>
    </row>
    <row r="26" spans="1:11" ht="14.45" customHeight="1" thickBot="1" x14ac:dyDescent="0.25">
      <c r="A26" s="481" t="s">
        <v>293</v>
      </c>
      <c r="B26" s="459">
        <v>1900</v>
      </c>
      <c r="C26" s="459">
        <v>1936.97561</v>
      </c>
      <c r="D26" s="460">
        <v>36.975610000003002</v>
      </c>
      <c r="E26" s="461">
        <v>1.019460847368</v>
      </c>
      <c r="F26" s="459">
        <v>1925</v>
      </c>
      <c r="G26" s="460">
        <v>1443.75</v>
      </c>
      <c r="H26" s="462">
        <v>134.83203999999901</v>
      </c>
      <c r="I26" s="459">
        <v>1268.11598</v>
      </c>
      <c r="J26" s="460">
        <v>-175.63402000000201</v>
      </c>
      <c r="K26" s="463">
        <v>0.65876154805099996</v>
      </c>
    </row>
    <row r="27" spans="1:11" ht="14.45" customHeight="1" thickBot="1" x14ac:dyDescent="0.25">
      <c r="A27" s="481" t="s">
        <v>294</v>
      </c>
      <c r="B27" s="459">
        <v>0</v>
      </c>
      <c r="C27" s="459">
        <v>0</v>
      </c>
      <c r="D27" s="460">
        <v>0</v>
      </c>
      <c r="E27" s="461">
        <v>1</v>
      </c>
      <c r="F27" s="459">
        <v>8</v>
      </c>
      <c r="G27" s="460">
        <v>6</v>
      </c>
      <c r="H27" s="462">
        <v>0</v>
      </c>
      <c r="I27" s="459">
        <v>0</v>
      </c>
      <c r="J27" s="460">
        <v>-6</v>
      </c>
      <c r="K27" s="463">
        <v>0</v>
      </c>
    </row>
    <row r="28" spans="1:11" ht="14.45" customHeight="1" thickBot="1" x14ac:dyDescent="0.25">
      <c r="A28" s="481" t="s">
        <v>295</v>
      </c>
      <c r="B28" s="459">
        <v>2.1233357394030001</v>
      </c>
      <c r="C28" s="459">
        <v>0</v>
      </c>
      <c r="D28" s="460">
        <v>-2.1233357394030001</v>
      </c>
      <c r="E28" s="461">
        <v>0</v>
      </c>
      <c r="F28" s="459">
        <v>0</v>
      </c>
      <c r="G28" s="460">
        <v>0</v>
      </c>
      <c r="H28" s="462">
        <v>0</v>
      </c>
      <c r="I28" s="459">
        <v>0</v>
      </c>
      <c r="J28" s="460">
        <v>0</v>
      </c>
      <c r="K28" s="463">
        <v>9</v>
      </c>
    </row>
    <row r="29" spans="1:11" ht="14.45" customHeight="1" thickBot="1" x14ac:dyDescent="0.25">
      <c r="A29" s="480" t="s">
        <v>296</v>
      </c>
      <c r="B29" s="464">
        <v>813.38138167669501</v>
      </c>
      <c r="C29" s="464">
        <v>777.31716000000199</v>
      </c>
      <c r="D29" s="465">
        <v>-36.064221676693002</v>
      </c>
      <c r="E29" s="471">
        <v>0.95566136318100003</v>
      </c>
      <c r="F29" s="464">
        <v>783.50452240227003</v>
      </c>
      <c r="G29" s="465">
        <v>587.62839180170204</v>
      </c>
      <c r="H29" s="467">
        <v>55.708819999999001</v>
      </c>
      <c r="I29" s="464">
        <v>612.215679999999</v>
      </c>
      <c r="J29" s="465">
        <v>24.587288198296001</v>
      </c>
      <c r="K29" s="472">
        <v>0.78138116947000003</v>
      </c>
    </row>
    <row r="30" spans="1:11" ht="14.45" customHeight="1" thickBot="1" x14ac:dyDescent="0.25">
      <c r="A30" s="481" t="s">
        <v>297</v>
      </c>
      <c r="B30" s="459">
        <v>0</v>
      </c>
      <c r="C30" s="459">
        <v>-7.5080599999990003</v>
      </c>
      <c r="D30" s="460">
        <v>-7.5080599999990003</v>
      </c>
      <c r="E30" s="469" t="s">
        <v>271</v>
      </c>
      <c r="F30" s="459">
        <v>0</v>
      </c>
      <c r="G30" s="460">
        <v>0</v>
      </c>
      <c r="H30" s="462">
        <v>0</v>
      </c>
      <c r="I30" s="459">
        <v>6.4945000000000004</v>
      </c>
      <c r="J30" s="460">
        <v>6.4945000000000004</v>
      </c>
      <c r="K30" s="470" t="s">
        <v>271</v>
      </c>
    </row>
    <row r="31" spans="1:11" ht="14.45" customHeight="1" thickBot="1" x14ac:dyDescent="0.25">
      <c r="A31" s="481" t="s">
        <v>298</v>
      </c>
      <c r="B31" s="459">
        <v>31</v>
      </c>
      <c r="C31" s="459">
        <v>47.79121</v>
      </c>
      <c r="D31" s="460">
        <v>16.79121</v>
      </c>
      <c r="E31" s="461">
        <v>1.5416519354830001</v>
      </c>
      <c r="F31" s="459">
        <v>35</v>
      </c>
      <c r="G31" s="460">
        <v>26.25</v>
      </c>
      <c r="H31" s="462">
        <v>2.5600399999989998</v>
      </c>
      <c r="I31" s="459">
        <v>19.377089999999999</v>
      </c>
      <c r="J31" s="460">
        <v>-6.8729100000000001</v>
      </c>
      <c r="K31" s="463">
        <v>0.55363114285699999</v>
      </c>
    </row>
    <row r="32" spans="1:11" ht="14.45" customHeight="1" thickBot="1" x14ac:dyDescent="0.25">
      <c r="A32" s="481" t="s">
        <v>299</v>
      </c>
      <c r="B32" s="459">
        <v>194.941570194452</v>
      </c>
      <c r="C32" s="459">
        <v>185.72443000000001</v>
      </c>
      <c r="D32" s="460">
        <v>-9.2171401944509999</v>
      </c>
      <c r="E32" s="461">
        <v>0.95271844694100005</v>
      </c>
      <c r="F32" s="459">
        <v>190</v>
      </c>
      <c r="G32" s="460">
        <v>142.5</v>
      </c>
      <c r="H32" s="462">
        <v>10.34103</v>
      </c>
      <c r="I32" s="459">
        <v>122.94513999999999</v>
      </c>
      <c r="J32" s="460">
        <v>-19.554860000000001</v>
      </c>
      <c r="K32" s="463">
        <v>0.64707968420999995</v>
      </c>
    </row>
    <row r="33" spans="1:11" ht="14.45" customHeight="1" thickBot="1" x14ac:dyDescent="0.25">
      <c r="A33" s="481" t="s">
        <v>300</v>
      </c>
      <c r="B33" s="459">
        <v>245</v>
      </c>
      <c r="C33" s="459">
        <v>260.54951999999997</v>
      </c>
      <c r="D33" s="460">
        <v>15.549519999999999</v>
      </c>
      <c r="E33" s="461">
        <v>1.063467428571</v>
      </c>
      <c r="F33" s="459">
        <v>245</v>
      </c>
      <c r="G33" s="460">
        <v>183.75</v>
      </c>
      <c r="H33" s="462">
        <v>20.718289999999001</v>
      </c>
      <c r="I33" s="459">
        <v>171.30515</v>
      </c>
      <c r="J33" s="460">
        <v>-12.444850000000001</v>
      </c>
      <c r="K33" s="463">
        <v>0.69920469387700002</v>
      </c>
    </row>
    <row r="34" spans="1:11" ht="14.45" customHeight="1" thickBot="1" x14ac:dyDescent="0.25">
      <c r="A34" s="481" t="s">
        <v>301</v>
      </c>
      <c r="B34" s="459">
        <v>12.250121341899</v>
      </c>
      <c r="C34" s="459">
        <v>12.74273</v>
      </c>
      <c r="D34" s="460">
        <v>0.49260865809999999</v>
      </c>
      <c r="E34" s="461">
        <v>1.0402125533569999</v>
      </c>
      <c r="F34" s="459">
        <v>13.177638318214999</v>
      </c>
      <c r="G34" s="460">
        <v>9.8832287386609998</v>
      </c>
      <c r="H34" s="462">
        <v>0.21799999999899999</v>
      </c>
      <c r="I34" s="459">
        <v>13.170400000000001</v>
      </c>
      <c r="J34" s="460">
        <v>3.287171261338</v>
      </c>
      <c r="K34" s="463">
        <v>0.99945071202799995</v>
      </c>
    </row>
    <row r="35" spans="1:11" ht="14.45" customHeight="1" thickBot="1" x14ac:dyDescent="0.25">
      <c r="A35" s="481" t="s">
        <v>302</v>
      </c>
      <c r="B35" s="459">
        <v>0</v>
      </c>
      <c r="C35" s="459">
        <v>0.68300000000000005</v>
      </c>
      <c r="D35" s="460">
        <v>0.68300000000000005</v>
      </c>
      <c r="E35" s="469" t="s">
        <v>303</v>
      </c>
      <c r="F35" s="459">
        <v>0</v>
      </c>
      <c r="G35" s="460">
        <v>0</v>
      </c>
      <c r="H35" s="462">
        <v>0</v>
      </c>
      <c r="I35" s="459">
        <v>2.5999999999999999E-2</v>
      </c>
      <c r="J35" s="460">
        <v>2.5999999999999999E-2</v>
      </c>
      <c r="K35" s="470" t="s">
        <v>271</v>
      </c>
    </row>
    <row r="36" spans="1:11" ht="14.45" customHeight="1" thickBot="1" x14ac:dyDescent="0.25">
      <c r="A36" s="481" t="s">
        <v>304</v>
      </c>
      <c r="B36" s="459">
        <v>0</v>
      </c>
      <c r="C36" s="459">
        <v>5.1798000000000002</v>
      </c>
      <c r="D36" s="460">
        <v>5.1798000000000002</v>
      </c>
      <c r="E36" s="469" t="s">
        <v>271</v>
      </c>
      <c r="F36" s="459">
        <v>0</v>
      </c>
      <c r="G36" s="460">
        <v>0</v>
      </c>
      <c r="H36" s="462">
        <v>0</v>
      </c>
      <c r="I36" s="459">
        <v>0</v>
      </c>
      <c r="J36" s="460">
        <v>0</v>
      </c>
      <c r="K36" s="470" t="s">
        <v>271</v>
      </c>
    </row>
    <row r="37" spans="1:11" ht="14.45" customHeight="1" thickBot="1" x14ac:dyDescent="0.25">
      <c r="A37" s="481" t="s">
        <v>305</v>
      </c>
      <c r="B37" s="459">
        <v>10</v>
      </c>
      <c r="C37" s="459">
        <v>0</v>
      </c>
      <c r="D37" s="460">
        <v>-10</v>
      </c>
      <c r="E37" s="461">
        <v>0</v>
      </c>
      <c r="F37" s="459">
        <v>5</v>
      </c>
      <c r="G37" s="460">
        <v>3.75</v>
      </c>
      <c r="H37" s="462">
        <v>0</v>
      </c>
      <c r="I37" s="459">
        <v>12.017719999999001</v>
      </c>
      <c r="J37" s="460">
        <v>8.2677199999990005</v>
      </c>
      <c r="K37" s="463">
        <v>2.403543999999</v>
      </c>
    </row>
    <row r="38" spans="1:11" ht="14.45" customHeight="1" thickBot="1" x14ac:dyDescent="0.25">
      <c r="A38" s="481" t="s">
        <v>306</v>
      </c>
      <c r="B38" s="459">
        <v>49.189690140342996</v>
      </c>
      <c r="C38" s="459">
        <v>71.260630000000006</v>
      </c>
      <c r="D38" s="460">
        <v>22.070939859656999</v>
      </c>
      <c r="E38" s="461">
        <v>1.448690361673</v>
      </c>
      <c r="F38" s="459">
        <v>65.326884084054001</v>
      </c>
      <c r="G38" s="460">
        <v>48.995163063040003</v>
      </c>
      <c r="H38" s="462">
        <v>9.5069699999990007</v>
      </c>
      <c r="I38" s="459">
        <v>58.356749999999003</v>
      </c>
      <c r="J38" s="460">
        <v>9.3615869369590001</v>
      </c>
      <c r="K38" s="463">
        <v>0.89330374191600004</v>
      </c>
    </row>
    <row r="39" spans="1:11" ht="14.45" customHeight="1" thickBot="1" x14ac:dyDescent="0.25">
      <c r="A39" s="481" t="s">
        <v>307</v>
      </c>
      <c r="B39" s="459">
        <v>0</v>
      </c>
      <c r="C39" s="459">
        <v>0</v>
      </c>
      <c r="D39" s="460">
        <v>0</v>
      </c>
      <c r="E39" s="469" t="s">
        <v>271</v>
      </c>
      <c r="F39" s="459">
        <v>0</v>
      </c>
      <c r="G39" s="460">
        <v>0</v>
      </c>
      <c r="H39" s="462">
        <v>0.64499999999900004</v>
      </c>
      <c r="I39" s="459">
        <v>0.64499999999900004</v>
      </c>
      <c r="J39" s="460">
        <v>0.64499999999900004</v>
      </c>
      <c r="K39" s="470" t="s">
        <v>303</v>
      </c>
    </row>
    <row r="40" spans="1:11" ht="14.45" customHeight="1" thickBot="1" x14ac:dyDescent="0.25">
      <c r="A40" s="481" t="s">
        <v>308</v>
      </c>
      <c r="B40" s="459">
        <v>0</v>
      </c>
      <c r="C40" s="459">
        <v>4.5560600000000004</v>
      </c>
      <c r="D40" s="460">
        <v>4.5560600000000004</v>
      </c>
      <c r="E40" s="469" t="s">
        <v>271</v>
      </c>
      <c r="F40" s="459">
        <v>0</v>
      </c>
      <c r="G40" s="460">
        <v>0</v>
      </c>
      <c r="H40" s="462">
        <v>0</v>
      </c>
      <c r="I40" s="459">
        <v>7.2599999999989997</v>
      </c>
      <c r="J40" s="460">
        <v>7.2599999999989997</v>
      </c>
      <c r="K40" s="470" t="s">
        <v>271</v>
      </c>
    </row>
    <row r="41" spans="1:11" ht="14.45" customHeight="1" thickBot="1" x14ac:dyDescent="0.25">
      <c r="A41" s="481" t="s">
        <v>309</v>
      </c>
      <c r="B41" s="459">
        <v>0</v>
      </c>
      <c r="C41" s="459">
        <v>1.21</v>
      </c>
      <c r="D41" s="460">
        <v>1.21</v>
      </c>
      <c r="E41" s="469" t="s">
        <v>303</v>
      </c>
      <c r="F41" s="459">
        <v>0</v>
      </c>
      <c r="G41" s="460">
        <v>0</v>
      </c>
      <c r="H41" s="462">
        <v>1.2099999999990001</v>
      </c>
      <c r="I41" s="459">
        <v>1.2099999999990001</v>
      </c>
      <c r="J41" s="460">
        <v>1.2099999999990001</v>
      </c>
      <c r="K41" s="470" t="s">
        <v>271</v>
      </c>
    </row>
    <row r="42" spans="1:11" ht="14.45" customHeight="1" thickBot="1" x14ac:dyDescent="0.25">
      <c r="A42" s="481" t="s">
        <v>310</v>
      </c>
      <c r="B42" s="459">
        <v>0</v>
      </c>
      <c r="C42" s="459">
        <v>3.9522200000000001</v>
      </c>
      <c r="D42" s="460">
        <v>3.9522200000000001</v>
      </c>
      <c r="E42" s="469" t="s">
        <v>303</v>
      </c>
      <c r="F42" s="459">
        <v>0</v>
      </c>
      <c r="G42" s="460">
        <v>0</v>
      </c>
      <c r="H42" s="462">
        <v>0</v>
      </c>
      <c r="I42" s="459">
        <v>0</v>
      </c>
      <c r="J42" s="460">
        <v>0</v>
      </c>
      <c r="K42" s="470" t="s">
        <v>271</v>
      </c>
    </row>
    <row r="43" spans="1:11" ht="14.45" customHeight="1" thickBot="1" x14ac:dyDescent="0.25">
      <c r="A43" s="481" t="s">
        <v>311</v>
      </c>
      <c r="B43" s="459">
        <v>271</v>
      </c>
      <c r="C43" s="459">
        <v>191.17562000000001</v>
      </c>
      <c r="D43" s="460">
        <v>-79.824379999998996</v>
      </c>
      <c r="E43" s="461">
        <v>0.70544509224999996</v>
      </c>
      <c r="F43" s="459">
        <v>230</v>
      </c>
      <c r="G43" s="460">
        <v>172.5</v>
      </c>
      <c r="H43" s="462">
        <v>10.50949</v>
      </c>
      <c r="I43" s="459">
        <v>199.40792999999999</v>
      </c>
      <c r="J43" s="460">
        <v>26.907929999998998</v>
      </c>
      <c r="K43" s="463">
        <v>0.86699099999899998</v>
      </c>
    </row>
    <row r="44" spans="1:11" ht="14.45" customHeight="1" thickBot="1" x14ac:dyDescent="0.25">
      <c r="A44" s="480" t="s">
        <v>312</v>
      </c>
      <c r="B44" s="464">
        <v>576.34989057558096</v>
      </c>
      <c r="C44" s="464">
        <v>715.37746000000095</v>
      </c>
      <c r="D44" s="465">
        <v>139.02756942441999</v>
      </c>
      <c r="E44" s="471">
        <v>1.241220778727</v>
      </c>
      <c r="F44" s="464">
        <v>634.30879300446702</v>
      </c>
      <c r="G44" s="465">
        <v>475.73159475335001</v>
      </c>
      <c r="H44" s="467">
        <v>42.805149999999003</v>
      </c>
      <c r="I44" s="464">
        <v>507.2713</v>
      </c>
      <c r="J44" s="465">
        <v>31.539705246649</v>
      </c>
      <c r="K44" s="472">
        <v>0.79972295133600002</v>
      </c>
    </row>
    <row r="45" spans="1:11" ht="14.45" customHeight="1" thickBot="1" x14ac:dyDescent="0.25">
      <c r="A45" s="481" t="s">
        <v>313</v>
      </c>
      <c r="B45" s="459">
        <v>0</v>
      </c>
      <c r="C45" s="459">
        <v>0.61</v>
      </c>
      <c r="D45" s="460">
        <v>0.61</v>
      </c>
      <c r="E45" s="469" t="s">
        <v>271</v>
      </c>
      <c r="F45" s="459">
        <v>0</v>
      </c>
      <c r="G45" s="460">
        <v>0</v>
      </c>
      <c r="H45" s="462">
        <v>0.24399999999899999</v>
      </c>
      <c r="I45" s="459">
        <v>0.24399999999899999</v>
      </c>
      <c r="J45" s="460">
        <v>0.24399999999899999</v>
      </c>
      <c r="K45" s="470" t="s">
        <v>271</v>
      </c>
    </row>
    <row r="46" spans="1:11" ht="14.45" customHeight="1" thickBot="1" x14ac:dyDescent="0.25">
      <c r="A46" s="481" t="s">
        <v>314</v>
      </c>
      <c r="B46" s="459">
        <v>532.61180962777496</v>
      </c>
      <c r="C46" s="459">
        <v>683.02096000000097</v>
      </c>
      <c r="D46" s="460">
        <v>150.40915037222601</v>
      </c>
      <c r="E46" s="461">
        <v>1.282399202671</v>
      </c>
      <c r="F46" s="459">
        <v>604.08946549489099</v>
      </c>
      <c r="G46" s="460">
        <v>453.06709912116798</v>
      </c>
      <c r="H46" s="462">
        <v>64.033289999998999</v>
      </c>
      <c r="I46" s="459">
        <v>464.24074000000002</v>
      </c>
      <c r="J46" s="460">
        <v>11.173640878831</v>
      </c>
      <c r="K46" s="463">
        <v>0.76849666567099995</v>
      </c>
    </row>
    <row r="47" spans="1:11" ht="14.45" customHeight="1" thickBot="1" x14ac:dyDescent="0.25">
      <c r="A47" s="481" t="s">
        <v>315</v>
      </c>
      <c r="B47" s="459">
        <v>25.737404535873001</v>
      </c>
      <c r="C47" s="459">
        <v>11.882339999999999</v>
      </c>
      <c r="D47" s="460">
        <v>-13.855064535873</v>
      </c>
      <c r="E47" s="461">
        <v>0.46167592320500001</v>
      </c>
      <c r="F47" s="459">
        <v>3.0829356799409999</v>
      </c>
      <c r="G47" s="460">
        <v>2.3122017599550002</v>
      </c>
      <c r="H47" s="462">
        <v>13.544259999998999</v>
      </c>
      <c r="I47" s="459">
        <v>13.544259999998999</v>
      </c>
      <c r="J47" s="460">
        <v>11.232058240043999</v>
      </c>
      <c r="K47" s="463">
        <v>4.3932995709649996</v>
      </c>
    </row>
    <row r="48" spans="1:11" ht="14.45" customHeight="1" thickBot="1" x14ac:dyDescent="0.25">
      <c r="A48" s="481" t="s">
        <v>316</v>
      </c>
      <c r="B48" s="459">
        <v>8.1034475643399997</v>
      </c>
      <c r="C48" s="459">
        <v>10.0884</v>
      </c>
      <c r="D48" s="460">
        <v>1.984952435659</v>
      </c>
      <c r="E48" s="461">
        <v>1.2449515986740001</v>
      </c>
      <c r="F48" s="459">
        <v>13.013916326191</v>
      </c>
      <c r="G48" s="460">
        <v>9.7604372446430006</v>
      </c>
      <c r="H48" s="462">
        <v>-36.178999999999</v>
      </c>
      <c r="I48" s="459">
        <v>25.437860000000001</v>
      </c>
      <c r="J48" s="460">
        <v>15.677422755356</v>
      </c>
      <c r="K48" s="463">
        <v>1.9546660176999999</v>
      </c>
    </row>
    <row r="49" spans="1:11" ht="14.45" customHeight="1" thickBot="1" x14ac:dyDescent="0.25">
      <c r="A49" s="481" t="s">
        <v>317</v>
      </c>
      <c r="B49" s="459">
        <v>0</v>
      </c>
      <c r="C49" s="459">
        <v>1.4399</v>
      </c>
      <c r="D49" s="460">
        <v>1.4399</v>
      </c>
      <c r="E49" s="469" t="s">
        <v>271</v>
      </c>
      <c r="F49" s="459">
        <v>0.57059637611299996</v>
      </c>
      <c r="G49" s="460">
        <v>0.42794728208499999</v>
      </c>
      <c r="H49" s="462">
        <v>1.089</v>
      </c>
      <c r="I49" s="459">
        <v>1.089</v>
      </c>
      <c r="J49" s="460">
        <v>0.661052717914</v>
      </c>
      <c r="K49" s="463">
        <v>1.9085294712459999</v>
      </c>
    </row>
    <row r="50" spans="1:11" ht="14.45" customHeight="1" thickBot="1" x14ac:dyDescent="0.25">
      <c r="A50" s="481" t="s">
        <v>318</v>
      </c>
      <c r="B50" s="459">
        <v>9.8972288475920003</v>
      </c>
      <c r="C50" s="459">
        <v>6.9828599999999996</v>
      </c>
      <c r="D50" s="460">
        <v>-2.9143688475920002</v>
      </c>
      <c r="E50" s="461">
        <v>0.70553688386199997</v>
      </c>
      <c r="F50" s="459">
        <v>6.3583625408</v>
      </c>
      <c r="G50" s="460">
        <v>4.7687719056000004</v>
      </c>
      <c r="H50" s="462">
        <v>7.3599999998999993E-2</v>
      </c>
      <c r="I50" s="459">
        <v>2.7154400000000001</v>
      </c>
      <c r="J50" s="460">
        <v>-2.0533319055999999</v>
      </c>
      <c r="K50" s="463">
        <v>0.42706592814900002</v>
      </c>
    </row>
    <row r="51" spans="1:11" ht="14.45" customHeight="1" thickBot="1" x14ac:dyDescent="0.25">
      <c r="A51" s="481" t="s">
        <v>319</v>
      </c>
      <c r="B51" s="459">
        <v>0</v>
      </c>
      <c r="C51" s="459">
        <v>1.353</v>
      </c>
      <c r="D51" s="460">
        <v>1.353</v>
      </c>
      <c r="E51" s="469" t="s">
        <v>303</v>
      </c>
      <c r="F51" s="459">
        <v>0</v>
      </c>
      <c r="G51" s="460">
        <v>0</v>
      </c>
      <c r="H51" s="462">
        <v>0</v>
      </c>
      <c r="I51" s="459">
        <v>0</v>
      </c>
      <c r="J51" s="460">
        <v>0</v>
      </c>
      <c r="K51" s="470" t="s">
        <v>271</v>
      </c>
    </row>
    <row r="52" spans="1:11" ht="14.45" customHeight="1" thickBot="1" x14ac:dyDescent="0.25">
      <c r="A52" s="481" t="s">
        <v>320</v>
      </c>
      <c r="B52" s="459">
        <v>0</v>
      </c>
      <c r="C52" s="459">
        <v>0</v>
      </c>
      <c r="D52" s="460">
        <v>0</v>
      </c>
      <c r="E52" s="461">
        <v>1</v>
      </c>
      <c r="F52" s="459">
        <v>7.1935165865290003</v>
      </c>
      <c r="G52" s="460">
        <v>5.3951374398969998</v>
      </c>
      <c r="H52" s="462">
        <v>0</v>
      </c>
      <c r="I52" s="459">
        <v>0</v>
      </c>
      <c r="J52" s="460">
        <v>-5.3951374398969998</v>
      </c>
      <c r="K52" s="463">
        <v>0</v>
      </c>
    </row>
    <row r="53" spans="1:11" ht="14.45" customHeight="1" thickBot="1" x14ac:dyDescent="0.25">
      <c r="A53" s="480" t="s">
        <v>321</v>
      </c>
      <c r="B53" s="464">
        <v>169.915120987775</v>
      </c>
      <c r="C53" s="464">
        <v>192.86284000000001</v>
      </c>
      <c r="D53" s="465">
        <v>22.947719012225001</v>
      </c>
      <c r="E53" s="471">
        <v>1.1350540133139999</v>
      </c>
      <c r="F53" s="464">
        <v>125</v>
      </c>
      <c r="G53" s="465">
        <v>93.75</v>
      </c>
      <c r="H53" s="467">
        <v>10.876110000000001</v>
      </c>
      <c r="I53" s="464">
        <v>94.024019999998998</v>
      </c>
      <c r="J53" s="465">
        <v>0.27401999999900001</v>
      </c>
      <c r="K53" s="472">
        <v>0.75219215999900002</v>
      </c>
    </row>
    <row r="54" spans="1:11" ht="14.45" customHeight="1" thickBot="1" x14ac:dyDescent="0.25">
      <c r="A54" s="481" t="s">
        <v>322</v>
      </c>
      <c r="B54" s="459">
        <v>0</v>
      </c>
      <c r="C54" s="459">
        <v>17.070910000000001</v>
      </c>
      <c r="D54" s="460">
        <v>17.070910000000001</v>
      </c>
      <c r="E54" s="469" t="s">
        <v>271</v>
      </c>
      <c r="F54" s="459">
        <v>0</v>
      </c>
      <c r="G54" s="460">
        <v>0</v>
      </c>
      <c r="H54" s="462">
        <v>0</v>
      </c>
      <c r="I54" s="459">
        <v>0.34486</v>
      </c>
      <c r="J54" s="460">
        <v>0.34486</v>
      </c>
      <c r="K54" s="470" t="s">
        <v>271</v>
      </c>
    </row>
    <row r="55" spans="1:11" ht="14.45" customHeight="1" thickBot="1" x14ac:dyDescent="0.25">
      <c r="A55" s="481" t="s">
        <v>323</v>
      </c>
      <c r="B55" s="459">
        <v>44.915120987774998</v>
      </c>
      <c r="C55" s="459">
        <v>49.81785</v>
      </c>
      <c r="D55" s="460">
        <v>4.9027290122249996</v>
      </c>
      <c r="E55" s="461">
        <v>1.109155422592</v>
      </c>
      <c r="F55" s="459">
        <v>0</v>
      </c>
      <c r="G55" s="460">
        <v>0</v>
      </c>
      <c r="H55" s="462">
        <v>2.6317699999989999</v>
      </c>
      <c r="I55" s="459">
        <v>17.21604</v>
      </c>
      <c r="J55" s="460">
        <v>17.21604</v>
      </c>
      <c r="K55" s="470" t="s">
        <v>271</v>
      </c>
    </row>
    <row r="56" spans="1:11" ht="14.45" customHeight="1" thickBot="1" x14ac:dyDescent="0.25">
      <c r="A56" s="481" t="s">
        <v>324</v>
      </c>
      <c r="B56" s="459">
        <v>0</v>
      </c>
      <c r="C56" s="459">
        <v>9.8000000000000004E-2</v>
      </c>
      <c r="D56" s="460">
        <v>9.8000000000000004E-2</v>
      </c>
      <c r="E56" s="469" t="s">
        <v>271</v>
      </c>
      <c r="F56" s="459">
        <v>0</v>
      </c>
      <c r="G56" s="460">
        <v>0</v>
      </c>
      <c r="H56" s="462">
        <v>0</v>
      </c>
      <c r="I56" s="459">
        <v>0</v>
      </c>
      <c r="J56" s="460">
        <v>0</v>
      </c>
      <c r="K56" s="470" t="s">
        <v>271</v>
      </c>
    </row>
    <row r="57" spans="1:11" ht="14.45" customHeight="1" thickBot="1" x14ac:dyDescent="0.25">
      <c r="A57" s="481" t="s">
        <v>325</v>
      </c>
      <c r="B57" s="459">
        <v>115</v>
      </c>
      <c r="C57" s="459">
        <v>113.68146</v>
      </c>
      <c r="D57" s="460">
        <v>-1.318539999999</v>
      </c>
      <c r="E57" s="461">
        <v>0.98853443478199998</v>
      </c>
      <c r="F57" s="459">
        <v>115</v>
      </c>
      <c r="G57" s="460">
        <v>86.25</v>
      </c>
      <c r="H57" s="462">
        <v>7.7099999999989999</v>
      </c>
      <c r="I57" s="459">
        <v>70.490099999999003</v>
      </c>
      <c r="J57" s="460">
        <v>-15.7599</v>
      </c>
      <c r="K57" s="463">
        <v>0.61295739130399995</v>
      </c>
    </row>
    <row r="58" spans="1:11" ht="14.45" customHeight="1" thickBot="1" x14ac:dyDescent="0.25">
      <c r="A58" s="481" t="s">
        <v>326</v>
      </c>
      <c r="B58" s="459">
        <v>10</v>
      </c>
      <c r="C58" s="459">
        <v>12.19462</v>
      </c>
      <c r="D58" s="460">
        <v>2.19462</v>
      </c>
      <c r="E58" s="461">
        <v>1.219462</v>
      </c>
      <c r="F58" s="459">
        <v>10</v>
      </c>
      <c r="G58" s="460">
        <v>7.5</v>
      </c>
      <c r="H58" s="462">
        <v>0.53433999999899995</v>
      </c>
      <c r="I58" s="459">
        <v>5.9730199999989999</v>
      </c>
      <c r="J58" s="460">
        <v>-1.52698</v>
      </c>
      <c r="K58" s="463">
        <v>0.59730199999900002</v>
      </c>
    </row>
    <row r="59" spans="1:11" ht="14.45" customHeight="1" thickBot="1" x14ac:dyDescent="0.25">
      <c r="A59" s="480" t="s">
        <v>327</v>
      </c>
      <c r="B59" s="464">
        <v>0</v>
      </c>
      <c r="C59" s="464">
        <v>1.5</v>
      </c>
      <c r="D59" s="465">
        <v>1.5</v>
      </c>
      <c r="E59" s="466" t="s">
        <v>271</v>
      </c>
      <c r="F59" s="464">
        <v>0</v>
      </c>
      <c r="G59" s="465">
        <v>0</v>
      </c>
      <c r="H59" s="467">
        <v>0</v>
      </c>
      <c r="I59" s="464">
        <v>1.8959999999999999</v>
      </c>
      <c r="J59" s="465">
        <v>1.8959999999999999</v>
      </c>
      <c r="K59" s="468" t="s">
        <v>271</v>
      </c>
    </row>
    <row r="60" spans="1:11" ht="14.45" customHeight="1" thickBot="1" x14ac:dyDescent="0.25">
      <c r="A60" s="481" t="s">
        <v>328</v>
      </c>
      <c r="B60" s="459">
        <v>0</v>
      </c>
      <c r="C60" s="459">
        <v>1.5</v>
      </c>
      <c r="D60" s="460">
        <v>1.5</v>
      </c>
      <c r="E60" s="469" t="s">
        <v>271</v>
      </c>
      <c r="F60" s="459">
        <v>0</v>
      </c>
      <c r="G60" s="460">
        <v>0</v>
      </c>
      <c r="H60" s="462">
        <v>0</v>
      </c>
      <c r="I60" s="459">
        <v>1.8959999999999999</v>
      </c>
      <c r="J60" s="460">
        <v>1.8959999999999999</v>
      </c>
      <c r="K60" s="470" t="s">
        <v>271</v>
      </c>
    </row>
    <row r="61" spans="1:11" ht="14.45" customHeight="1" thickBot="1" x14ac:dyDescent="0.25">
      <c r="A61" s="480" t="s">
        <v>329</v>
      </c>
      <c r="B61" s="464">
        <v>0</v>
      </c>
      <c r="C61" s="464">
        <v>101.17700000000001</v>
      </c>
      <c r="D61" s="465">
        <v>101.17700000000001</v>
      </c>
      <c r="E61" s="466" t="s">
        <v>271</v>
      </c>
      <c r="F61" s="464">
        <v>0</v>
      </c>
      <c r="G61" s="465">
        <v>0</v>
      </c>
      <c r="H61" s="467">
        <v>0</v>
      </c>
      <c r="I61" s="464">
        <v>18.48</v>
      </c>
      <c r="J61" s="465">
        <v>18.48</v>
      </c>
      <c r="K61" s="468" t="s">
        <v>271</v>
      </c>
    </row>
    <row r="62" spans="1:11" ht="14.45" customHeight="1" thickBot="1" x14ac:dyDescent="0.25">
      <c r="A62" s="481" t="s">
        <v>330</v>
      </c>
      <c r="B62" s="459">
        <v>0</v>
      </c>
      <c r="C62" s="459">
        <v>57.243000000000002</v>
      </c>
      <c r="D62" s="460">
        <v>57.243000000000002</v>
      </c>
      <c r="E62" s="469" t="s">
        <v>303</v>
      </c>
      <c r="F62" s="459">
        <v>0</v>
      </c>
      <c r="G62" s="460">
        <v>0</v>
      </c>
      <c r="H62" s="462">
        <v>0</v>
      </c>
      <c r="I62" s="459">
        <v>0</v>
      </c>
      <c r="J62" s="460">
        <v>0</v>
      </c>
      <c r="K62" s="470" t="s">
        <v>271</v>
      </c>
    </row>
    <row r="63" spans="1:11" ht="14.45" customHeight="1" thickBot="1" x14ac:dyDescent="0.25">
      <c r="A63" s="481" t="s">
        <v>331</v>
      </c>
      <c r="B63" s="459">
        <v>0</v>
      </c>
      <c r="C63" s="459">
        <v>43.933999999999997</v>
      </c>
      <c r="D63" s="460">
        <v>43.933999999999997</v>
      </c>
      <c r="E63" s="469" t="s">
        <v>271</v>
      </c>
      <c r="F63" s="459">
        <v>0</v>
      </c>
      <c r="G63" s="460">
        <v>0</v>
      </c>
      <c r="H63" s="462">
        <v>0</v>
      </c>
      <c r="I63" s="459">
        <v>18.48</v>
      </c>
      <c r="J63" s="460">
        <v>18.48</v>
      </c>
      <c r="K63" s="470" t="s">
        <v>271</v>
      </c>
    </row>
    <row r="64" spans="1:11" ht="14.45" customHeight="1" thickBot="1" x14ac:dyDescent="0.25">
      <c r="A64" s="479" t="s">
        <v>42</v>
      </c>
      <c r="B64" s="459">
        <v>1356.45071036175</v>
      </c>
      <c r="C64" s="459">
        <v>1382.223</v>
      </c>
      <c r="D64" s="460">
        <v>25.772289638253</v>
      </c>
      <c r="E64" s="461">
        <v>1.0189997981059999</v>
      </c>
      <c r="F64" s="459">
        <v>1611.73952649596</v>
      </c>
      <c r="G64" s="460">
        <v>1208.8046448719699</v>
      </c>
      <c r="H64" s="462">
        <v>119.66999999999901</v>
      </c>
      <c r="I64" s="459">
        <v>1209.1780000000001</v>
      </c>
      <c r="J64" s="460">
        <v>0.37335512802600002</v>
      </c>
      <c r="K64" s="463">
        <v>0.75023164731100001</v>
      </c>
    </row>
    <row r="65" spans="1:11" ht="14.45" customHeight="1" thickBot="1" x14ac:dyDescent="0.25">
      <c r="A65" s="480" t="s">
        <v>332</v>
      </c>
      <c r="B65" s="464">
        <v>1356.45071036175</v>
      </c>
      <c r="C65" s="464">
        <v>1382.223</v>
      </c>
      <c r="D65" s="465">
        <v>25.772289638253</v>
      </c>
      <c r="E65" s="471">
        <v>1.0189997981059999</v>
      </c>
      <c r="F65" s="464">
        <v>1611.73952649596</v>
      </c>
      <c r="G65" s="465">
        <v>1208.8046448719699</v>
      </c>
      <c r="H65" s="467">
        <v>119.66999999999901</v>
      </c>
      <c r="I65" s="464">
        <v>1209.1780000000001</v>
      </c>
      <c r="J65" s="465">
        <v>0.37335512802600002</v>
      </c>
      <c r="K65" s="472">
        <v>0.75023164731100001</v>
      </c>
    </row>
    <row r="66" spans="1:11" ht="14.45" customHeight="1" thickBot="1" x14ac:dyDescent="0.25">
      <c r="A66" s="481" t="s">
        <v>333</v>
      </c>
      <c r="B66" s="459">
        <v>618.79951433154304</v>
      </c>
      <c r="C66" s="459">
        <v>646.65300000000104</v>
      </c>
      <c r="D66" s="460">
        <v>27.853485668457999</v>
      </c>
      <c r="E66" s="461">
        <v>1.0450121323999999</v>
      </c>
      <c r="F66" s="459">
        <v>846.67243695345405</v>
      </c>
      <c r="G66" s="460">
        <v>635.00432771508997</v>
      </c>
      <c r="H66" s="462">
        <v>72.399999999998997</v>
      </c>
      <c r="I66" s="459">
        <v>676.31099999999901</v>
      </c>
      <c r="J66" s="460">
        <v>41.306672284908998</v>
      </c>
      <c r="K66" s="463">
        <v>0.79878707571100005</v>
      </c>
    </row>
    <row r="67" spans="1:11" ht="14.45" customHeight="1" thickBot="1" x14ac:dyDescent="0.25">
      <c r="A67" s="481" t="s">
        <v>334</v>
      </c>
      <c r="B67" s="459">
        <v>354.56562710130203</v>
      </c>
      <c r="C67" s="459">
        <v>374.81700000000097</v>
      </c>
      <c r="D67" s="460">
        <v>20.251372898698001</v>
      </c>
      <c r="E67" s="461">
        <v>1.057116007167</v>
      </c>
      <c r="F67" s="459">
        <v>369.77430819227402</v>
      </c>
      <c r="G67" s="460">
        <v>277.330731144205</v>
      </c>
      <c r="H67" s="462">
        <v>29.408999999999001</v>
      </c>
      <c r="I67" s="459">
        <v>271.57499999999999</v>
      </c>
      <c r="J67" s="460">
        <v>-5.7557311442049999</v>
      </c>
      <c r="K67" s="463">
        <v>0.73443447525500005</v>
      </c>
    </row>
    <row r="68" spans="1:11" ht="14.45" customHeight="1" thickBot="1" x14ac:dyDescent="0.25">
      <c r="A68" s="481" t="s">
        <v>335</v>
      </c>
      <c r="B68" s="459">
        <v>382.46388069929702</v>
      </c>
      <c r="C68" s="459">
        <v>360.19500000000102</v>
      </c>
      <c r="D68" s="460">
        <v>-22.268880699295</v>
      </c>
      <c r="E68" s="461">
        <v>0.94177520591300001</v>
      </c>
      <c r="F68" s="459">
        <v>394.57858861803101</v>
      </c>
      <c r="G68" s="460">
        <v>295.93394146352301</v>
      </c>
      <c r="H68" s="462">
        <v>17.660999999998999</v>
      </c>
      <c r="I68" s="459">
        <v>260.22300000000001</v>
      </c>
      <c r="J68" s="460">
        <v>-35.710941463523</v>
      </c>
      <c r="K68" s="463">
        <v>0.65949599777099999</v>
      </c>
    </row>
    <row r="69" spans="1:11" ht="14.45" customHeight="1" thickBot="1" x14ac:dyDescent="0.25">
      <c r="A69" s="481" t="s">
        <v>336</v>
      </c>
      <c r="B69" s="459">
        <v>0.62168822960699999</v>
      </c>
      <c r="C69" s="459">
        <v>0.55799999999899996</v>
      </c>
      <c r="D69" s="460">
        <v>-6.3688229607000005E-2</v>
      </c>
      <c r="E69" s="461">
        <v>0.89755599901200001</v>
      </c>
      <c r="F69" s="459">
        <v>0.71419273220400004</v>
      </c>
      <c r="G69" s="460">
        <v>0.53564454915299997</v>
      </c>
      <c r="H69" s="462">
        <v>0.19999999999900001</v>
      </c>
      <c r="I69" s="459">
        <v>1.069</v>
      </c>
      <c r="J69" s="460">
        <v>0.533355450846</v>
      </c>
      <c r="K69" s="463">
        <v>1.4967948451399999</v>
      </c>
    </row>
    <row r="70" spans="1:11" ht="14.45" customHeight="1" thickBot="1" x14ac:dyDescent="0.25">
      <c r="A70" s="482" t="s">
        <v>337</v>
      </c>
      <c r="B70" s="464">
        <v>-102900</v>
      </c>
      <c r="C70" s="464">
        <v>-106517.78599999999</v>
      </c>
      <c r="D70" s="465">
        <v>-3617.7860000001701</v>
      </c>
      <c r="E70" s="471">
        <v>1.0351582701649999</v>
      </c>
      <c r="F70" s="464">
        <v>-110200</v>
      </c>
      <c r="G70" s="465">
        <v>-82650</v>
      </c>
      <c r="H70" s="467">
        <v>-9542.0219999999608</v>
      </c>
      <c r="I70" s="464">
        <v>-81003.031999999905</v>
      </c>
      <c r="J70" s="465">
        <v>1646.9680000000801</v>
      </c>
      <c r="K70" s="472">
        <v>0.73505473684199996</v>
      </c>
    </row>
    <row r="71" spans="1:11" ht="14.45" customHeight="1" thickBot="1" x14ac:dyDescent="0.25">
      <c r="A71" s="480" t="s">
        <v>338</v>
      </c>
      <c r="B71" s="464">
        <v>-102900</v>
      </c>
      <c r="C71" s="464">
        <v>-106517.78599999999</v>
      </c>
      <c r="D71" s="465">
        <v>-3617.7860000001701</v>
      </c>
      <c r="E71" s="471">
        <v>1.0351582701649999</v>
      </c>
      <c r="F71" s="464">
        <v>-110200</v>
      </c>
      <c r="G71" s="465">
        <v>-82650</v>
      </c>
      <c r="H71" s="467">
        <v>-9542.0219999999608</v>
      </c>
      <c r="I71" s="464">
        <v>-81003.031999999905</v>
      </c>
      <c r="J71" s="465">
        <v>1646.9680000000801</v>
      </c>
      <c r="K71" s="472">
        <v>0.73505473684199996</v>
      </c>
    </row>
    <row r="72" spans="1:11" ht="14.45" customHeight="1" thickBot="1" x14ac:dyDescent="0.25">
      <c r="A72" s="481" t="s">
        <v>339</v>
      </c>
      <c r="B72" s="459">
        <v>-72000</v>
      </c>
      <c r="C72" s="459">
        <v>-63683.711000000098</v>
      </c>
      <c r="D72" s="460">
        <v>8316.2889999999006</v>
      </c>
      <c r="E72" s="461">
        <v>0.884495986111</v>
      </c>
      <c r="F72" s="459">
        <v>-67400</v>
      </c>
      <c r="G72" s="460">
        <v>-50550</v>
      </c>
      <c r="H72" s="462">
        <v>-5936.1729999999698</v>
      </c>
      <c r="I72" s="459">
        <v>-49974.574999999997</v>
      </c>
      <c r="J72" s="460">
        <v>575.42500000004702</v>
      </c>
      <c r="K72" s="463">
        <v>0.74146253709099996</v>
      </c>
    </row>
    <row r="73" spans="1:11" ht="14.45" customHeight="1" thickBot="1" x14ac:dyDescent="0.25">
      <c r="A73" s="481" t="s">
        <v>340</v>
      </c>
      <c r="B73" s="459">
        <v>-30900</v>
      </c>
      <c r="C73" s="459">
        <v>-42834.075000000099</v>
      </c>
      <c r="D73" s="460">
        <v>-11934.075000000101</v>
      </c>
      <c r="E73" s="461">
        <v>1.3862160194169999</v>
      </c>
      <c r="F73" s="459">
        <v>-42800</v>
      </c>
      <c r="G73" s="460">
        <v>-32100</v>
      </c>
      <c r="H73" s="462">
        <v>-3605.8489999999802</v>
      </c>
      <c r="I73" s="459">
        <v>-31028.456999999999</v>
      </c>
      <c r="J73" s="460">
        <v>1071.5430000000199</v>
      </c>
      <c r="K73" s="463">
        <v>0.72496394859799995</v>
      </c>
    </row>
    <row r="74" spans="1:11" ht="14.45" customHeight="1" thickBot="1" x14ac:dyDescent="0.25">
      <c r="A74" s="483" t="s">
        <v>341</v>
      </c>
      <c r="B74" s="464">
        <v>2845.1519232865799</v>
      </c>
      <c r="C74" s="464">
        <v>3166.4469800000102</v>
      </c>
      <c r="D74" s="465">
        <v>321.295056713424</v>
      </c>
      <c r="E74" s="471">
        <v>1.112927205778</v>
      </c>
      <c r="F74" s="464">
        <v>4025.3873916969801</v>
      </c>
      <c r="G74" s="465">
        <v>3019.04054377274</v>
      </c>
      <c r="H74" s="467">
        <v>162.51730999999899</v>
      </c>
      <c r="I74" s="464">
        <v>2714.7525799999999</v>
      </c>
      <c r="J74" s="465">
        <v>-304.28796377274</v>
      </c>
      <c r="K74" s="472">
        <v>0.67440778137199997</v>
      </c>
    </row>
    <row r="75" spans="1:11" ht="14.45" customHeight="1" thickBot="1" x14ac:dyDescent="0.25">
      <c r="A75" s="479" t="s">
        <v>45</v>
      </c>
      <c r="B75" s="459">
        <v>556.465306857737</v>
      </c>
      <c r="C75" s="459">
        <v>868.93889000000104</v>
      </c>
      <c r="D75" s="460">
        <v>312.47358314226398</v>
      </c>
      <c r="E75" s="461">
        <v>1.5615329101219999</v>
      </c>
      <c r="F75" s="459">
        <v>1910.2175376739101</v>
      </c>
      <c r="G75" s="460">
        <v>1432.66315325543</v>
      </c>
      <c r="H75" s="462">
        <v>56.207979999998997</v>
      </c>
      <c r="I75" s="459">
        <v>866.54834999999798</v>
      </c>
      <c r="J75" s="460">
        <v>-566.11480325543096</v>
      </c>
      <c r="K75" s="463">
        <v>0.453638568859</v>
      </c>
    </row>
    <row r="76" spans="1:11" ht="14.45" customHeight="1" thickBot="1" x14ac:dyDescent="0.25">
      <c r="A76" s="484" t="s">
        <v>342</v>
      </c>
      <c r="B76" s="459">
        <v>556.465306857737</v>
      </c>
      <c r="C76" s="459">
        <v>868.93889000000104</v>
      </c>
      <c r="D76" s="460">
        <v>312.47358314226398</v>
      </c>
      <c r="E76" s="461">
        <v>1.5615329101219999</v>
      </c>
      <c r="F76" s="459">
        <v>1910.2175376739101</v>
      </c>
      <c r="G76" s="460">
        <v>1432.66315325543</v>
      </c>
      <c r="H76" s="462">
        <v>56.207979999998997</v>
      </c>
      <c r="I76" s="459">
        <v>866.54834999999798</v>
      </c>
      <c r="J76" s="460">
        <v>-566.11480325543096</v>
      </c>
      <c r="K76" s="463">
        <v>0.453638568859</v>
      </c>
    </row>
    <row r="77" spans="1:11" ht="14.45" customHeight="1" thickBot="1" x14ac:dyDescent="0.25">
      <c r="A77" s="481" t="s">
        <v>343</v>
      </c>
      <c r="B77" s="459">
        <v>190.39505740278599</v>
      </c>
      <c r="C77" s="459">
        <v>287.31684000000001</v>
      </c>
      <c r="D77" s="460">
        <v>96.921782597214005</v>
      </c>
      <c r="E77" s="461">
        <v>1.5090561904249999</v>
      </c>
      <c r="F77" s="459">
        <v>220.643556697355</v>
      </c>
      <c r="G77" s="460">
        <v>165.482667523016</v>
      </c>
      <c r="H77" s="462">
        <v>49.973199999998997</v>
      </c>
      <c r="I77" s="459">
        <v>149.63147000000001</v>
      </c>
      <c r="J77" s="460">
        <v>-15.851197523015999</v>
      </c>
      <c r="K77" s="463">
        <v>0.67815925486200002</v>
      </c>
    </row>
    <row r="78" spans="1:11" ht="14.45" customHeight="1" thickBot="1" x14ac:dyDescent="0.25">
      <c r="A78" s="481" t="s">
        <v>344</v>
      </c>
      <c r="B78" s="459">
        <v>0</v>
      </c>
      <c r="C78" s="459">
        <v>2.7229999999999999</v>
      </c>
      <c r="D78" s="460">
        <v>2.7229999999999999</v>
      </c>
      <c r="E78" s="469" t="s">
        <v>303</v>
      </c>
      <c r="F78" s="459">
        <v>0.97721410291499999</v>
      </c>
      <c r="G78" s="460">
        <v>0.73291057718599995</v>
      </c>
      <c r="H78" s="462">
        <v>0</v>
      </c>
      <c r="I78" s="459">
        <v>2.8435000000000001</v>
      </c>
      <c r="J78" s="460">
        <v>2.1105894228130002</v>
      </c>
      <c r="K78" s="463">
        <v>2.9098024593749998</v>
      </c>
    </row>
    <row r="79" spans="1:11" ht="14.45" customHeight="1" thickBot="1" x14ac:dyDescent="0.25">
      <c r="A79" s="481" t="s">
        <v>345</v>
      </c>
      <c r="B79" s="459">
        <v>131.51463872048899</v>
      </c>
      <c r="C79" s="459">
        <v>316.14037999999999</v>
      </c>
      <c r="D79" s="460">
        <v>184.625741279511</v>
      </c>
      <c r="E79" s="461">
        <v>2.4038417553790001</v>
      </c>
      <c r="F79" s="459">
        <v>16.423516817303</v>
      </c>
      <c r="G79" s="460">
        <v>12.317637612977</v>
      </c>
      <c r="H79" s="462">
        <v>1.9964999999990001</v>
      </c>
      <c r="I79" s="459">
        <v>84.875599999998997</v>
      </c>
      <c r="J79" s="460">
        <v>72.557962387022002</v>
      </c>
      <c r="K79" s="463">
        <v>5.1679308971489997</v>
      </c>
    </row>
    <row r="80" spans="1:11" ht="14.45" customHeight="1" thickBot="1" x14ac:dyDescent="0.25">
      <c r="A80" s="481" t="s">
        <v>346</v>
      </c>
      <c r="B80" s="459">
        <v>135.69999263924501</v>
      </c>
      <c r="C80" s="459">
        <v>144.96171000000001</v>
      </c>
      <c r="D80" s="460">
        <v>9.261717360754</v>
      </c>
      <c r="E80" s="461">
        <v>1.0682514212459999</v>
      </c>
      <c r="F80" s="459">
        <v>262.37693106697702</v>
      </c>
      <c r="G80" s="460">
        <v>196.78269830023299</v>
      </c>
      <c r="H80" s="462">
        <v>1.3309999999990001</v>
      </c>
      <c r="I80" s="459">
        <v>577.79473999999902</v>
      </c>
      <c r="J80" s="460">
        <v>381.01204169976597</v>
      </c>
      <c r="K80" s="463">
        <v>2.2021552643760001</v>
      </c>
    </row>
    <row r="81" spans="1:11" ht="14.45" customHeight="1" thickBot="1" x14ac:dyDescent="0.25">
      <c r="A81" s="481" t="s">
        <v>347</v>
      </c>
      <c r="B81" s="459">
        <v>98.229739252098</v>
      </c>
      <c r="C81" s="459">
        <v>116.44176</v>
      </c>
      <c r="D81" s="460">
        <v>18.212020747901001</v>
      </c>
      <c r="E81" s="461">
        <v>1.185402311831</v>
      </c>
      <c r="F81" s="459">
        <v>83.382606502531999</v>
      </c>
      <c r="G81" s="460">
        <v>62.536954876899003</v>
      </c>
      <c r="H81" s="462">
        <v>2.907279999999</v>
      </c>
      <c r="I81" s="459">
        <v>51.403039999999002</v>
      </c>
      <c r="J81" s="460">
        <v>-11.133914876899</v>
      </c>
      <c r="K81" s="463">
        <v>0.61647197366499995</v>
      </c>
    </row>
    <row r="82" spans="1:11" ht="14.45" customHeight="1" thickBot="1" x14ac:dyDescent="0.25">
      <c r="A82" s="481" t="s">
        <v>348</v>
      </c>
      <c r="B82" s="459">
        <v>0.62587884311599995</v>
      </c>
      <c r="C82" s="459">
        <v>1.3552</v>
      </c>
      <c r="D82" s="460">
        <v>0.72932115688300003</v>
      </c>
      <c r="E82" s="461">
        <v>2.1652753003299998</v>
      </c>
      <c r="F82" s="459">
        <v>0.71621414866400002</v>
      </c>
      <c r="G82" s="460">
        <v>0.53716061149799998</v>
      </c>
      <c r="H82" s="462">
        <v>0</v>
      </c>
      <c r="I82" s="459">
        <v>0</v>
      </c>
      <c r="J82" s="460">
        <v>-0.53716061149799998</v>
      </c>
      <c r="K82" s="463">
        <v>0</v>
      </c>
    </row>
    <row r="83" spans="1:11" ht="14.45" customHeight="1" thickBot="1" x14ac:dyDescent="0.25">
      <c r="A83" s="481" t="s">
        <v>349</v>
      </c>
      <c r="B83" s="459">
        <v>0</v>
      </c>
      <c r="C83" s="459">
        <v>0</v>
      </c>
      <c r="D83" s="460">
        <v>0</v>
      </c>
      <c r="E83" s="461">
        <v>1</v>
      </c>
      <c r="F83" s="459">
        <v>1000</v>
      </c>
      <c r="G83" s="460">
        <v>750</v>
      </c>
      <c r="H83" s="462">
        <v>0</v>
      </c>
      <c r="I83" s="459">
        <v>0</v>
      </c>
      <c r="J83" s="460">
        <v>-750</v>
      </c>
      <c r="K83" s="463">
        <v>0</v>
      </c>
    </row>
    <row r="84" spans="1:11" ht="14.45" customHeight="1" thickBot="1" x14ac:dyDescent="0.25">
      <c r="A84" s="481" t="s">
        <v>350</v>
      </c>
      <c r="B84" s="459">
        <v>0</v>
      </c>
      <c r="C84" s="459">
        <v>0</v>
      </c>
      <c r="D84" s="460">
        <v>0</v>
      </c>
      <c r="E84" s="461">
        <v>1</v>
      </c>
      <c r="F84" s="459">
        <v>2.3041593137679999</v>
      </c>
      <c r="G84" s="460">
        <v>1.728119485326</v>
      </c>
      <c r="H84" s="462">
        <v>0</v>
      </c>
      <c r="I84" s="459">
        <v>0</v>
      </c>
      <c r="J84" s="460">
        <v>-1.728119485326</v>
      </c>
      <c r="K84" s="463">
        <v>0</v>
      </c>
    </row>
    <row r="85" spans="1:11" ht="14.45" customHeight="1" thickBot="1" x14ac:dyDescent="0.25">
      <c r="A85" s="481" t="s">
        <v>351</v>
      </c>
      <c r="B85" s="459">
        <v>0</v>
      </c>
      <c r="C85" s="459">
        <v>0</v>
      </c>
      <c r="D85" s="460">
        <v>0</v>
      </c>
      <c r="E85" s="461">
        <v>1</v>
      </c>
      <c r="F85" s="459">
        <v>244.194970283722</v>
      </c>
      <c r="G85" s="460">
        <v>183.14622771279099</v>
      </c>
      <c r="H85" s="462">
        <v>0</v>
      </c>
      <c r="I85" s="459">
        <v>0</v>
      </c>
      <c r="J85" s="460">
        <v>-183.14622771279099</v>
      </c>
      <c r="K85" s="463">
        <v>0</v>
      </c>
    </row>
    <row r="86" spans="1:11" ht="14.45" customHeight="1" thickBot="1" x14ac:dyDescent="0.25">
      <c r="A86" s="481" t="s">
        <v>352</v>
      </c>
      <c r="B86" s="459">
        <v>0</v>
      </c>
      <c r="C86" s="459">
        <v>0</v>
      </c>
      <c r="D86" s="460">
        <v>0</v>
      </c>
      <c r="E86" s="461">
        <v>1</v>
      </c>
      <c r="F86" s="459">
        <v>79.198368740665998</v>
      </c>
      <c r="G86" s="460">
        <v>59.398776555498998</v>
      </c>
      <c r="H86" s="462">
        <v>0</v>
      </c>
      <c r="I86" s="459">
        <v>0</v>
      </c>
      <c r="J86" s="460">
        <v>-59.398776555498998</v>
      </c>
      <c r="K86" s="463">
        <v>0</v>
      </c>
    </row>
    <row r="87" spans="1:11" ht="14.45" customHeight="1" thickBot="1" x14ac:dyDescent="0.25">
      <c r="A87" s="482" t="s">
        <v>46</v>
      </c>
      <c r="B87" s="464">
        <v>670</v>
      </c>
      <c r="C87" s="464">
        <v>705.87700000000098</v>
      </c>
      <c r="D87" s="465">
        <v>35.877000000000997</v>
      </c>
      <c r="E87" s="471">
        <v>1.0535477611940001</v>
      </c>
      <c r="F87" s="464">
        <v>670</v>
      </c>
      <c r="G87" s="465">
        <v>502.5</v>
      </c>
      <c r="H87" s="467">
        <v>15.326999999999</v>
      </c>
      <c r="I87" s="464">
        <v>500.5</v>
      </c>
      <c r="J87" s="465">
        <v>-2</v>
      </c>
      <c r="K87" s="472">
        <v>0.74701492537299996</v>
      </c>
    </row>
    <row r="88" spans="1:11" ht="14.45" customHeight="1" thickBot="1" x14ac:dyDescent="0.25">
      <c r="A88" s="480" t="s">
        <v>353</v>
      </c>
      <c r="B88" s="464">
        <v>0</v>
      </c>
      <c r="C88" s="464">
        <v>30.036999999999999</v>
      </c>
      <c r="D88" s="465">
        <v>30.036999999999999</v>
      </c>
      <c r="E88" s="466" t="s">
        <v>271</v>
      </c>
      <c r="F88" s="464">
        <v>0</v>
      </c>
      <c r="G88" s="465">
        <v>0</v>
      </c>
      <c r="H88" s="467">
        <v>1.2179999999990001</v>
      </c>
      <c r="I88" s="464">
        <v>20.156999999999002</v>
      </c>
      <c r="J88" s="465">
        <v>20.156999999999002</v>
      </c>
      <c r="K88" s="468" t="s">
        <v>271</v>
      </c>
    </row>
    <row r="89" spans="1:11" ht="14.45" customHeight="1" thickBot="1" x14ac:dyDescent="0.25">
      <c r="A89" s="481" t="s">
        <v>354</v>
      </c>
      <c r="B89" s="459">
        <v>0</v>
      </c>
      <c r="C89" s="459">
        <v>22.677</v>
      </c>
      <c r="D89" s="460">
        <v>22.677</v>
      </c>
      <c r="E89" s="469" t="s">
        <v>271</v>
      </c>
      <c r="F89" s="459">
        <v>0</v>
      </c>
      <c r="G89" s="460">
        <v>0</v>
      </c>
      <c r="H89" s="462">
        <v>1.2179999999990001</v>
      </c>
      <c r="I89" s="459">
        <v>20.156999999999002</v>
      </c>
      <c r="J89" s="460">
        <v>20.156999999999002</v>
      </c>
      <c r="K89" s="470" t="s">
        <v>271</v>
      </c>
    </row>
    <row r="90" spans="1:11" ht="14.45" customHeight="1" thickBot="1" x14ac:dyDescent="0.25">
      <c r="A90" s="481" t="s">
        <v>355</v>
      </c>
      <c r="B90" s="459">
        <v>0</v>
      </c>
      <c r="C90" s="459">
        <v>7.36</v>
      </c>
      <c r="D90" s="460">
        <v>7.36</v>
      </c>
      <c r="E90" s="469" t="s">
        <v>271</v>
      </c>
      <c r="F90" s="459">
        <v>0</v>
      </c>
      <c r="G90" s="460">
        <v>0</v>
      </c>
      <c r="H90" s="462">
        <v>0</v>
      </c>
      <c r="I90" s="459">
        <v>0</v>
      </c>
      <c r="J90" s="460">
        <v>0</v>
      </c>
      <c r="K90" s="470" t="s">
        <v>271</v>
      </c>
    </row>
    <row r="91" spans="1:11" ht="14.45" customHeight="1" thickBot="1" x14ac:dyDescent="0.25">
      <c r="A91" s="480" t="s">
        <v>356</v>
      </c>
      <c r="B91" s="464">
        <v>670</v>
      </c>
      <c r="C91" s="464">
        <v>675.84000000000106</v>
      </c>
      <c r="D91" s="465">
        <v>5.8400000000009999</v>
      </c>
      <c r="E91" s="471">
        <v>1.0087164179100001</v>
      </c>
      <c r="F91" s="464">
        <v>670</v>
      </c>
      <c r="G91" s="465">
        <v>502.5</v>
      </c>
      <c r="H91" s="467">
        <v>49.267999999998999</v>
      </c>
      <c r="I91" s="464">
        <v>480.34299999999899</v>
      </c>
      <c r="J91" s="465">
        <v>-22.157</v>
      </c>
      <c r="K91" s="472">
        <v>0.71692985074600002</v>
      </c>
    </row>
    <row r="92" spans="1:11" ht="14.45" customHeight="1" thickBot="1" x14ac:dyDescent="0.25">
      <c r="A92" s="481" t="s">
        <v>357</v>
      </c>
      <c r="B92" s="459">
        <v>670</v>
      </c>
      <c r="C92" s="459">
        <v>675.84000000000106</v>
      </c>
      <c r="D92" s="460">
        <v>5.8400000000009999</v>
      </c>
      <c r="E92" s="461">
        <v>1.0087164179100001</v>
      </c>
      <c r="F92" s="459">
        <v>670</v>
      </c>
      <c r="G92" s="460">
        <v>502.5</v>
      </c>
      <c r="H92" s="462">
        <v>49.267999999998999</v>
      </c>
      <c r="I92" s="459">
        <v>480.34299999999899</v>
      </c>
      <c r="J92" s="460">
        <v>-22.157</v>
      </c>
      <c r="K92" s="463">
        <v>0.71692985074600002</v>
      </c>
    </row>
    <row r="93" spans="1:11" ht="14.45" customHeight="1" thickBot="1" x14ac:dyDescent="0.25">
      <c r="A93" s="479" t="s">
        <v>47</v>
      </c>
      <c r="B93" s="459">
        <v>1618.6866164288399</v>
      </c>
      <c r="C93" s="459">
        <v>1591.6310900000001</v>
      </c>
      <c r="D93" s="460">
        <v>-27.055526428840999</v>
      </c>
      <c r="E93" s="461">
        <v>0.98328550680799998</v>
      </c>
      <c r="F93" s="459">
        <v>1445.16985402308</v>
      </c>
      <c r="G93" s="460">
        <v>1083.87739051731</v>
      </c>
      <c r="H93" s="462">
        <v>90.982329999998996</v>
      </c>
      <c r="I93" s="459">
        <v>1347.7042300000001</v>
      </c>
      <c r="J93" s="460">
        <v>263.82683948269101</v>
      </c>
      <c r="K93" s="463">
        <v>0.93255766873900003</v>
      </c>
    </row>
    <row r="94" spans="1:11" ht="14.45" customHeight="1" thickBot="1" x14ac:dyDescent="0.25">
      <c r="A94" s="480" t="s">
        <v>358</v>
      </c>
      <c r="B94" s="464">
        <v>9.9344204489720003</v>
      </c>
      <c r="C94" s="464">
        <v>0</v>
      </c>
      <c r="D94" s="465">
        <v>-9.9344204489720003</v>
      </c>
      <c r="E94" s="471">
        <v>0</v>
      </c>
      <c r="F94" s="464">
        <v>0</v>
      </c>
      <c r="G94" s="465">
        <v>0</v>
      </c>
      <c r="H94" s="467">
        <v>0</v>
      </c>
      <c r="I94" s="464">
        <v>6.0669999999990001</v>
      </c>
      <c r="J94" s="465">
        <v>6.0669999999990001</v>
      </c>
      <c r="K94" s="468" t="s">
        <v>303</v>
      </c>
    </row>
    <row r="95" spans="1:11" ht="14.45" customHeight="1" thickBot="1" x14ac:dyDescent="0.25">
      <c r="A95" s="481" t="s">
        <v>359</v>
      </c>
      <c r="B95" s="459">
        <v>9.9344204489720003</v>
      </c>
      <c r="C95" s="459">
        <v>0</v>
      </c>
      <c r="D95" s="460">
        <v>-9.9344204489720003</v>
      </c>
      <c r="E95" s="461">
        <v>0</v>
      </c>
      <c r="F95" s="459">
        <v>0</v>
      </c>
      <c r="G95" s="460">
        <v>0</v>
      </c>
      <c r="H95" s="462">
        <v>0</v>
      </c>
      <c r="I95" s="459">
        <v>6.0669999999990001</v>
      </c>
      <c r="J95" s="460">
        <v>6.0669999999990001</v>
      </c>
      <c r="K95" s="470" t="s">
        <v>303</v>
      </c>
    </row>
    <row r="96" spans="1:11" ht="14.45" customHeight="1" thickBot="1" x14ac:dyDescent="0.25">
      <c r="A96" s="480" t="s">
        <v>360</v>
      </c>
      <c r="B96" s="464">
        <v>149.41643112182601</v>
      </c>
      <c r="C96" s="464">
        <v>176.74779000000001</v>
      </c>
      <c r="D96" s="465">
        <v>27.331358878174001</v>
      </c>
      <c r="E96" s="471">
        <v>1.182920704724</v>
      </c>
      <c r="F96" s="464">
        <v>177.16242735290001</v>
      </c>
      <c r="G96" s="465">
        <v>132.87182051467499</v>
      </c>
      <c r="H96" s="467">
        <v>12.207549999998999</v>
      </c>
      <c r="I96" s="464">
        <v>126.26075</v>
      </c>
      <c r="J96" s="465">
        <v>-6.6110705146740001</v>
      </c>
      <c r="K96" s="472">
        <v>0.71268356325000004</v>
      </c>
    </row>
    <row r="97" spans="1:11" ht="14.45" customHeight="1" thickBot="1" x14ac:dyDescent="0.25">
      <c r="A97" s="481" t="s">
        <v>361</v>
      </c>
      <c r="B97" s="459">
        <v>43.080322406035002</v>
      </c>
      <c r="C97" s="459">
        <v>40.288499999999999</v>
      </c>
      <c r="D97" s="460">
        <v>-2.7918224060350001</v>
      </c>
      <c r="E97" s="461">
        <v>0.93519495096299998</v>
      </c>
      <c r="F97" s="459">
        <v>39.889914461350003</v>
      </c>
      <c r="G97" s="460">
        <v>29.917435846012999</v>
      </c>
      <c r="H97" s="462">
        <v>1.7175999999989999</v>
      </c>
      <c r="I97" s="459">
        <v>24.726600000000001</v>
      </c>
      <c r="J97" s="460">
        <v>-5.1908358460119999</v>
      </c>
      <c r="K97" s="463">
        <v>0.61987097074200004</v>
      </c>
    </row>
    <row r="98" spans="1:11" ht="14.45" customHeight="1" thickBot="1" x14ac:dyDescent="0.25">
      <c r="A98" s="481" t="s">
        <v>362</v>
      </c>
      <c r="B98" s="459">
        <v>106.336108715791</v>
      </c>
      <c r="C98" s="459">
        <v>136.45929000000001</v>
      </c>
      <c r="D98" s="460">
        <v>30.123181284209</v>
      </c>
      <c r="E98" s="461">
        <v>1.2832827122220001</v>
      </c>
      <c r="F98" s="459">
        <v>137.27251289154901</v>
      </c>
      <c r="G98" s="460">
        <v>102.954384668662</v>
      </c>
      <c r="H98" s="462">
        <v>10.48995</v>
      </c>
      <c r="I98" s="459">
        <v>101.53415</v>
      </c>
      <c r="J98" s="460">
        <v>-1.4202346686609999</v>
      </c>
      <c r="K98" s="463">
        <v>0.73965390347399995</v>
      </c>
    </row>
    <row r="99" spans="1:11" ht="14.45" customHeight="1" thickBot="1" x14ac:dyDescent="0.25">
      <c r="A99" s="480" t="s">
        <v>363</v>
      </c>
      <c r="B99" s="464">
        <v>17.036619718309002</v>
      </c>
      <c r="C99" s="464">
        <v>18.63</v>
      </c>
      <c r="D99" s="465">
        <v>1.59338028169</v>
      </c>
      <c r="E99" s="471">
        <v>1.0935267857140001</v>
      </c>
      <c r="F99" s="464">
        <v>18.999999999999002</v>
      </c>
      <c r="G99" s="465">
        <v>14.249999999999</v>
      </c>
      <c r="H99" s="467">
        <v>0</v>
      </c>
      <c r="I99" s="464">
        <v>14.58</v>
      </c>
      <c r="J99" s="465">
        <v>0.33</v>
      </c>
      <c r="K99" s="472">
        <v>0.76736842105199998</v>
      </c>
    </row>
    <row r="100" spans="1:11" ht="14.45" customHeight="1" thickBot="1" x14ac:dyDescent="0.25">
      <c r="A100" s="481" t="s">
        <v>364</v>
      </c>
      <c r="B100" s="459">
        <v>17.036619718309002</v>
      </c>
      <c r="C100" s="459">
        <v>18.63</v>
      </c>
      <c r="D100" s="460">
        <v>1.59338028169</v>
      </c>
      <c r="E100" s="461">
        <v>1.0935267857140001</v>
      </c>
      <c r="F100" s="459">
        <v>18.999999999999002</v>
      </c>
      <c r="G100" s="460">
        <v>14.249999999999</v>
      </c>
      <c r="H100" s="462">
        <v>0</v>
      </c>
      <c r="I100" s="459">
        <v>14.58</v>
      </c>
      <c r="J100" s="460">
        <v>0.33</v>
      </c>
      <c r="K100" s="463">
        <v>0.76736842105199998</v>
      </c>
    </row>
    <row r="101" spans="1:11" ht="14.45" customHeight="1" thickBot="1" x14ac:dyDescent="0.25">
      <c r="A101" s="480" t="s">
        <v>365</v>
      </c>
      <c r="B101" s="464">
        <v>0</v>
      </c>
      <c r="C101" s="464">
        <v>54.813000000000002</v>
      </c>
      <c r="D101" s="465">
        <v>54.813000000000002</v>
      </c>
      <c r="E101" s="466" t="s">
        <v>303</v>
      </c>
      <c r="F101" s="464">
        <v>0</v>
      </c>
      <c r="G101" s="465">
        <v>0</v>
      </c>
      <c r="H101" s="467">
        <v>0</v>
      </c>
      <c r="I101" s="464">
        <v>0</v>
      </c>
      <c r="J101" s="465">
        <v>0</v>
      </c>
      <c r="K101" s="468" t="s">
        <v>271</v>
      </c>
    </row>
    <row r="102" spans="1:11" ht="14.45" customHeight="1" thickBot="1" x14ac:dyDescent="0.25">
      <c r="A102" s="481" t="s">
        <v>366</v>
      </c>
      <c r="B102" s="459">
        <v>0</v>
      </c>
      <c r="C102" s="459">
        <v>54.813000000000002</v>
      </c>
      <c r="D102" s="460">
        <v>54.813000000000002</v>
      </c>
      <c r="E102" s="469" t="s">
        <v>303</v>
      </c>
      <c r="F102" s="459">
        <v>0</v>
      </c>
      <c r="G102" s="460">
        <v>0</v>
      </c>
      <c r="H102" s="462">
        <v>0</v>
      </c>
      <c r="I102" s="459">
        <v>0</v>
      </c>
      <c r="J102" s="460">
        <v>0</v>
      </c>
      <c r="K102" s="470" t="s">
        <v>271</v>
      </c>
    </row>
    <row r="103" spans="1:11" ht="14.45" customHeight="1" thickBot="1" x14ac:dyDescent="0.25">
      <c r="A103" s="480" t="s">
        <v>367</v>
      </c>
      <c r="B103" s="464">
        <v>304.55907893785599</v>
      </c>
      <c r="C103" s="464">
        <v>256.94358</v>
      </c>
      <c r="D103" s="465">
        <v>-47.615498937855001</v>
      </c>
      <c r="E103" s="471">
        <v>0.84365759476299995</v>
      </c>
      <c r="F103" s="464">
        <v>262.94794415098897</v>
      </c>
      <c r="G103" s="465">
        <v>197.21095811324199</v>
      </c>
      <c r="H103" s="467">
        <v>62.440749999998999</v>
      </c>
      <c r="I103" s="464">
        <v>273.38538999999997</v>
      </c>
      <c r="J103" s="465">
        <v>76.174431886757006</v>
      </c>
      <c r="K103" s="472">
        <v>1.039693962554</v>
      </c>
    </row>
    <row r="104" spans="1:11" ht="14.45" customHeight="1" thickBot="1" x14ac:dyDescent="0.25">
      <c r="A104" s="481" t="s">
        <v>368</v>
      </c>
      <c r="B104" s="459">
        <v>22.559513887575001</v>
      </c>
      <c r="C104" s="459">
        <v>21.05049</v>
      </c>
      <c r="D104" s="460">
        <v>-1.5090238875749999</v>
      </c>
      <c r="E104" s="461">
        <v>0.93310920194900004</v>
      </c>
      <c r="F104" s="459">
        <v>21.776624215723999</v>
      </c>
      <c r="G104" s="460">
        <v>16.332468161792999</v>
      </c>
      <c r="H104" s="462">
        <v>1.8593799999989999</v>
      </c>
      <c r="I104" s="459">
        <v>16.435020000000002</v>
      </c>
      <c r="J104" s="460">
        <v>0.102551838206</v>
      </c>
      <c r="K104" s="463">
        <v>0.75470926242699998</v>
      </c>
    </row>
    <row r="105" spans="1:11" ht="14.45" customHeight="1" thickBot="1" x14ac:dyDescent="0.25">
      <c r="A105" s="481" t="s">
        <v>369</v>
      </c>
      <c r="B105" s="459">
        <v>17.267204914042001</v>
      </c>
      <c r="C105" s="459">
        <v>3.6783999999999999</v>
      </c>
      <c r="D105" s="460">
        <v>-13.588804914042001</v>
      </c>
      <c r="E105" s="461">
        <v>0.21302810838799999</v>
      </c>
      <c r="F105" s="459">
        <v>0</v>
      </c>
      <c r="G105" s="460">
        <v>0</v>
      </c>
      <c r="H105" s="462">
        <v>12.278059999999</v>
      </c>
      <c r="I105" s="459">
        <v>12.278059999999</v>
      </c>
      <c r="J105" s="460">
        <v>12.278059999999</v>
      </c>
      <c r="K105" s="470" t="s">
        <v>271</v>
      </c>
    </row>
    <row r="106" spans="1:11" ht="14.45" customHeight="1" thickBot="1" x14ac:dyDescent="0.25">
      <c r="A106" s="481" t="s">
        <v>370</v>
      </c>
      <c r="B106" s="459">
        <v>20.999999999999002</v>
      </c>
      <c r="C106" s="459">
        <v>0</v>
      </c>
      <c r="D106" s="460">
        <v>-20.999999999999002</v>
      </c>
      <c r="E106" s="461">
        <v>0</v>
      </c>
      <c r="F106" s="459">
        <v>0</v>
      </c>
      <c r="G106" s="460">
        <v>0</v>
      </c>
      <c r="H106" s="462">
        <v>0</v>
      </c>
      <c r="I106" s="459">
        <v>0</v>
      </c>
      <c r="J106" s="460">
        <v>0</v>
      </c>
      <c r="K106" s="463">
        <v>0</v>
      </c>
    </row>
    <row r="107" spans="1:11" ht="14.45" customHeight="1" thickBot="1" x14ac:dyDescent="0.25">
      <c r="A107" s="481" t="s">
        <v>371</v>
      </c>
      <c r="B107" s="459">
        <v>243.73236013623901</v>
      </c>
      <c r="C107" s="459">
        <v>232.21468999999999</v>
      </c>
      <c r="D107" s="460">
        <v>-11.517670136237999</v>
      </c>
      <c r="E107" s="461">
        <v>0.952744600143</v>
      </c>
      <c r="F107" s="459">
        <v>241.17131993526499</v>
      </c>
      <c r="G107" s="460">
        <v>180.87848995144901</v>
      </c>
      <c r="H107" s="462">
        <v>20.798839999999</v>
      </c>
      <c r="I107" s="459">
        <v>189.76824999999999</v>
      </c>
      <c r="J107" s="460">
        <v>8.8897600485510004</v>
      </c>
      <c r="K107" s="463">
        <v>0.78686076790100001</v>
      </c>
    </row>
    <row r="108" spans="1:11" ht="14.45" customHeight="1" thickBot="1" x14ac:dyDescent="0.25">
      <c r="A108" s="481" t="s">
        <v>372</v>
      </c>
      <c r="B108" s="459">
        <v>0</v>
      </c>
      <c r="C108" s="459">
        <v>0</v>
      </c>
      <c r="D108" s="460">
        <v>0</v>
      </c>
      <c r="E108" s="461">
        <v>1</v>
      </c>
      <c r="F108" s="459">
        <v>0</v>
      </c>
      <c r="G108" s="460">
        <v>0</v>
      </c>
      <c r="H108" s="462">
        <v>27.504469999998999</v>
      </c>
      <c r="I108" s="459">
        <v>54.904059999998999</v>
      </c>
      <c r="J108" s="460">
        <v>54.904059999998999</v>
      </c>
      <c r="K108" s="470" t="s">
        <v>303</v>
      </c>
    </row>
    <row r="109" spans="1:11" ht="14.45" customHeight="1" thickBot="1" x14ac:dyDescent="0.25">
      <c r="A109" s="480" t="s">
        <v>373</v>
      </c>
      <c r="B109" s="464">
        <v>0</v>
      </c>
      <c r="C109" s="464">
        <v>0</v>
      </c>
      <c r="D109" s="465">
        <v>0</v>
      </c>
      <c r="E109" s="471">
        <v>1</v>
      </c>
      <c r="F109" s="464">
        <v>0</v>
      </c>
      <c r="G109" s="465">
        <v>0</v>
      </c>
      <c r="H109" s="467">
        <v>0</v>
      </c>
      <c r="I109" s="464">
        <v>13.959999999999001</v>
      </c>
      <c r="J109" s="465">
        <v>13.959999999999001</v>
      </c>
      <c r="K109" s="468" t="s">
        <v>303</v>
      </c>
    </row>
    <row r="110" spans="1:11" ht="14.45" customHeight="1" thickBot="1" x14ac:dyDescent="0.25">
      <c r="A110" s="481" t="s">
        <v>374</v>
      </c>
      <c r="B110" s="459">
        <v>0</v>
      </c>
      <c r="C110" s="459">
        <v>0</v>
      </c>
      <c r="D110" s="460">
        <v>0</v>
      </c>
      <c r="E110" s="461">
        <v>1</v>
      </c>
      <c r="F110" s="459">
        <v>0</v>
      </c>
      <c r="G110" s="460">
        <v>0</v>
      </c>
      <c r="H110" s="462">
        <v>0</v>
      </c>
      <c r="I110" s="459">
        <v>13.959999999999001</v>
      </c>
      <c r="J110" s="460">
        <v>13.959999999999001</v>
      </c>
      <c r="K110" s="470" t="s">
        <v>303</v>
      </c>
    </row>
    <row r="111" spans="1:11" ht="14.45" customHeight="1" thickBot="1" x14ac:dyDescent="0.25">
      <c r="A111" s="480" t="s">
        <v>375</v>
      </c>
      <c r="B111" s="464">
        <v>982.74006620187902</v>
      </c>
      <c r="C111" s="464">
        <v>929.72154000000205</v>
      </c>
      <c r="D111" s="465">
        <v>-53.018526201877002</v>
      </c>
      <c r="E111" s="471">
        <v>0.94605030564500003</v>
      </c>
      <c r="F111" s="464">
        <v>846.05948251918801</v>
      </c>
      <c r="G111" s="465">
        <v>634.54461188939104</v>
      </c>
      <c r="H111" s="467">
        <v>9.0760299999989993</v>
      </c>
      <c r="I111" s="464">
        <v>769.89989999999898</v>
      </c>
      <c r="J111" s="465">
        <v>135.355288110609</v>
      </c>
      <c r="K111" s="472">
        <v>0.90998318192399996</v>
      </c>
    </row>
    <row r="112" spans="1:11" ht="14.45" customHeight="1" thickBot="1" x14ac:dyDescent="0.25">
      <c r="A112" s="481" t="s">
        <v>376</v>
      </c>
      <c r="B112" s="459">
        <v>0</v>
      </c>
      <c r="C112" s="459">
        <v>0</v>
      </c>
      <c r="D112" s="460">
        <v>0</v>
      </c>
      <c r="E112" s="469" t="s">
        <v>271</v>
      </c>
      <c r="F112" s="459">
        <v>0</v>
      </c>
      <c r="G112" s="460">
        <v>0</v>
      </c>
      <c r="H112" s="462">
        <v>0</v>
      </c>
      <c r="I112" s="459">
        <v>33.693999999999001</v>
      </c>
      <c r="J112" s="460">
        <v>33.693999999999001</v>
      </c>
      <c r="K112" s="470" t="s">
        <v>303</v>
      </c>
    </row>
    <row r="113" spans="1:11" ht="14.45" customHeight="1" thickBot="1" x14ac:dyDescent="0.25">
      <c r="A113" s="481" t="s">
        <v>377</v>
      </c>
      <c r="B113" s="459">
        <v>667.02070296315196</v>
      </c>
      <c r="C113" s="459">
        <v>590.46333000000095</v>
      </c>
      <c r="D113" s="460">
        <v>-76.557372963150002</v>
      </c>
      <c r="E113" s="461">
        <v>0.885224892386</v>
      </c>
      <c r="F113" s="459">
        <v>503.99976248473303</v>
      </c>
      <c r="G113" s="460">
        <v>377.99982186354902</v>
      </c>
      <c r="H113" s="462">
        <v>9.0760299999989993</v>
      </c>
      <c r="I113" s="459">
        <v>373.38180999999997</v>
      </c>
      <c r="J113" s="460">
        <v>-4.6180118635490004</v>
      </c>
      <c r="K113" s="463">
        <v>0.74083727372999997</v>
      </c>
    </row>
    <row r="114" spans="1:11" ht="14.45" customHeight="1" thickBot="1" x14ac:dyDescent="0.25">
      <c r="A114" s="481" t="s">
        <v>378</v>
      </c>
      <c r="B114" s="459">
        <v>23.440664749136999</v>
      </c>
      <c r="C114" s="459">
        <v>14.419600000000001</v>
      </c>
      <c r="D114" s="460">
        <v>-9.0210647491370004</v>
      </c>
      <c r="E114" s="461">
        <v>0.61515320296200005</v>
      </c>
      <c r="F114" s="459">
        <v>15</v>
      </c>
      <c r="G114" s="460">
        <v>11.25</v>
      </c>
      <c r="H114" s="462">
        <v>0</v>
      </c>
      <c r="I114" s="459">
        <v>12.059699999999999</v>
      </c>
      <c r="J114" s="460">
        <v>0.809699999999</v>
      </c>
      <c r="K114" s="463">
        <v>0.80398000000000003</v>
      </c>
    </row>
    <row r="115" spans="1:11" ht="14.45" customHeight="1" thickBot="1" x14ac:dyDescent="0.25">
      <c r="A115" s="481" t="s">
        <v>379</v>
      </c>
      <c r="B115" s="459">
        <v>276.106635407238</v>
      </c>
      <c r="C115" s="459">
        <v>285.30623000000003</v>
      </c>
      <c r="D115" s="460">
        <v>9.1995945927620006</v>
      </c>
      <c r="E115" s="461">
        <v>1.033318991335</v>
      </c>
      <c r="F115" s="459">
        <v>281.64302607329103</v>
      </c>
      <c r="G115" s="460">
        <v>211.23226955496801</v>
      </c>
      <c r="H115" s="462">
        <v>0</v>
      </c>
      <c r="I115" s="459">
        <v>199.85353999999899</v>
      </c>
      <c r="J115" s="460">
        <v>-11.378729554968</v>
      </c>
      <c r="K115" s="463">
        <v>0.70959875267000005</v>
      </c>
    </row>
    <row r="116" spans="1:11" ht="14.45" customHeight="1" thickBot="1" x14ac:dyDescent="0.25">
      <c r="A116" s="481" t="s">
        <v>380</v>
      </c>
      <c r="B116" s="459">
        <v>16.172063082352</v>
      </c>
      <c r="C116" s="459">
        <v>39.532380000000003</v>
      </c>
      <c r="D116" s="460">
        <v>23.360316917647999</v>
      </c>
      <c r="E116" s="461">
        <v>2.4444858889479999</v>
      </c>
      <c r="F116" s="459">
        <v>45.416693961164</v>
      </c>
      <c r="G116" s="460">
        <v>34.062520470872997</v>
      </c>
      <c r="H116" s="462">
        <v>0</v>
      </c>
      <c r="I116" s="459">
        <v>150.91085000000001</v>
      </c>
      <c r="J116" s="460">
        <v>116.848329529127</v>
      </c>
      <c r="K116" s="463">
        <v>3.3228057094830001</v>
      </c>
    </row>
    <row r="117" spans="1:11" ht="14.45" customHeight="1" thickBot="1" x14ac:dyDescent="0.25">
      <c r="A117" s="480" t="s">
        <v>381</v>
      </c>
      <c r="B117" s="464">
        <v>155</v>
      </c>
      <c r="C117" s="464">
        <v>154.77518000000001</v>
      </c>
      <c r="D117" s="465">
        <v>-0.22481999999899999</v>
      </c>
      <c r="E117" s="471">
        <v>0.99854954838700005</v>
      </c>
      <c r="F117" s="464">
        <v>140</v>
      </c>
      <c r="G117" s="465">
        <v>105</v>
      </c>
      <c r="H117" s="467">
        <v>7.2579999999989999</v>
      </c>
      <c r="I117" s="464">
        <v>143.55118999999999</v>
      </c>
      <c r="J117" s="465">
        <v>38.551189999999004</v>
      </c>
      <c r="K117" s="472">
        <v>1.0253656428569999</v>
      </c>
    </row>
    <row r="118" spans="1:11" ht="14.45" customHeight="1" thickBot="1" x14ac:dyDescent="0.25">
      <c r="A118" s="481" t="s">
        <v>382</v>
      </c>
      <c r="B118" s="459">
        <v>0</v>
      </c>
      <c r="C118" s="459">
        <v>2.4424906541753401E-15</v>
      </c>
      <c r="D118" s="460">
        <v>2.4424906541753401E-15</v>
      </c>
      <c r="E118" s="469" t="s">
        <v>303</v>
      </c>
      <c r="F118" s="459">
        <v>0</v>
      </c>
      <c r="G118" s="460">
        <v>0</v>
      </c>
      <c r="H118" s="462">
        <v>0</v>
      </c>
      <c r="I118" s="459">
        <v>1.8</v>
      </c>
      <c r="J118" s="460">
        <v>1.8</v>
      </c>
      <c r="K118" s="470" t="s">
        <v>271</v>
      </c>
    </row>
    <row r="119" spans="1:11" ht="14.45" customHeight="1" thickBot="1" x14ac:dyDescent="0.25">
      <c r="A119" s="481" t="s">
        <v>383</v>
      </c>
      <c r="B119" s="459">
        <v>70</v>
      </c>
      <c r="C119" s="459">
        <v>93.595219999999998</v>
      </c>
      <c r="D119" s="460">
        <v>23.595220000000001</v>
      </c>
      <c r="E119" s="461">
        <v>1.3370745714279999</v>
      </c>
      <c r="F119" s="459">
        <v>70</v>
      </c>
      <c r="G119" s="460">
        <v>52.5</v>
      </c>
      <c r="H119" s="462">
        <v>0.89999999999900004</v>
      </c>
      <c r="I119" s="459">
        <v>91.946219999999997</v>
      </c>
      <c r="J119" s="460">
        <v>39.446219999999002</v>
      </c>
      <c r="K119" s="463">
        <v>1.3135174285710001</v>
      </c>
    </row>
    <row r="120" spans="1:11" ht="14.45" customHeight="1" thickBot="1" x14ac:dyDescent="0.25">
      <c r="A120" s="481" t="s">
        <v>384</v>
      </c>
      <c r="B120" s="459">
        <v>85</v>
      </c>
      <c r="C120" s="459">
        <v>50.806660000000001</v>
      </c>
      <c r="D120" s="460">
        <v>-34.193339999998997</v>
      </c>
      <c r="E120" s="461">
        <v>0.59772541176399996</v>
      </c>
      <c r="F120" s="459">
        <v>70</v>
      </c>
      <c r="G120" s="460">
        <v>52.5</v>
      </c>
      <c r="H120" s="462">
        <v>0</v>
      </c>
      <c r="I120" s="459">
        <v>10.179790000000001</v>
      </c>
      <c r="J120" s="460">
        <v>-42.320210000000003</v>
      </c>
      <c r="K120" s="463">
        <v>0.145425571428</v>
      </c>
    </row>
    <row r="121" spans="1:11" ht="14.45" customHeight="1" thickBot="1" x14ac:dyDescent="0.25">
      <c r="A121" s="481" t="s">
        <v>385</v>
      </c>
      <c r="B121" s="459">
        <v>0</v>
      </c>
      <c r="C121" s="459">
        <v>10.3733</v>
      </c>
      <c r="D121" s="460">
        <v>10.3733</v>
      </c>
      <c r="E121" s="469" t="s">
        <v>271</v>
      </c>
      <c r="F121" s="459">
        <v>0</v>
      </c>
      <c r="G121" s="460">
        <v>0</v>
      </c>
      <c r="H121" s="462">
        <v>6.3579999999989996</v>
      </c>
      <c r="I121" s="459">
        <v>39.62518</v>
      </c>
      <c r="J121" s="460">
        <v>39.62518</v>
      </c>
      <c r="K121" s="470" t="s">
        <v>271</v>
      </c>
    </row>
    <row r="122" spans="1:11" ht="14.45" customHeight="1" thickBot="1" x14ac:dyDescent="0.25">
      <c r="A122" s="478" t="s">
        <v>48</v>
      </c>
      <c r="B122" s="459">
        <v>43766.860404386898</v>
      </c>
      <c r="C122" s="459">
        <v>47148.510130000097</v>
      </c>
      <c r="D122" s="460">
        <v>3381.6497256132102</v>
      </c>
      <c r="E122" s="461">
        <v>1.077265074404</v>
      </c>
      <c r="F122" s="459">
        <v>48279.848778</v>
      </c>
      <c r="G122" s="460">
        <v>36209.886583500003</v>
      </c>
      <c r="H122" s="462">
        <v>3992.9319499999801</v>
      </c>
      <c r="I122" s="459">
        <v>37164.430670000002</v>
      </c>
      <c r="J122" s="460">
        <v>954.54408649994002</v>
      </c>
      <c r="K122" s="463">
        <v>0.76977106620299995</v>
      </c>
    </row>
    <row r="123" spans="1:11" ht="14.45" customHeight="1" thickBot="1" x14ac:dyDescent="0.25">
      <c r="A123" s="482" t="s">
        <v>386</v>
      </c>
      <c r="B123" s="464">
        <v>32205.820404386901</v>
      </c>
      <c r="C123" s="464">
        <v>34755.093000000103</v>
      </c>
      <c r="D123" s="465">
        <v>2549.2725956131899</v>
      </c>
      <c r="E123" s="471">
        <v>1.0791556483760001</v>
      </c>
      <c r="F123" s="464">
        <v>34805.300000000097</v>
      </c>
      <c r="G123" s="465">
        <v>26103.974999999999</v>
      </c>
      <c r="H123" s="467">
        <v>2943.90399999999</v>
      </c>
      <c r="I123" s="464">
        <v>27376.698</v>
      </c>
      <c r="J123" s="465">
        <v>1272.7229999999299</v>
      </c>
      <c r="K123" s="472">
        <v>0.78656693089800001</v>
      </c>
    </row>
    <row r="124" spans="1:11" ht="14.45" customHeight="1" thickBot="1" x14ac:dyDescent="0.25">
      <c r="A124" s="480" t="s">
        <v>387</v>
      </c>
      <c r="B124" s="464">
        <v>32113.999999999902</v>
      </c>
      <c r="C124" s="464">
        <v>34451.878000000099</v>
      </c>
      <c r="D124" s="465">
        <v>2337.8780000001502</v>
      </c>
      <c r="E124" s="471">
        <v>1.0727993398510001</v>
      </c>
      <c r="F124" s="464">
        <v>34320.320000000102</v>
      </c>
      <c r="G124" s="465">
        <v>25740.240000000002</v>
      </c>
      <c r="H124" s="467">
        <v>2915.76799999999</v>
      </c>
      <c r="I124" s="464">
        <v>27146.811000000002</v>
      </c>
      <c r="J124" s="465">
        <v>1406.5709999999201</v>
      </c>
      <c r="K124" s="472">
        <v>0.79098362136400002</v>
      </c>
    </row>
    <row r="125" spans="1:11" ht="14.45" customHeight="1" thickBot="1" x14ac:dyDescent="0.25">
      <c r="A125" s="481" t="s">
        <v>388</v>
      </c>
      <c r="B125" s="459">
        <v>32113.999999999902</v>
      </c>
      <c r="C125" s="459">
        <v>34451.878000000099</v>
      </c>
      <c r="D125" s="460">
        <v>2337.8780000001502</v>
      </c>
      <c r="E125" s="461">
        <v>1.0727993398510001</v>
      </c>
      <c r="F125" s="459">
        <v>34320.320000000102</v>
      </c>
      <c r="G125" s="460">
        <v>25740.240000000002</v>
      </c>
      <c r="H125" s="462">
        <v>2915.76799999999</v>
      </c>
      <c r="I125" s="459">
        <v>27146.811000000002</v>
      </c>
      <c r="J125" s="460">
        <v>1406.5709999999201</v>
      </c>
      <c r="K125" s="463">
        <v>0.79098362136400002</v>
      </c>
    </row>
    <row r="126" spans="1:11" ht="14.45" customHeight="1" thickBot="1" x14ac:dyDescent="0.25">
      <c r="A126" s="480" t="s">
        <v>389</v>
      </c>
      <c r="B126" s="464">
        <v>15.285404386970001</v>
      </c>
      <c r="C126" s="464">
        <v>72.436000000000007</v>
      </c>
      <c r="D126" s="465">
        <v>57.150595613028997</v>
      </c>
      <c r="E126" s="471">
        <v>4.7388998135860003</v>
      </c>
      <c r="F126" s="464">
        <v>245.04</v>
      </c>
      <c r="G126" s="465">
        <v>183.78</v>
      </c>
      <c r="H126" s="467">
        <v>0</v>
      </c>
      <c r="I126" s="464">
        <v>21.66</v>
      </c>
      <c r="J126" s="465">
        <v>-162.12</v>
      </c>
      <c r="K126" s="472">
        <v>8.8393731635E-2</v>
      </c>
    </row>
    <row r="127" spans="1:11" ht="14.45" customHeight="1" thickBot="1" x14ac:dyDescent="0.25">
      <c r="A127" s="481" t="s">
        <v>390</v>
      </c>
      <c r="B127" s="459">
        <v>15.285404386970001</v>
      </c>
      <c r="C127" s="459">
        <v>72.436000000000007</v>
      </c>
      <c r="D127" s="460">
        <v>57.150595613028997</v>
      </c>
      <c r="E127" s="461">
        <v>4.7388998135860003</v>
      </c>
      <c r="F127" s="459">
        <v>245.04</v>
      </c>
      <c r="G127" s="460">
        <v>183.78</v>
      </c>
      <c r="H127" s="462">
        <v>0</v>
      </c>
      <c r="I127" s="459">
        <v>21.66</v>
      </c>
      <c r="J127" s="460">
        <v>-162.12</v>
      </c>
      <c r="K127" s="463">
        <v>8.8393731635E-2</v>
      </c>
    </row>
    <row r="128" spans="1:11" ht="14.45" customHeight="1" thickBot="1" x14ac:dyDescent="0.25">
      <c r="A128" s="480" t="s">
        <v>391</v>
      </c>
      <c r="B128" s="464">
        <v>76.534999999999997</v>
      </c>
      <c r="C128" s="464">
        <v>123.779</v>
      </c>
      <c r="D128" s="465">
        <v>47.244</v>
      </c>
      <c r="E128" s="471">
        <v>1.6172862089240001</v>
      </c>
      <c r="F128" s="464">
        <v>115.74</v>
      </c>
      <c r="G128" s="465">
        <v>86.805000000000007</v>
      </c>
      <c r="H128" s="467">
        <v>13.635999999998999</v>
      </c>
      <c r="I128" s="464">
        <v>114.227</v>
      </c>
      <c r="J128" s="465">
        <v>27.422000000000001</v>
      </c>
      <c r="K128" s="472">
        <v>0.98692759633600002</v>
      </c>
    </row>
    <row r="129" spans="1:11" ht="14.45" customHeight="1" thickBot="1" x14ac:dyDescent="0.25">
      <c r="A129" s="481" t="s">
        <v>392</v>
      </c>
      <c r="B129" s="459">
        <v>76.534999999999997</v>
      </c>
      <c r="C129" s="459">
        <v>123.779</v>
      </c>
      <c r="D129" s="460">
        <v>47.244</v>
      </c>
      <c r="E129" s="461">
        <v>1.6172862089240001</v>
      </c>
      <c r="F129" s="459">
        <v>115.74</v>
      </c>
      <c r="G129" s="460">
        <v>86.805000000000007</v>
      </c>
      <c r="H129" s="462">
        <v>13.635999999998999</v>
      </c>
      <c r="I129" s="459">
        <v>114.227</v>
      </c>
      <c r="J129" s="460">
        <v>27.422000000000001</v>
      </c>
      <c r="K129" s="463">
        <v>0.98692759633600002</v>
      </c>
    </row>
    <row r="130" spans="1:11" ht="14.45" customHeight="1" thickBot="1" x14ac:dyDescent="0.25">
      <c r="A130" s="484" t="s">
        <v>393</v>
      </c>
      <c r="B130" s="459">
        <v>0</v>
      </c>
      <c r="C130" s="459">
        <v>107</v>
      </c>
      <c r="D130" s="460">
        <v>107</v>
      </c>
      <c r="E130" s="469" t="s">
        <v>271</v>
      </c>
      <c r="F130" s="459">
        <v>124.2</v>
      </c>
      <c r="G130" s="460">
        <v>93.15</v>
      </c>
      <c r="H130" s="462">
        <v>14.499999999999</v>
      </c>
      <c r="I130" s="459">
        <v>93.999999999999005</v>
      </c>
      <c r="J130" s="460">
        <v>0.849999999999</v>
      </c>
      <c r="K130" s="463">
        <v>0.75684380032200005</v>
      </c>
    </row>
    <row r="131" spans="1:11" ht="14.45" customHeight="1" thickBot="1" x14ac:dyDescent="0.25">
      <c r="A131" s="481" t="s">
        <v>394</v>
      </c>
      <c r="B131" s="459">
        <v>0</v>
      </c>
      <c r="C131" s="459">
        <v>107</v>
      </c>
      <c r="D131" s="460">
        <v>107</v>
      </c>
      <c r="E131" s="469" t="s">
        <v>271</v>
      </c>
      <c r="F131" s="459">
        <v>124.2</v>
      </c>
      <c r="G131" s="460">
        <v>93.15</v>
      </c>
      <c r="H131" s="462">
        <v>14.499999999999</v>
      </c>
      <c r="I131" s="459">
        <v>93.999999999999005</v>
      </c>
      <c r="J131" s="460">
        <v>0.849999999999</v>
      </c>
      <c r="K131" s="463">
        <v>0.75684380032200005</v>
      </c>
    </row>
    <row r="132" spans="1:11" ht="14.45" customHeight="1" thickBot="1" x14ac:dyDescent="0.25">
      <c r="A132" s="479" t="s">
        <v>395</v>
      </c>
      <c r="B132" s="459">
        <v>10918.76</v>
      </c>
      <c r="C132" s="459">
        <v>11701.901239999999</v>
      </c>
      <c r="D132" s="460">
        <v>783.141240000023</v>
      </c>
      <c r="E132" s="461">
        <v>1.0717243752950001</v>
      </c>
      <c r="F132" s="459">
        <v>12575.45</v>
      </c>
      <c r="G132" s="460">
        <v>9431.5874999999905</v>
      </c>
      <c r="H132" s="462">
        <v>990.43489999999599</v>
      </c>
      <c r="I132" s="459">
        <v>9242.4756899999902</v>
      </c>
      <c r="J132" s="460">
        <v>-189.111810000004</v>
      </c>
      <c r="K132" s="463">
        <v>0.73496182562000001</v>
      </c>
    </row>
    <row r="133" spans="1:11" ht="14.45" customHeight="1" thickBot="1" x14ac:dyDescent="0.25">
      <c r="A133" s="480" t="s">
        <v>396</v>
      </c>
      <c r="B133" s="464">
        <v>2890.2600000000102</v>
      </c>
      <c r="C133" s="464">
        <v>3116.82474000001</v>
      </c>
      <c r="D133" s="465">
        <v>226.56473999999801</v>
      </c>
      <c r="E133" s="471">
        <v>1.078389051504</v>
      </c>
      <c r="F133" s="464">
        <v>3346.1399999999899</v>
      </c>
      <c r="G133" s="465">
        <v>2509.605</v>
      </c>
      <c r="H133" s="467">
        <v>263.728399999999</v>
      </c>
      <c r="I133" s="464">
        <v>2451.6763000000001</v>
      </c>
      <c r="J133" s="465">
        <v>-57.928699999998003</v>
      </c>
      <c r="K133" s="472">
        <v>0.73268790307599996</v>
      </c>
    </row>
    <row r="134" spans="1:11" ht="14.45" customHeight="1" thickBot="1" x14ac:dyDescent="0.25">
      <c r="A134" s="481" t="s">
        <v>397</v>
      </c>
      <c r="B134" s="459">
        <v>2890.2600000000102</v>
      </c>
      <c r="C134" s="459">
        <v>3116.82474000001</v>
      </c>
      <c r="D134" s="460">
        <v>226.56473999999801</v>
      </c>
      <c r="E134" s="461">
        <v>1.078389051504</v>
      </c>
      <c r="F134" s="459">
        <v>3346.1399999999899</v>
      </c>
      <c r="G134" s="460">
        <v>2509.605</v>
      </c>
      <c r="H134" s="462">
        <v>263.728399999999</v>
      </c>
      <c r="I134" s="459">
        <v>2451.6763000000001</v>
      </c>
      <c r="J134" s="460">
        <v>-57.928699999998003</v>
      </c>
      <c r="K134" s="463">
        <v>0.73268790307599996</v>
      </c>
    </row>
    <row r="135" spans="1:11" ht="14.45" customHeight="1" thickBot="1" x14ac:dyDescent="0.25">
      <c r="A135" s="480" t="s">
        <v>398</v>
      </c>
      <c r="B135" s="464">
        <v>8028.49999999999</v>
      </c>
      <c r="C135" s="464">
        <v>8585.0765000000101</v>
      </c>
      <c r="D135" s="465">
        <v>556.57650000002604</v>
      </c>
      <c r="E135" s="471">
        <v>1.0693250918599999</v>
      </c>
      <c r="F135" s="464">
        <v>9229.3099999999904</v>
      </c>
      <c r="G135" s="465">
        <v>6921.9825000000001</v>
      </c>
      <c r="H135" s="467">
        <v>726.70649999999705</v>
      </c>
      <c r="I135" s="464">
        <v>6790.7993899999901</v>
      </c>
      <c r="J135" s="465">
        <v>-131.18311000000401</v>
      </c>
      <c r="K135" s="472">
        <v>0.73578624945899995</v>
      </c>
    </row>
    <row r="136" spans="1:11" ht="14.45" customHeight="1" thickBot="1" x14ac:dyDescent="0.25">
      <c r="A136" s="481" t="s">
        <v>399</v>
      </c>
      <c r="B136" s="459">
        <v>8028.49999999999</v>
      </c>
      <c r="C136" s="459">
        <v>8585.0765000000101</v>
      </c>
      <c r="D136" s="460">
        <v>556.57650000002604</v>
      </c>
      <c r="E136" s="461">
        <v>1.0693250918599999</v>
      </c>
      <c r="F136" s="459">
        <v>9229.3099999999904</v>
      </c>
      <c r="G136" s="460">
        <v>6921.9825000000001</v>
      </c>
      <c r="H136" s="462">
        <v>726.70649999999705</v>
      </c>
      <c r="I136" s="459">
        <v>6790.7993899999901</v>
      </c>
      <c r="J136" s="460">
        <v>-131.18311000000401</v>
      </c>
      <c r="K136" s="463">
        <v>0.73578624945899995</v>
      </c>
    </row>
    <row r="137" spans="1:11" ht="14.45" customHeight="1" thickBot="1" x14ac:dyDescent="0.25">
      <c r="A137" s="479" t="s">
        <v>400</v>
      </c>
      <c r="B137" s="459">
        <v>0</v>
      </c>
      <c r="C137" s="459">
        <v>0</v>
      </c>
      <c r="D137" s="460">
        <v>0</v>
      </c>
      <c r="E137" s="461">
        <v>1</v>
      </c>
      <c r="F137" s="459">
        <v>154.358778</v>
      </c>
      <c r="G137" s="460">
        <v>115.76908349999999</v>
      </c>
      <c r="H137" s="462">
        <v>0</v>
      </c>
      <c r="I137" s="459">
        <v>0</v>
      </c>
      <c r="J137" s="460">
        <v>-115.76908349999999</v>
      </c>
      <c r="K137" s="463">
        <v>0</v>
      </c>
    </row>
    <row r="138" spans="1:11" ht="14.45" customHeight="1" thickBot="1" x14ac:dyDescent="0.25">
      <c r="A138" s="480" t="s">
        <v>401</v>
      </c>
      <c r="B138" s="464">
        <v>0</v>
      </c>
      <c r="C138" s="464">
        <v>0</v>
      </c>
      <c r="D138" s="465">
        <v>0</v>
      </c>
      <c r="E138" s="471">
        <v>1</v>
      </c>
      <c r="F138" s="464">
        <v>154.358778</v>
      </c>
      <c r="G138" s="465">
        <v>115.76908349999999</v>
      </c>
      <c r="H138" s="467">
        <v>0</v>
      </c>
      <c r="I138" s="464">
        <v>0</v>
      </c>
      <c r="J138" s="465">
        <v>-115.76908349999999</v>
      </c>
      <c r="K138" s="472">
        <v>0</v>
      </c>
    </row>
    <row r="139" spans="1:11" ht="14.45" customHeight="1" thickBot="1" x14ac:dyDescent="0.25">
      <c r="A139" s="481" t="s">
        <v>402</v>
      </c>
      <c r="B139" s="459">
        <v>0</v>
      </c>
      <c r="C139" s="459">
        <v>0</v>
      </c>
      <c r="D139" s="460">
        <v>0</v>
      </c>
      <c r="E139" s="461">
        <v>1</v>
      </c>
      <c r="F139" s="459">
        <v>154.358778</v>
      </c>
      <c r="G139" s="460">
        <v>115.76908349999999</v>
      </c>
      <c r="H139" s="462">
        <v>0</v>
      </c>
      <c r="I139" s="459">
        <v>0</v>
      </c>
      <c r="J139" s="460">
        <v>-115.76908349999999</v>
      </c>
      <c r="K139" s="463">
        <v>0</v>
      </c>
    </row>
    <row r="140" spans="1:11" ht="14.45" customHeight="1" thickBot="1" x14ac:dyDescent="0.25">
      <c r="A140" s="479" t="s">
        <v>403</v>
      </c>
      <c r="B140" s="459">
        <v>642.28000000000202</v>
      </c>
      <c r="C140" s="459">
        <v>691.51589000000104</v>
      </c>
      <c r="D140" s="460">
        <v>49.235889999998001</v>
      </c>
      <c r="E140" s="461">
        <v>1.076657984056</v>
      </c>
      <c r="F140" s="459">
        <v>744.73999999999899</v>
      </c>
      <c r="G140" s="460">
        <v>558.55499999999904</v>
      </c>
      <c r="H140" s="462">
        <v>58.593049999999003</v>
      </c>
      <c r="I140" s="459">
        <v>545.25697999999898</v>
      </c>
      <c r="J140" s="460">
        <v>-13.298019999999999</v>
      </c>
      <c r="K140" s="463">
        <v>0.73214407712700003</v>
      </c>
    </row>
    <row r="141" spans="1:11" ht="14.45" customHeight="1" thickBot="1" x14ac:dyDescent="0.25">
      <c r="A141" s="480" t="s">
        <v>404</v>
      </c>
      <c r="B141" s="464">
        <v>642.28000000000202</v>
      </c>
      <c r="C141" s="464">
        <v>691.51589000000104</v>
      </c>
      <c r="D141" s="465">
        <v>49.235889999998001</v>
      </c>
      <c r="E141" s="471">
        <v>1.076657984056</v>
      </c>
      <c r="F141" s="464">
        <v>744.73999999999899</v>
      </c>
      <c r="G141" s="465">
        <v>558.55499999999904</v>
      </c>
      <c r="H141" s="467">
        <v>58.593049999999003</v>
      </c>
      <c r="I141" s="464">
        <v>545.25697999999898</v>
      </c>
      <c r="J141" s="465">
        <v>-13.298019999999999</v>
      </c>
      <c r="K141" s="472">
        <v>0.73214407712700003</v>
      </c>
    </row>
    <row r="142" spans="1:11" ht="14.45" customHeight="1" thickBot="1" x14ac:dyDescent="0.25">
      <c r="A142" s="481" t="s">
        <v>405</v>
      </c>
      <c r="B142" s="459">
        <v>642.28000000000202</v>
      </c>
      <c r="C142" s="459">
        <v>691.51589000000104</v>
      </c>
      <c r="D142" s="460">
        <v>49.235889999998001</v>
      </c>
      <c r="E142" s="461">
        <v>1.076657984056</v>
      </c>
      <c r="F142" s="459">
        <v>744.73999999999899</v>
      </c>
      <c r="G142" s="460">
        <v>558.55499999999904</v>
      </c>
      <c r="H142" s="462">
        <v>58.593049999999003</v>
      </c>
      <c r="I142" s="459">
        <v>545.25697999999898</v>
      </c>
      <c r="J142" s="460">
        <v>-13.298019999999999</v>
      </c>
      <c r="K142" s="463">
        <v>0.73214407712700003</v>
      </c>
    </row>
    <row r="143" spans="1:11" ht="14.45" customHeight="1" thickBot="1" x14ac:dyDescent="0.25">
      <c r="A143" s="478" t="s">
        <v>406</v>
      </c>
      <c r="B143" s="459">
        <v>0</v>
      </c>
      <c r="C143" s="459">
        <v>11</v>
      </c>
      <c r="D143" s="460">
        <v>11</v>
      </c>
      <c r="E143" s="469" t="s">
        <v>271</v>
      </c>
      <c r="F143" s="459">
        <v>0</v>
      </c>
      <c r="G143" s="460">
        <v>0</v>
      </c>
      <c r="H143" s="462">
        <v>0</v>
      </c>
      <c r="I143" s="459">
        <v>0</v>
      </c>
      <c r="J143" s="460">
        <v>0</v>
      </c>
      <c r="K143" s="463">
        <v>0</v>
      </c>
    </row>
    <row r="144" spans="1:11" ht="14.45" customHeight="1" thickBot="1" x14ac:dyDescent="0.25">
      <c r="A144" s="479" t="s">
        <v>407</v>
      </c>
      <c r="B144" s="459">
        <v>0</v>
      </c>
      <c r="C144" s="459">
        <v>11</v>
      </c>
      <c r="D144" s="460">
        <v>11</v>
      </c>
      <c r="E144" s="469" t="s">
        <v>271</v>
      </c>
      <c r="F144" s="459">
        <v>0</v>
      </c>
      <c r="G144" s="460">
        <v>0</v>
      </c>
      <c r="H144" s="462">
        <v>0</v>
      </c>
      <c r="I144" s="459">
        <v>0</v>
      </c>
      <c r="J144" s="460">
        <v>0</v>
      </c>
      <c r="K144" s="463">
        <v>0</v>
      </c>
    </row>
    <row r="145" spans="1:11" ht="14.45" customHeight="1" thickBot="1" x14ac:dyDescent="0.25">
      <c r="A145" s="480" t="s">
        <v>408</v>
      </c>
      <c r="B145" s="464">
        <v>0</v>
      </c>
      <c r="C145" s="464">
        <v>11</v>
      </c>
      <c r="D145" s="465">
        <v>11</v>
      </c>
      <c r="E145" s="466" t="s">
        <v>271</v>
      </c>
      <c r="F145" s="464">
        <v>0</v>
      </c>
      <c r="G145" s="465">
        <v>0</v>
      </c>
      <c r="H145" s="467">
        <v>0</v>
      </c>
      <c r="I145" s="464">
        <v>0</v>
      </c>
      <c r="J145" s="465">
        <v>0</v>
      </c>
      <c r="K145" s="472">
        <v>0</v>
      </c>
    </row>
    <row r="146" spans="1:11" ht="14.45" customHeight="1" thickBot="1" x14ac:dyDescent="0.25">
      <c r="A146" s="481" t="s">
        <v>409</v>
      </c>
      <c r="B146" s="459">
        <v>0</v>
      </c>
      <c r="C146" s="459">
        <v>11</v>
      </c>
      <c r="D146" s="460">
        <v>11</v>
      </c>
      <c r="E146" s="469" t="s">
        <v>271</v>
      </c>
      <c r="F146" s="459">
        <v>0</v>
      </c>
      <c r="G146" s="460">
        <v>0</v>
      </c>
      <c r="H146" s="462">
        <v>0</v>
      </c>
      <c r="I146" s="459">
        <v>0</v>
      </c>
      <c r="J146" s="460">
        <v>0</v>
      </c>
      <c r="K146" s="463">
        <v>0</v>
      </c>
    </row>
    <row r="147" spans="1:11" ht="14.45" customHeight="1" thickBot="1" x14ac:dyDescent="0.25">
      <c r="A147" s="478" t="s">
        <v>410</v>
      </c>
      <c r="B147" s="459">
        <v>37932.171551089603</v>
      </c>
      <c r="C147" s="459">
        <v>47506.881170000102</v>
      </c>
      <c r="D147" s="460">
        <v>9574.7096189104795</v>
      </c>
      <c r="E147" s="461">
        <v>1.252416595923</v>
      </c>
      <c r="F147" s="459">
        <v>48980.322707595398</v>
      </c>
      <c r="G147" s="460">
        <v>36735.242030696601</v>
      </c>
      <c r="H147" s="462">
        <v>708.16659999999695</v>
      </c>
      <c r="I147" s="459">
        <v>32168.04592</v>
      </c>
      <c r="J147" s="460">
        <v>-4567.1961106966301</v>
      </c>
      <c r="K147" s="463">
        <v>0.65675447081100002</v>
      </c>
    </row>
    <row r="148" spans="1:11" ht="14.45" customHeight="1" thickBot="1" x14ac:dyDescent="0.25">
      <c r="A148" s="479" t="s">
        <v>411</v>
      </c>
      <c r="B148" s="459">
        <v>37460</v>
      </c>
      <c r="C148" s="459">
        <v>47113.480410000098</v>
      </c>
      <c r="D148" s="460">
        <v>9653.4804100000802</v>
      </c>
      <c r="E148" s="461">
        <v>1.2577010253600001</v>
      </c>
      <c r="F148" s="459">
        <v>48500</v>
      </c>
      <c r="G148" s="460">
        <v>36375</v>
      </c>
      <c r="H148" s="462">
        <v>691.67799999999704</v>
      </c>
      <c r="I148" s="459">
        <v>31884.451489999901</v>
      </c>
      <c r="J148" s="460">
        <v>-4490.5485100000496</v>
      </c>
      <c r="K148" s="463">
        <v>0.65741137092699997</v>
      </c>
    </row>
    <row r="149" spans="1:11" ht="14.45" customHeight="1" thickBot="1" x14ac:dyDescent="0.25">
      <c r="A149" s="480" t="s">
        <v>412</v>
      </c>
      <c r="B149" s="464">
        <v>37460</v>
      </c>
      <c r="C149" s="464">
        <v>47113.480410000098</v>
      </c>
      <c r="D149" s="465">
        <v>9653.4804100000802</v>
      </c>
      <c r="E149" s="471">
        <v>1.2577010253600001</v>
      </c>
      <c r="F149" s="464">
        <v>48500</v>
      </c>
      <c r="G149" s="465">
        <v>36375</v>
      </c>
      <c r="H149" s="467">
        <v>691.67799999999704</v>
      </c>
      <c r="I149" s="464">
        <v>31884.451489999901</v>
      </c>
      <c r="J149" s="465">
        <v>-4490.5485100000496</v>
      </c>
      <c r="K149" s="472">
        <v>0.65741137092699997</v>
      </c>
    </row>
    <row r="150" spans="1:11" ht="14.45" customHeight="1" thickBot="1" x14ac:dyDescent="0.25">
      <c r="A150" s="481" t="s">
        <v>413</v>
      </c>
      <c r="B150" s="459">
        <v>9900</v>
      </c>
      <c r="C150" s="459">
        <v>8094.8710000000101</v>
      </c>
      <c r="D150" s="460">
        <v>-1805.1289999999899</v>
      </c>
      <c r="E150" s="461">
        <v>0.81766373737300002</v>
      </c>
      <c r="F150" s="459">
        <v>9600</v>
      </c>
      <c r="G150" s="460">
        <v>7200</v>
      </c>
      <c r="H150" s="462">
        <v>569.48899999999799</v>
      </c>
      <c r="I150" s="459">
        <v>6813.0609999999897</v>
      </c>
      <c r="J150" s="460">
        <v>-386.93900000000502</v>
      </c>
      <c r="K150" s="463">
        <v>0.70969385416599995</v>
      </c>
    </row>
    <row r="151" spans="1:11" ht="14.45" customHeight="1" thickBot="1" x14ac:dyDescent="0.25">
      <c r="A151" s="481" t="s">
        <v>414</v>
      </c>
      <c r="B151" s="459">
        <v>27500</v>
      </c>
      <c r="C151" s="459">
        <v>38941.303000000102</v>
      </c>
      <c r="D151" s="460">
        <v>11441.3030000001</v>
      </c>
      <c r="E151" s="461">
        <v>1.4160473818179999</v>
      </c>
      <c r="F151" s="459">
        <v>38800</v>
      </c>
      <c r="G151" s="460">
        <v>29100</v>
      </c>
      <c r="H151" s="462">
        <v>64.603999999999004</v>
      </c>
      <c r="I151" s="459">
        <v>24769.046999999999</v>
      </c>
      <c r="J151" s="460">
        <v>-4330.9530000000505</v>
      </c>
      <c r="K151" s="463">
        <v>0.63837749999899995</v>
      </c>
    </row>
    <row r="152" spans="1:11" ht="14.45" customHeight="1" thickBot="1" x14ac:dyDescent="0.25">
      <c r="A152" s="481" t="s">
        <v>415</v>
      </c>
      <c r="B152" s="459">
        <v>60</v>
      </c>
      <c r="C152" s="459">
        <v>77.30641</v>
      </c>
      <c r="D152" s="460">
        <v>17.30641</v>
      </c>
      <c r="E152" s="461">
        <v>1.2884401666659999</v>
      </c>
      <c r="F152" s="459">
        <v>100</v>
      </c>
      <c r="G152" s="460">
        <v>75</v>
      </c>
      <c r="H152" s="462">
        <v>57.584999999998999</v>
      </c>
      <c r="I152" s="459">
        <v>302.34348999999901</v>
      </c>
      <c r="J152" s="460">
        <v>227.34348999999901</v>
      </c>
      <c r="K152" s="463">
        <v>3.0234348999990002</v>
      </c>
    </row>
    <row r="153" spans="1:11" ht="14.45" customHeight="1" thickBot="1" x14ac:dyDescent="0.25">
      <c r="A153" s="479" t="s">
        <v>416</v>
      </c>
      <c r="B153" s="459">
        <v>472.17155108960498</v>
      </c>
      <c r="C153" s="459">
        <v>393.40076000000101</v>
      </c>
      <c r="D153" s="460">
        <v>-78.770791089604003</v>
      </c>
      <c r="E153" s="461">
        <v>0.83317336483299997</v>
      </c>
      <c r="F153" s="459">
        <v>480.32270759543502</v>
      </c>
      <c r="G153" s="460">
        <v>360.24203069657602</v>
      </c>
      <c r="H153" s="462">
        <v>16.488599999999</v>
      </c>
      <c r="I153" s="459">
        <v>283.59442999999999</v>
      </c>
      <c r="J153" s="460">
        <v>-76.647600696576006</v>
      </c>
      <c r="K153" s="463">
        <v>0.59042478216299998</v>
      </c>
    </row>
    <row r="154" spans="1:11" ht="14.45" customHeight="1" thickBot="1" x14ac:dyDescent="0.25">
      <c r="A154" s="480" t="s">
        <v>417</v>
      </c>
      <c r="B154" s="464">
        <v>0</v>
      </c>
      <c r="C154" s="464">
        <v>12.25076</v>
      </c>
      <c r="D154" s="465">
        <v>12.25076</v>
      </c>
      <c r="E154" s="466" t="s">
        <v>271</v>
      </c>
      <c r="F154" s="464">
        <v>0</v>
      </c>
      <c r="G154" s="465">
        <v>0</v>
      </c>
      <c r="H154" s="467">
        <v>2.2505999999989998</v>
      </c>
      <c r="I154" s="464">
        <v>26.797429999999</v>
      </c>
      <c r="J154" s="465">
        <v>26.797429999999</v>
      </c>
      <c r="K154" s="468" t="s">
        <v>271</v>
      </c>
    </row>
    <row r="155" spans="1:11" ht="14.45" customHeight="1" thickBot="1" x14ac:dyDescent="0.25">
      <c r="A155" s="481" t="s">
        <v>418</v>
      </c>
      <c r="B155" s="459">
        <v>0</v>
      </c>
      <c r="C155" s="459">
        <v>8.5957600000000003</v>
      </c>
      <c r="D155" s="460">
        <v>8.5957600000000003</v>
      </c>
      <c r="E155" s="469" t="s">
        <v>271</v>
      </c>
      <c r="F155" s="459">
        <v>0</v>
      </c>
      <c r="G155" s="460">
        <v>0</v>
      </c>
      <c r="H155" s="462">
        <v>2.2505999999989998</v>
      </c>
      <c r="I155" s="459">
        <v>9.9367299999990006</v>
      </c>
      <c r="J155" s="460">
        <v>9.9367299999990006</v>
      </c>
      <c r="K155" s="470" t="s">
        <v>271</v>
      </c>
    </row>
    <row r="156" spans="1:11" ht="14.45" customHeight="1" thickBot="1" x14ac:dyDescent="0.25">
      <c r="A156" s="481" t="s">
        <v>419</v>
      </c>
      <c r="B156" s="459">
        <v>0</v>
      </c>
      <c r="C156" s="459">
        <v>0.60499999999999998</v>
      </c>
      <c r="D156" s="460">
        <v>0.60499999999999998</v>
      </c>
      <c r="E156" s="469" t="s">
        <v>271</v>
      </c>
      <c r="F156" s="459">
        <v>0</v>
      </c>
      <c r="G156" s="460">
        <v>0</v>
      </c>
      <c r="H156" s="462">
        <v>0</v>
      </c>
      <c r="I156" s="459">
        <v>9.9999999999989999</v>
      </c>
      <c r="J156" s="460">
        <v>9.9999999999989999</v>
      </c>
      <c r="K156" s="470" t="s">
        <v>303</v>
      </c>
    </row>
    <row r="157" spans="1:11" ht="14.45" customHeight="1" thickBot="1" x14ac:dyDescent="0.25">
      <c r="A157" s="481" t="s">
        <v>420</v>
      </c>
      <c r="B157" s="459">
        <v>0</v>
      </c>
      <c r="C157" s="459">
        <v>3.05</v>
      </c>
      <c r="D157" s="460">
        <v>3.05</v>
      </c>
      <c r="E157" s="469" t="s">
        <v>303</v>
      </c>
      <c r="F157" s="459">
        <v>0</v>
      </c>
      <c r="G157" s="460">
        <v>0</v>
      </c>
      <c r="H157" s="462">
        <v>0</v>
      </c>
      <c r="I157" s="459">
        <v>6.8606999999990004</v>
      </c>
      <c r="J157" s="460">
        <v>6.8606999999990004</v>
      </c>
      <c r="K157" s="470" t="s">
        <v>271</v>
      </c>
    </row>
    <row r="158" spans="1:11" ht="14.45" customHeight="1" thickBot="1" x14ac:dyDescent="0.25">
      <c r="A158" s="480" t="s">
        <v>421</v>
      </c>
      <c r="B158" s="464">
        <v>470.740915526192</v>
      </c>
      <c r="C158" s="464">
        <v>377.400000000001</v>
      </c>
      <c r="D158" s="465">
        <v>-93.340915526190003</v>
      </c>
      <c r="E158" s="471">
        <v>0.80171488721799999</v>
      </c>
      <c r="F158" s="464">
        <v>480.32270759543502</v>
      </c>
      <c r="G158" s="465">
        <v>360.24203069657602</v>
      </c>
      <c r="H158" s="467">
        <v>27.899999999999</v>
      </c>
      <c r="I158" s="464">
        <v>243.75</v>
      </c>
      <c r="J158" s="465">
        <v>-116.49203069657599</v>
      </c>
      <c r="K158" s="472">
        <v>0.50747132322800004</v>
      </c>
    </row>
    <row r="159" spans="1:11" ht="14.45" customHeight="1" thickBot="1" x14ac:dyDescent="0.25">
      <c r="A159" s="481" t="s">
        <v>422</v>
      </c>
      <c r="B159" s="459">
        <v>470.740915526192</v>
      </c>
      <c r="C159" s="459">
        <v>377.400000000001</v>
      </c>
      <c r="D159" s="460">
        <v>-93.340915526190003</v>
      </c>
      <c r="E159" s="461">
        <v>0.80171488721799999</v>
      </c>
      <c r="F159" s="459">
        <v>480.32270759543502</v>
      </c>
      <c r="G159" s="460">
        <v>360.24203069657602</v>
      </c>
      <c r="H159" s="462">
        <v>27.899999999999</v>
      </c>
      <c r="I159" s="459">
        <v>243.75</v>
      </c>
      <c r="J159" s="460">
        <v>-116.49203069657599</v>
      </c>
      <c r="K159" s="463">
        <v>0.50747132322800004</v>
      </c>
    </row>
    <row r="160" spans="1:11" ht="14.45" customHeight="1" thickBot="1" x14ac:dyDescent="0.25">
      <c r="A160" s="484" t="s">
        <v>423</v>
      </c>
      <c r="B160" s="459">
        <v>1.4306355634129999</v>
      </c>
      <c r="C160" s="459">
        <v>0.6</v>
      </c>
      <c r="D160" s="460">
        <v>-0.83063556341300004</v>
      </c>
      <c r="E160" s="461">
        <v>0.41939401993300002</v>
      </c>
      <c r="F160" s="459">
        <v>0</v>
      </c>
      <c r="G160" s="460">
        <v>0</v>
      </c>
      <c r="H160" s="462">
        <v>0</v>
      </c>
      <c r="I160" s="459">
        <v>8.9999999999989999</v>
      </c>
      <c r="J160" s="460">
        <v>8.9999999999989999</v>
      </c>
      <c r="K160" s="470" t="s">
        <v>271</v>
      </c>
    </row>
    <row r="161" spans="1:11" ht="14.45" customHeight="1" thickBot="1" x14ac:dyDescent="0.25">
      <c r="A161" s="481" t="s">
        <v>424</v>
      </c>
      <c r="B161" s="459">
        <v>1.4306355634129999</v>
      </c>
      <c r="C161" s="459">
        <v>0.6</v>
      </c>
      <c r="D161" s="460">
        <v>-0.83063556341300004</v>
      </c>
      <c r="E161" s="461">
        <v>0.41939401993300002</v>
      </c>
      <c r="F161" s="459">
        <v>0</v>
      </c>
      <c r="G161" s="460">
        <v>0</v>
      </c>
      <c r="H161" s="462">
        <v>0</v>
      </c>
      <c r="I161" s="459">
        <v>8.9999999999989999</v>
      </c>
      <c r="J161" s="460">
        <v>8.9999999999989999</v>
      </c>
      <c r="K161" s="470" t="s">
        <v>271</v>
      </c>
    </row>
    <row r="162" spans="1:11" ht="14.45" customHeight="1" thickBot="1" x14ac:dyDescent="0.25">
      <c r="A162" s="484" t="s">
        <v>425</v>
      </c>
      <c r="B162" s="459">
        <v>0</v>
      </c>
      <c r="C162" s="459">
        <v>3.15</v>
      </c>
      <c r="D162" s="460">
        <v>3.15</v>
      </c>
      <c r="E162" s="469" t="s">
        <v>271</v>
      </c>
      <c r="F162" s="459">
        <v>0</v>
      </c>
      <c r="G162" s="460">
        <v>0</v>
      </c>
      <c r="H162" s="462">
        <v>1.9599999999990001</v>
      </c>
      <c r="I162" s="459">
        <v>4.0469999999989996</v>
      </c>
      <c r="J162" s="460">
        <v>4.0469999999989996</v>
      </c>
      <c r="K162" s="470" t="s">
        <v>271</v>
      </c>
    </row>
    <row r="163" spans="1:11" ht="14.45" customHeight="1" thickBot="1" x14ac:dyDescent="0.25">
      <c r="A163" s="481" t="s">
        <v>426</v>
      </c>
      <c r="B163" s="459">
        <v>0</v>
      </c>
      <c r="C163" s="459">
        <v>3.15</v>
      </c>
      <c r="D163" s="460">
        <v>3.15</v>
      </c>
      <c r="E163" s="469" t="s">
        <v>271</v>
      </c>
      <c r="F163" s="459">
        <v>0</v>
      </c>
      <c r="G163" s="460">
        <v>0</v>
      </c>
      <c r="H163" s="462">
        <v>1.9599999999990001</v>
      </c>
      <c r="I163" s="459">
        <v>4.0469999999989996</v>
      </c>
      <c r="J163" s="460">
        <v>4.0469999999989996</v>
      </c>
      <c r="K163" s="470" t="s">
        <v>271</v>
      </c>
    </row>
    <row r="164" spans="1:11" ht="14.45" customHeight="1" thickBot="1" x14ac:dyDescent="0.25">
      <c r="A164" s="478" t="s">
        <v>427</v>
      </c>
      <c r="B164" s="459">
        <v>4313.5025342461804</v>
      </c>
      <c r="C164" s="459">
        <v>3615.6866500000101</v>
      </c>
      <c r="D164" s="460">
        <v>-697.81588424617405</v>
      </c>
      <c r="E164" s="461">
        <v>0.83822522910099995</v>
      </c>
      <c r="F164" s="459">
        <v>2777.99999999996</v>
      </c>
      <c r="G164" s="460">
        <v>2083.49999999997</v>
      </c>
      <c r="H164" s="462">
        <v>273.237359999999</v>
      </c>
      <c r="I164" s="459">
        <v>2273.2848399999998</v>
      </c>
      <c r="J164" s="460">
        <v>189.78484000002899</v>
      </c>
      <c r="K164" s="463">
        <v>0.81831707703300005</v>
      </c>
    </row>
    <row r="165" spans="1:11" ht="14.45" customHeight="1" thickBot="1" x14ac:dyDescent="0.25">
      <c r="A165" s="479" t="s">
        <v>428</v>
      </c>
      <c r="B165" s="459">
        <v>4077.5025342461799</v>
      </c>
      <c r="C165" s="459">
        <v>3091.8969999999999</v>
      </c>
      <c r="D165" s="460">
        <v>-985.60553424617603</v>
      </c>
      <c r="E165" s="461">
        <v>0.75828205476999999</v>
      </c>
      <c r="F165" s="459">
        <v>2777.99999999996</v>
      </c>
      <c r="G165" s="460">
        <v>2083.49999999997</v>
      </c>
      <c r="H165" s="462">
        <v>230.040359999999</v>
      </c>
      <c r="I165" s="459">
        <v>2073.0177699999999</v>
      </c>
      <c r="J165" s="460">
        <v>-10.482229999971</v>
      </c>
      <c r="K165" s="463">
        <v>0.74622669906399997</v>
      </c>
    </row>
    <row r="166" spans="1:11" ht="14.45" customHeight="1" thickBot="1" x14ac:dyDescent="0.25">
      <c r="A166" s="480" t="s">
        <v>429</v>
      </c>
      <c r="B166" s="464">
        <v>4077.5025342461799</v>
      </c>
      <c r="C166" s="464">
        <v>3088.7570000000101</v>
      </c>
      <c r="D166" s="465">
        <v>-988.74553424617602</v>
      </c>
      <c r="E166" s="471">
        <v>0.75751197554299998</v>
      </c>
      <c r="F166" s="464">
        <v>2777.99999999996</v>
      </c>
      <c r="G166" s="465">
        <v>2083.49999999997</v>
      </c>
      <c r="H166" s="467">
        <v>230.040359999999</v>
      </c>
      <c r="I166" s="464">
        <v>2073.0177699999999</v>
      </c>
      <c r="J166" s="465">
        <v>-10.482229999971</v>
      </c>
      <c r="K166" s="472">
        <v>0.74622669906399997</v>
      </c>
    </row>
    <row r="167" spans="1:11" ht="14.45" customHeight="1" thickBot="1" x14ac:dyDescent="0.25">
      <c r="A167" s="481" t="s">
        <v>430</v>
      </c>
      <c r="B167" s="459">
        <v>631.64159242882397</v>
      </c>
      <c r="C167" s="459">
        <v>580.24400000000105</v>
      </c>
      <c r="D167" s="460">
        <v>-51.397592428822001</v>
      </c>
      <c r="E167" s="461">
        <v>0.91862854972600005</v>
      </c>
      <c r="F167" s="459">
        <v>582.99999999999102</v>
      </c>
      <c r="G167" s="460">
        <v>437.24999999999397</v>
      </c>
      <c r="H167" s="462">
        <v>48.279629999999003</v>
      </c>
      <c r="I167" s="459">
        <v>436.55157000000003</v>
      </c>
      <c r="J167" s="460">
        <v>-0.69842999999400002</v>
      </c>
      <c r="K167" s="463">
        <v>0.74880200686099996</v>
      </c>
    </row>
    <row r="168" spans="1:11" ht="14.45" customHeight="1" thickBot="1" x14ac:dyDescent="0.25">
      <c r="A168" s="481" t="s">
        <v>431</v>
      </c>
      <c r="B168" s="459">
        <v>2858.1526198895999</v>
      </c>
      <c r="C168" s="459">
        <v>2197.3409999999999</v>
      </c>
      <c r="D168" s="460">
        <v>-660.81161988959695</v>
      </c>
      <c r="E168" s="461">
        <v>0.768797643872</v>
      </c>
      <c r="F168" s="459">
        <v>1878.99999999997</v>
      </c>
      <c r="G168" s="460">
        <v>1409.24999999998</v>
      </c>
      <c r="H168" s="462">
        <v>155.43199999999899</v>
      </c>
      <c r="I168" s="459">
        <v>1398.9159999999999</v>
      </c>
      <c r="J168" s="460">
        <v>-10.333999999981</v>
      </c>
      <c r="K168" s="463">
        <v>0.74450026609800002</v>
      </c>
    </row>
    <row r="169" spans="1:11" ht="14.45" customHeight="1" thickBot="1" x14ac:dyDescent="0.25">
      <c r="A169" s="481" t="s">
        <v>432</v>
      </c>
      <c r="B169" s="459">
        <v>572.15382503490605</v>
      </c>
      <c r="C169" s="459">
        <v>299.99700000000098</v>
      </c>
      <c r="D169" s="460">
        <v>-272.15682503490501</v>
      </c>
      <c r="E169" s="461">
        <v>0.52432927452900002</v>
      </c>
      <c r="F169" s="459">
        <v>304.999999999995</v>
      </c>
      <c r="G169" s="460">
        <v>228.74999999999699</v>
      </c>
      <c r="H169" s="462">
        <v>25.477999999999</v>
      </c>
      <c r="I169" s="459">
        <v>229.304</v>
      </c>
      <c r="J169" s="460">
        <v>0.55400000000299998</v>
      </c>
      <c r="K169" s="463">
        <v>0.75181639344200002</v>
      </c>
    </row>
    <row r="170" spans="1:11" ht="14.45" customHeight="1" thickBot="1" x14ac:dyDescent="0.25">
      <c r="A170" s="481" t="s">
        <v>433</v>
      </c>
      <c r="B170" s="459">
        <v>2.372071403719</v>
      </c>
      <c r="C170" s="459">
        <v>3.5409999999999999</v>
      </c>
      <c r="D170" s="460">
        <v>1.16892859628</v>
      </c>
      <c r="E170" s="461">
        <v>1.4927881152510001</v>
      </c>
      <c r="F170" s="459">
        <v>2.9999999999989999</v>
      </c>
      <c r="G170" s="460">
        <v>2.2499999999989999</v>
      </c>
      <c r="H170" s="462">
        <v>0.214729999999</v>
      </c>
      <c r="I170" s="459">
        <v>2.5222000000000002</v>
      </c>
      <c r="J170" s="460">
        <v>0.2722</v>
      </c>
      <c r="K170" s="463">
        <v>0.84073333333300004</v>
      </c>
    </row>
    <row r="171" spans="1:11" ht="14.45" customHeight="1" thickBot="1" x14ac:dyDescent="0.25">
      <c r="A171" s="481" t="s">
        <v>434</v>
      </c>
      <c r="B171" s="459">
        <v>13.182425489131001</v>
      </c>
      <c r="C171" s="459">
        <v>7.6340000000000003</v>
      </c>
      <c r="D171" s="460">
        <v>-5.5484254891309996</v>
      </c>
      <c r="E171" s="461">
        <v>0.57910435422399997</v>
      </c>
      <c r="F171" s="459">
        <v>7.9999999999989999</v>
      </c>
      <c r="G171" s="460">
        <v>5.9999999999989999</v>
      </c>
      <c r="H171" s="462">
        <v>0.63599999999900003</v>
      </c>
      <c r="I171" s="459">
        <v>5.7239999999990001</v>
      </c>
      <c r="J171" s="460">
        <v>-0.27599999999899999</v>
      </c>
      <c r="K171" s="463">
        <v>0.71550000000000002</v>
      </c>
    </row>
    <row r="172" spans="1:11" ht="14.45" customHeight="1" thickBot="1" x14ac:dyDescent="0.25">
      <c r="A172" s="480" t="s">
        <v>435</v>
      </c>
      <c r="B172" s="464">
        <v>0</v>
      </c>
      <c r="C172" s="464">
        <v>3.14</v>
      </c>
      <c r="D172" s="465">
        <v>3.14</v>
      </c>
      <c r="E172" s="466" t="s">
        <v>271</v>
      </c>
      <c r="F172" s="464">
        <v>0</v>
      </c>
      <c r="G172" s="465">
        <v>0</v>
      </c>
      <c r="H172" s="467">
        <v>0</v>
      </c>
      <c r="I172" s="464">
        <v>0</v>
      </c>
      <c r="J172" s="465">
        <v>0</v>
      </c>
      <c r="K172" s="468" t="s">
        <v>271</v>
      </c>
    </row>
    <row r="173" spans="1:11" ht="14.45" customHeight="1" thickBot="1" x14ac:dyDescent="0.25">
      <c r="A173" s="481" t="s">
        <v>436</v>
      </c>
      <c r="B173" s="459">
        <v>0</v>
      </c>
      <c r="C173" s="459">
        <v>3.14</v>
      </c>
      <c r="D173" s="460">
        <v>3.14</v>
      </c>
      <c r="E173" s="469" t="s">
        <v>303</v>
      </c>
      <c r="F173" s="459">
        <v>0</v>
      </c>
      <c r="G173" s="460">
        <v>0</v>
      </c>
      <c r="H173" s="462">
        <v>0</v>
      </c>
      <c r="I173" s="459">
        <v>0</v>
      </c>
      <c r="J173" s="460">
        <v>0</v>
      </c>
      <c r="K173" s="470" t="s">
        <v>271</v>
      </c>
    </row>
    <row r="174" spans="1:11" ht="14.45" customHeight="1" thickBot="1" x14ac:dyDescent="0.25">
      <c r="A174" s="479" t="s">
        <v>437</v>
      </c>
      <c r="B174" s="459">
        <v>236</v>
      </c>
      <c r="C174" s="459">
        <v>523.78965000000198</v>
      </c>
      <c r="D174" s="460">
        <v>287.78965000000198</v>
      </c>
      <c r="E174" s="461">
        <v>2.2194476694910001</v>
      </c>
      <c r="F174" s="459">
        <v>0</v>
      </c>
      <c r="G174" s="460">
        <v>0</v>
      </c>
      <c r="H174" s="462">
        <v>43.196999999999001</v>
      </c>
      <c r="I174" s="459">
        <v>200.26706999999999</v>
      </c>
      <c r="J174" s="460">
        <v>200.26706999999999</v>
      </c>
      <c r="K174" s="470" t="s">
        <v>271</v>
      </c>
    </row>
    <row r="175" spans="1:11" ht="14.45" customHeight="1" thickBot="1" x14ac:dyDescent="0.25">
      <c r="A175" s="480" t="s">
        <v>438</v>
      </c>
      <c r="B175" s="464">
        <v>236</v>
      </c>
      <c r="C175" s="464">
        <v>306.57103000000097</v>
      </c>
      <c r="D175" s="465">
        <v>70.571030000001002</v>
      </c>
      <c r="E175" s="471">
        <v>1.2990297881349999</v>
      </c>
      <c r="F175" s="464">
        <v>0</v>
      </c>
      <c r="G175" s="465">
        <v>0</v>
      </c>
      <c r="H175" s="467">
        <v>0</v>
      </c>
      <c r="I175" s="464">
        <v>0</v>
      </c>
      <c r="J175" s="465">
        <v>0</v>
      </c>
      <c r="K175" s="468" t="s">
        <v>271</v>
      </c>
    </row>
    <row r="176" spans="1:11" ht="14.45" customHeight="1" thickBot="1" x14ac:dyDescent="0.25">
      <c r="A176" s="481" t="s">
        <v>439</v>
      </c>
      <c r="B176" s="459">
        <v>236</v>
      </c>
      <c r="C176" s="459">
        <v>306.57103000000097</v>
      </c>
      <c r="D176" s="460">
        <v>70.571030000001002</v>
      </c>
      <c r="E176" s="461">
        <v>1.2990297881349999</v>
      </c>
      <c r="F176" s="459">
        <v>0</v>
      </c>
      <c r="G176" s="460">
        <v>0</v>
      </c>
      <c r="H176" s="462">
        <v>0</v>
      </c>
      <c r="I176" s="459">
        <v>0</v>
      </c>
      <c r="J176" s="460">
        <v>0</v>
      </c>
      <c r="K176" s="470" t="s">
        <v>271</v>
      </c>
    </row>
    <row r="177" spans="1:11" ht="14.45" customHeight="1" thickBot="1" x14ac:dyDescent="0.25">
      <c r="A177" s="480" t="s">
        <v>440</v>
      </c>
      <c r="B177" s="464">
        <v>0</v>
      </c>
      <c r="C177" s="464">
        <v>15.536</v>
      </c>
      <c r="D177" s="465">
        <v>15.536</v>
      </c>
      <c r="E177" s="466" t="s">
        <v>271</v>
      </c>
      <c r="F177" s="464">
        <v>0</v>
      </c>
      <c r="G177" s="465">
        <v>0</v>
      </c>
      <c r="H177" s="467">
        <v>0</v>
      </c>
      <c r="I177" s="464">
        <v>20.848669999999998</v>
      </c>
      <c r="J177" s="465">
        <v>20.848669999999998</v>
      </c>
      <c r="K177" s="468" t="s">
        <v>271</v>
      </c>
    </row>
    <row r="178" spans="1:11" ht="14.45" customHeight="1" thickBot="1" x14ac:dyDescent="0.25">
      <c r="A178" s="481" t="s">
        <v>441</v>
      </c>
      <c r="B178" s="459">
        <v>0</v>
      </c>
      <c r="C178" s="459">
        <v>15.536</v>
      </c>
      <c r="D178" s="460">
        <v>15.536</v>
      </c>
      <c r="E178" s="469" t="s">
        <v>271</v>
      </c>
      <c r="F178" s="459">
        <v>0</v>
      </c>
      <c r="G178" s="460">
        <v>0</v>
      </c>
      <c r="H178" s="462">
        <v>0</v>
      </c>
      <c r="I178" s="459">
        <v>9.5695999999989994</v>
      </c>
      <c r="J178" s="460">
        <v>9.5695999999989994</v>
      </c>
      <c r="K178" s="470" t="s">
        <v>271</v>
      </c>
    </row>
    <row r="179" spans="1:11" ht="14.45" customHeight="1" thickBot="1" x14ac:dyDescent="0.25">
      <c r="A179" s="481" t="s">
        <v>442</v>
      </c>
      <c r="B179" s="459">
        <v>0</v>
      </c>
      <c r="C179" s="459">
        <v>0</v>
      </c>
      <c r="D179" s="460">
        <v>0</v>
      </c>
      <c r="E179" s="469" t="s">
        <v>271</v>
      </c>
      <c r="F179" s="459">
        <v>0</v>
      </c>
      <c r="G179" s="460">
        <v>0</v>
      </c>
      <c r="H179" s="462">
        <v>0</v>
      </c>
      <c r="I179" s="459">
        <v>6.36775</v>
      </c>
      <c r="J179" s="460">
        <v>6.36775</v>
      </c>
      <c r="K179" s="470" t="s">
        <v>271</v>
      </c>
    </row>
    <row r="180" spans="1:11" ht="14.45" customHeight="1" thickBot="1" x14ac:dyDescent="0.25">
      <c r="A180" s="481" t="s">
        <v>443</v>
      </c>
      <c r="B180" s="459">
        <v>0</v>
      </c>
      <c r="C180" s="459">
        <v>0</v>
      </c>
      <c r="D180" s="460">
        <v>0</v>
      </c>
      <c r="E180" s="461">
        <v>1</v>
      </c>
      <c r="F180" s="459">
        <v>0</v>
      </c>
      <c r="G180" s="460">
        <v>0</v>
      </c>
      <c r="H180" s="462">
        <v>0</v>
      </c>
      <c r="I180" s="459">
        <v>4.9113199999989998</v>
      </c>
      <c r="J180" s="460">
        <v>4.9113199999989998</v>
      </c>
      <c r="K180" s="470" t="s">
        <v>303</v>
      </c>
    </row>
    <row r="181" spans="1:11" ht="14.45" customHeight="1" thickBot="1" x14ac:dyDescent="0.25">
      <c r="A181" s="480" t="s">
        <v>444</v>
      </c>
      <c r="B181" s="464">
        <v>0</v>
      </c>
      <c r="C181" s="464">
        <v>16.669</v>
      </c>
      <c r="D181" s="465">
        <v>16.669</v>
      </c>
      <c r="E181" s="466" t="s">
        <v>271</v>
      </c>
      <c r="F181" s="464">
        <v>0</v>
      </c>
      <c r="G181" s="465">
        <v>0</v>
      </c>
      <c r="H181" s="467">
        <v>4.4769999999990002</v>
      </c>
      <c r="I181" s="464">
        <v>20.738999999998999</v>
      </c>
      <c r="J181" s="465">
        <v>20.738999999998999</v>
      </c>
      <c r="K181" s="468" t="s">
        <v>271</v>
      </c>
    </row>
    <row r="182" spans="1:11" ht="14.45" customHeight="1" thickBot="1" x14ac:dyDescent="0.25">
      <c r="A182" s="481" t="s">
        <v>445</v>
      </c>
      <c r="B182" s="459">
        <v>0</v>
      </c>
      <c r="C182" s="459">
        <v>12.192</v>
      </c>
      <c r="D182" s="460">
        <v>12.192</v>
      </c>
      <c r="E182" s="469" t="s">
        <v>271</v>
      </c>
      <c r="F182" s="459">
        <v>0</v>
      </c>
      <c r="G182" s="460">
        <v>0</v>
      </c>
      <c r="H182" s="462">
        <v>0</v>
      </c>
      <c r="I182" s="459">
        <v>0</v>
      </c>
      <c r="J182" s="460">
        <v>0</v>
      </c>
      <c r="K182" s="470" t="s">
        <v>271</v>
      </c>
    </row>
    <row r="183" spans="1:11" ht="14.45" customHeight="1" thickBot="1" x14ac:dyDescent="0.25">
      <c r="A183" s="481" t="s">
        <v>446</v>
      </c>
      <c r="B183" s="459">
        <v>0</v>
      </c>
      <c r="C183" s="459">
        <v>4.4770000000000003</v>
      </c>
      <c r="D183" s="460">
        <v>4.4770000000000003</v>
      </c>
      <c r="E183" s="469" t="s">
        <v>303</v>
      </c>
      <c r="F183" s="459">
        <v>0</v>
      </c>
      <c r="G183" s="460">
        <v>0</v>
      </c>
      <c r="H183" s="462">
        <v>4.4769999999990002</v>
      </c>
      <c r="I183" s="459">
        <v>4.4769999999990002</v>
      </c>
      <c r="J183" s="460">
        <v>4.4769999999990002</v>
      </c>
      <c r="K183" s="470" t="s">
        <v>303</v>
      </c>
    </row>
    <row r="184" spans="1:11" ht="14.45" customHeight="1" thickBot="1" x14ac:dyDescent="0.25">
      <c r="A184" s="481" t="s">
        <v>447</v>
      </c>
      <c r="B184" s="459">
        <v>0</v>
      </c>
      <c r="C184" s="459">
        <v>0</v>
      </c>
      <c r="D184" s="460">
        <v>0</v>
      </c>
      <c r="E184" s="461">
        <v>1</v>
      </c>
      <c r="F184" s="459">
        <v>0</v>
      </c>
      <c r="G184" s="460">
        <v>0</v>
      </c>
      <c r="H184" s="462">
        <v>0</v>
      </c>
      <c r="I184" s="459">
        <v>16.262</v>
      </c>
      <c r="J184" s="460">
        <v>16.262</v>
      </c>
      <c r="K184" s="470" t="s">
        <v>303</v>
      </c>
    </row>
    <row r="185" spans="1:11" ht="14.45" customHeight="1" thickBot="1" x14ac:dyDescent="0.25">
      <c r="A185" s="480" t="s">
        <v>448</v>
      </c>
      <c r="B185" s="464">
        <v>0</v>
      </c>
      <c r="C185" s="464">
        <v>0</v>
      </c>
      <c r="D185" s="465">
        <v>0</v>
      </c>
      <c r="E185" s="466" t="s">
        <v>271</v>
      </c>
      <c r="F185" s="464">
        <v>0</v>
      </c>
      <c r="G185" s="465">
        <v>0</v>
      </c>
      <c r="H185" s="467">
        <v>38.719999999998997</v>
      </c>
      <c r="I185" s="464">
        <v>81.069999999998998</v>
      </c>
      <c r="J185" s="465">
        <v>81.069999999998998</v>
      </c>
      <c r="K185" s="468" t="s">
        <v>303</v>
      </c>
    </row>
    <row r="186" spans="1:11" ht="14.45" customHeight="1" thickBot="1" x14ac:dyDescent="0.25">
      <c r="A186" s="481" t="s">
        <v>449</v>
      </c>
      <c r="B186" s="459">
        <v>0</v>
      </c>
      <c r="C186" s="459">
        <v>0</v>
      </c>
      <c r="D186" s="460">
        <v>0</v>
      </c>
      <c r="E186" s="469" t="s">
        <v>271</v>
      </c>
      <c r="F186" s="459">
        <v>0</v>
      </c>
      <c r="G186" s="460">
        <v>0</v>
      </c>
      <c r="H186" s="462">
        <v>38.719999999998997</v>
      </c>
      <c r="I186" s="459">
        <v>81.069999999998998</v>
      </c>
      <c r="J186" s="460">
        <v>81.069999999998998</v>
      </c>
      <c r="K186" s="470" t="s">
        <v>303</v>
      </c>
    </row>
    <row r="187" spans="1:11" ht="14.45" customHeight="1" thickBot="1" x14ac:dyDescent="0.25">
      <c r="A187" s="480" t="s">
        <v>450</v>
      </c>
      <c r="B187" s="464">
        <v>0</v>
      </c>
      <c r="C187" s="464">
        <v>185.01362</v>
      </c>
      <c r="D187" s="465">
        <v>185.01362</v>
      </c>
      <c r="E187" s="466" t="s">
        <v>271</v>
      </c>
      <c r="F187" s="464">
        <v>0</v>
      </c>
      <c r="G187" s="465">
        <v>0</v>
      </c>
      <c r="H187" s="467">
        <v>0</v>
      </c>
      <c r="I187" s="464">
        <v>77.609399999999994</v>
      </c>
      <c r="J187" s="465">
        <v>77.609399999999994</v>
      </c>
      <c r="K187" s="468" t="s">
        <v>271</v>
      </c>
    </row>
    <row r="188" spans="1:11" ht="14.45" customHeight="1" thickBot="1" x14ac:dyDescent="0.25">
      <c r="A188" s="481" t="s">
        <v>451</v>
      </c>
      <c r="B188" s="459">
        <v>0</v>
      </c>
      <c r="C188" s="459">
        <v>185.01362</v>
      </c>
      <c r="D188" s="460">
        <v>185.01362</v>
      </c>
      <c r="E188" s="469" t="s">
        <v>271</v>
      </c>
      <c r="F188" s="459">
        <v>0</v>
      </c>
      <c r="G188" s="460">
        <v>0</v>
      </c>
      <c r="H188" s="462">
        <v>0</v>
      </c>
      <c r="I188" s="459">
        <v>77.609399999999994</v>
      </c>
      <c r="J188" s="460">
        <v>77.609399999999994</v>
      </c>
      <c r="K188" s="470" t="s">
        <v>271</v>
      </c>
    </row>
    <row r="189" spans="1:11" ht="14.45" customHeight="1" thickBot="1" x14ac:dyDescent="0.25">
      <c r="A189" s="477" t="s">
        <v>452</v>
      </c>
      <c r="B189" s="459">
        <v>82137.815212772199</v>
      </c>
      <c r="C189" s="459">
        <v>99757.120689999996</v>
      </c>
      <c r="D189" s="460">
        <v>17619.305477227801</v>
      </c>
      <c r="E189" s="461">
        <v>1.214509059336</v>
      </c>
      <c r="F189" s="459">
        <v>104048.812686556</v>
      </c>
      <c r="G189" s="460">
        <v>78036.609514916796</v>
      </c>
      <c r="H189" s="462">
        <v>4042.94364</v>
      </c>
      <c r="I189" s="459">
        <v>69071.756299999994</v>
      </c>
      <c r="J189" s="460">
        <v>-8964.8532149168204</v>
      </c>
      <c r="K189" s="463">
        <v>0.66383992778500001</v>
      </c>
    </row>
    <row r="190" spans="1:11" ht="14.45" customHeight="1" thickBot="1" x14ac:dyDescent="0.25">
      <c r="A190" s="478" t="s">
        <v>453</v>
      </c>
      <c r="B190" s="459">
        <v>36208.076781638898</v>
      </c>
      <c r="C190" s="459">
        <v>41224.000390000001</v>
      </c>
      <c r="D190" s="460">
        <v>5015.9236083611104</v>
      </c>
      <c r="E190" s="461">
        <v>1.1385305173369999</v>
      </c>
      <c r="F190" s="459">
        <v>44648.843961128703</v>
      </c>
      <c r="G190" s="460">
        <v>33486.632970846498</v>
      </c>
      <c r="H190" s="462">
        <v>3266.0619799999999</v>
      </c>
      <c r="I190" s="459">
        <v>29231.564920000001</v>
      </c>
      <c r="J190" s="460">
        <v>-4255.0680508465302</v>
      </c>
      <c r="K190" s="463">
        <v>0.65469925594099998</v>
      </c>
    </row>
    <row r="191" spans="1:11" ht="14.45" customHeight="1" thickBot="1" x14ac:dyDescent="0.25">
      <c r="A191" s="479" t="s">
        <v>454</v>
      </c>
      <c r="B191" s="459">
        <v>36208.076781638898</v>
      </c>
      <c r="C191" s="459">
        <v>41224.000390000001</v>
      </c>
      <c r="D191" s="460">
        <v>5015.9236083611104</v>
      </c>
      <c r="E191" s="461">
        <v>1.1385305173369999</v>
      </c>
      <c r="F191" s="459">
        <v>44648.843961128703</v>
      </c>
      <c r="G191" s="460">
        <v>33486.632970846498</v>
      </c>
      <c r="H191" s="462">
        <v>3266.0619799999999</v>
      </c>
      <c r="I191" s="459">
        <v>29231.564920000001</v>
      </c>
      <c r="J191" s="460">
        <v>-4255.0680508465302</v>
      </c>
      <c r="K191" s="463">
        <v>0.65469925594099998</v>
      </c>
    </row>
    <row r="192" spans="1:11" ht="14.45" customHeight="1" thickBot="1" x14ac:dyDescent="0.25">
      <c r="A192" s="480" t="s">
        <v>455</v>
      </c>
      <c r="B192" s="464">
        <v>331.76097034632602</v>
      </c>
      <c r="C192" s="464">
        <v>200.42177000000001</v>
      </c>
      <c r="D192" s="465">
        <v>-131.33920034632601</v>
      </c>
      <c r="E192" s="471">
        <v>0.60411497407500003</v>
      </c>
      <c r="F192" s="464">
        <v>202.15569334320401</v>
      </c>
      <c r="G192" s="465">
        <v>151.61677000740301</v>
      </c>
      <c r="H192" s="467">
        <v>3.1427200000000002</v>
      </c>
      <c r="I192" s="464">
        <v>194.59520000000001</v>
      </c>
      <c r="J192" s="465">
        <v>42.978429992595998</v>
      </c>
      <c r="K192" s="472">
        <v>0.962600641029</v>
      </c>
    </row>
    <row r="193" spans="1:11" ht="14.45" customHeight="1" thickBot="1" x14ac:dyDescent="0.25">
      <c r="A193" s="481" t="s">
        <v>456</v>
      </c>
      <c r="B193" s="459">
        <v>268.51200553075398</v>
      </c>
      <c r="C193" s="459">
        <v>139.0677</v>
      </c>
      <c r="D193" s="460">
        <v>-129.44430553075401</v>
      </c>
      <c r="E193" s="461">
        <v>0.51791985883500002</v>
      </c>
      <c r="F193" s="459">
        <v>130.57307607461999</v>
      </c>
      <c r="G193" s="460">
        <v>97.929807055965</v>
      </c>
      <c r="H193" s="462">
        <v>0</v>
      </c>
      <c r="I193" s="459">
        <v>148.20101</v>
      </c>
      <c r="J193" s="460">
        <v>50.271202944034002</v>
      </c>
      <c r="K193" s="463">
        <v>1.135004355073</v>
      </c>
    </row>
    <row r="194" spans="1:11" ht="14.45" customHeight="1" thickBot="1" x14ac:dyDescent="0.25">
      <c r="A194" s="481" t="s">
        <v>457</v>
      </c>
      <c r="B194" s="459">
        <v>22.091522114543</v>
      </c>
      <c r="C194" s="459">
        <v>54.454970000000003</v>
      </c>
      <c r="D194" s="460">
        <v>32.363447885455997</v>
      </c>
      <c r="E194" s="461">
        <v>2.4649713911809998</v>
      </c>
      <c r="F194" s="459">
        <v>66.702863865783002</v>
      </c>
      <c r="G194" s="460">
        <v>50.027147899337002</v>
      </c>
      <c r="H194" s="462">
        <v>3.1427200000000002</v>
      </c>
      <c r="I194" s="459">
        <v>38.466200000000001</v>
      </c>
      <c r="J194" s="460">
        <v>-11.560947899337</v>
      </c>
      <c r="K194" s="463">
        <v>0.57667988704899997</v>
      </c>
    </row>
    <row r="195" spans="1:11" ht="14.45" customHeight="1" thickBot="1" x14ac:dyDescent="0.25">
      <c r="A195" s="481" t="s">
        <v>458</v>
      </c>
      <c r="B195" s="459">
        <v>41.157442701028003</v>
      </c>
      <c r="C195" s="459">
        <v>6.8990999999999998</v>
      </c>
      <c r="D195" s="460">
        <v>-34.258342701027999</v>
      </c>
      <c r="E195" s="461">
        <v>0.16762703285800001</v>
      </c>
      <c r="F195" s="459">
        <v>4.8797534027999996</v>
      </c>
      <c r="G195" s="460">
        <v>3.6598150520999999</v>
      </c>
      <c r="H195" s="462">
        <v>0</v>
      </c>
      <c r="I195" s="459">
        <v>7.9279900000000003</v>
      </c>
      <c r="J195" s="460">
        <v>4.2681749478990003</v>
      </c>
      <c r="K195" s="463">
        <v>1.6246702129349999</v>
      </c>
    </row>
    <row r="196" spans="1:11" ht="14.45" customHeight="1" thickBot="1" x14ac:dyDescent="0.25">
      <c r="A196" s="480" t="s">
        <v>459</v>
      </c>
      <c r="B196" s="464">
        <v>182.407386477763</v>
      </c>
      <c r="C196" s="464">
        <v>109.26788999999999</v>
      </c>
      <c r="D196" s="465">
        <v>-73.139496477763004</v>
      </c>
      <c r="E196" s="471">
        <v>0.59903215604299997</v>
      </c>
      <c r="F196" s="464">
        <v>0</v>
      </c>
      <c r="G196" s="465">
        <v>0</v>
      </c>
      <c r="H196" s="467">
        <v>0</v>
      </c>
      <c r="I196" s="464">
        <v>0</v>
      </c>
      <c r="J196" s="465">
        <v>0</v>
      </c>
      <c r="K196" s="468" t="s">
        <v>271</v>
      </c>
    </row>
    <row r="197" spans="1:11" ht="14.45" customHeight="1" thickBot="1" x14ac:dyDescent="0.25">
      <c r="A197" s="481" t="s">
        <v>460</v>
      </c>
      <c r="B197" s="459">
        <v>176.35716889928401</v>
      </c>
      <c r="C197" s="459">
        <v>106.13385</v>
      </c>
      <c r="D197" s="460">
        <v>-70.223318899283996</v>
      </c>
      <c r="E197" s="461">
        <v>0.601811940293</v>
      </c>
      <c r="F197" s="459">
        <v>0</v>
      </c>
      <c r="G197" s="460">
        <v>0</v>
      </c>
      <c r="H197" s="462">
        <v>0</v>
      </c>
      <c r="I197" s="459">
        <v>0</v>
      </c>
      <c r="J197" s="460">
        <v>0</v>
      </c>
      <c r="K197" s="470" t="s">
        <v>271</v>
      </c>
    </row>
    <row r="198" spans="1:11" ht="14.45" customHeight="1" thickBot="1" x14ac:dyDescent="0.25">
      <c r="A198" s="481" t="s">
        <v>461</v>
      </c>
      <c r="B198" s="459">
        <v>6.0502175784789998</v>
      </c>
      <c r="C198" s="459">
        <v>3.1340400000000002</v>
      </c>
      <c r="D198" s="460">
        <v>-2.9161775784790001</v>
      </c>
      <c r="E198" s="461">
        <v>0.51800451130000003</v>
      </c>
      <c r="F198" s="459">
        <v>0</v>
      </c>
      <c r="G198" s="460">
        <v>0</v>
      </c>
      <c r="H198" s="462">
        <v>0</v>
      </c>
      <c r="I198" s="459">
        <v>0</v>
      </c>
      <c r="J198" s="460">
        <v>0</v>
      </c>
      <c r="K198" s="470" t="s">
        <v>271</v>
      </c>
    </row>
    <row r="199" spans="1:11" ht="14.45" customHeight="1" thickBot="1" x14ac:dyDescent="0.25">
      <c r="A199" s="484" t="s">
        <v>462</v>
      </c>
      <c r="B199" s="459">
        <v>51.941477110835997</v>
      </c>
      <c r="C199" s="459">
        <v>164.56763000000001</v>
      </c>
      <c r="D199" s="460">
        <v>112.626152889163</v>
      </c>
      <c r="E199" s="461">
        <v>3.16832787887</v>
      </c>
      <c r="F199" s="459">
        <v>12.741767302749</v>
      </c>
      <c r="G199" s="460">
        <v>9.5563254770619999</v>
      </c>
      <c r="H199" s="462">
        <v>8.1093299999999999</v>
      </c>
      <c r="I199" s="459">
        <v>54.121949999999998</v>
      </c>
      <c r="J199" s="460">
        <v>44.565624522937</v>
      </c>
      <c r="K199" s="463">
        <v>4.2476015072350002</v>
      </c>
    </row>
    <row r="200" spans="1:11" ht="14.45" customHeight="1" thickBot="1" x14ac:dyDescent="0.25">
      <c r="A200" s="481" t="s">
        <v>463</v>
      </c>
      <c r="B200" s="459">
        <v>0</v>
      </c>
      <c r="C200" s="459">
        <v>0</v>
      </c>
      <c r="D200" s="460">
        <v>0</v>
      </c>
      <c r="E200" s="461">
        <v>1</v>
      </c>
      <c r="F200" s="459">
        <v>0</v>
      </c>
      <c r="G200" s="460">
        <v>0</v>
      </c>
      <c r="H200" s="462">
        <v>0</v>
      </c>
      <c r="I200" s="459">
        <v>2.1072799999999998</v>
      </c>
      <c r="J200" s="460">
        <v>2.1072799999999998</v>
      </c>
      <c r="K200" s="470" t="s">
        <v>303</v>
      </c>
    </row>
    <row r="201" spans="1:11" ht="14.45" customHeight="1" thickBot="1" x14ac:dyDescent="0.25">
      <c r="A201" s="481" t="s">
        <v>464</v>
      </c>
      <c r="B201" s="459">
        <v>0</v>
      </c>
      <c r="C201" s="459">
        <v>0</v>
      </c>
      <c r="D201" s="460">
        <v>0</v>
      </c>
      <c r="E201" s="461">
        <v>1</v>
      </c>
      <c r="F201" s="459">
        <v>12.741767302749</v>
      </c>
      <c r="G201" s="460">
        <v>9.5563254770619999</v>
      </c>
      <c r="H201" s="462">
        <v>8.1093299999999999</v>
      </c>
      <c r="I201" s="459">
        <v>52.014670000000002</v>
      </c>
      <c r="J201" s="460">
        <v>42.458344522936997</v>
      </c>
      <c r="K201" s="463">
        <v>4.0822178559770004</v>
      </c>
    </row>
    <row r="202" spans="1:11" ht="14.45" customHeight="1" thickBot="1" x14ac:dyDescent="0.25">
      <c r="A202" s="481" t="s">
        <v>465</v>
      </c>
      <c r="B202" s="459">
        <v>1.539939523306</v>
      </c>
      <c r="C202" s="459">
        <v>4.5294299999999996</v>
      </c>
      <c r="D202" s="460">
        <v>2.9894904766930002</v>
      </c>
      <c r="E202" s="461">
        <v>2.9413038183959999</v>
      </c>
      <c r="F202" s="459">
        <v>0</v>
      </c>
      <c r="G202" s="460">
        <v>0</v>
      </c>
      <c r="H202" s="462">
        <v>0</v>
      </c>
      <c r="I202" s="459">
        <v>0</v>
      </c>
      <c r="J202" s="460">
        <v>0</v>
      </c>
      <c r="K202" s="470" t="s">
        <v>271</v>
      </c>
    </row>
    <row r="203" spans="1:11" ht="14.45" customHeight="1" thickBot="1" x14ac:dyDescent="0.25">
      <c r="A203" s="481" t="s">
        <v>466</v>
      </c>
      <c r="B203" s="459">
        <v>50.401537587530001</v>
      </c>
      <c r="C203" s="459">
        <v>160.03819999999999</v>
      </c>
      <c r="D203" s="460">
        <v>109.63666241246899</v>
      </c>
      <c r="E203" s="461">
        <v>3.1752642411359999</v>
      </c>
      <c r="F203" s="459">
        <v>0</v>
      </c>
      <c r="G203" s="460">
        <v>0</v>
      </c>
      <c r="H203" s="462">
        <v>0</v>
      </c>
      <c r="I203" s="459">
        <v>0</v>
      </c>
      <c r="J203" s="460">
        <v>0</v>
      </c>
      <c r="K203" s="470" t="s">
        <v>271</v>
      </c>
    </row>
    <row r="204" spans="1:11" ht="14.45" customHeight="1" thickBot="1" x14ac:dyDescent="0.25">
      <c r="A204" s="480" t="s">
        <v>467</v>
      </c>
      <c r="B204" s="464">
        <v>0.36065606001099998</v>
      </c>
      <c r="C204" s="464">
        <v>0</v>
      </c>
      <c r="D204" s="465">
        <v>-0.36065606001099998</v>
      </c>
      <c r="E204" s="471">
        <v>0</v>
      </c>
      <c r="F204" s="464">
        <v>0</v>
      </c>
      <c r="G204" s="465">
        <v>0</v>
      </c>
      <c r="H204" s="467">
        <v>0</v>
      </c>
      <c r="I204" s="464">
        <v>0</v>
      </c>
      <c r="J204" s="465">
        <v>0</v>
      </c>
      <c r="K204" s="472">
        <v>0</v>
      </c>
    </row>
    <row r="205" spans="1:11" ht="14.45" customHeight="1" thickBot="1" x14ac:dyDescent="0.25">
      <c r="A205" s="481" t="s">
        <v>468</v>
      </c>
      <c r="B205" s="459">
        <v>0.36065606001099998</v>
      </c>
      <c r="C205" s="459">
        <v>0</v>
      </c>
      <c r="D205" s="460">
        <v>-0.36065606001099998</v>
      </c>
      <c r="E205" s="461">
        <v>0</v>
      </c>
      <c r="F205" s="459">
        <v>0</v>
      </c>
      <c r="G205" s="460">
        <v>0</v>
      </c>
      <c r="H205" s="462">
        <v>0</v>
      </c>
      <c r="I205" s="459">
        <v>0</v>
      </c>
      <c r="J205" s="460">
        <v>0</v>
      </c>
      <c r="K205" s="463">
        <v>0</v>
      </c>
    </row>
    <row r="206" spans="1:11" ht="14.45" customHeight="1" thickBot="1" x14ac:dyDescent="0.25">
      <c r="A206" s="480" t="s">
        <v>469</v>
      </c>
      <c r="B206" s="464">
        <v>35641.606291643897</v>
      </c>
      <c r="C206" s="464">
        <v>38600.311240000003</v>
      </c>
      <c r="D206" s="465">
        <v>2958.70494835606</v>
      </c>
      <c r="E206" s="471">
        <v>1.0830126713179999</v>
      </c>
      <c r="F206" s="464">
        <v>44433.946500482802</v>
      </c>
      <c r="G206" s="465">
        <v>33325.459875362103</v>
      </c>
      <c r="H206" s="467">
        <v>3254.8099299999999</v>
      </c>
      <c r="I206" s="464">
        <v>28064.016899999999</v>
      </c>
      <c r="J206" s="465">
        <v>-5261.4429753620698</v>
      </c>
      <c r="K206" s="472">
        <v>0.63158956406599998</v>
      </c>
    </row>
    <row r="207" spans="1:11" ht="14.45" customHeight="1" thickBot="1" x14ac:dyDescent="0.25">
      <c r="A207" s="481" t="s">
        <v>470</v>
      </c>
      <c r="B207" s="459">
        <v>15099.49930286</v>
      </c>
      <c r="C207" s="459">
        <v>16706.848269999999</v>
      </c>
      <c r="D207" s="460">
        <v>1607.34896714004</v>
      </c>
      <c r="E207" s="461">
        <v>1.1064504812310001</v>
      </c>
      <c r="F207" s="459">
        <v>0</v>
      </c>
      <c r="G207" s="460">
        <v>0</v>
      </c>
      <c r="H207" s="462">
        <v>0</v>
      </c>
      <c r="I207" s="459">
        <v>0</v>
      </c>
      <c r="J207" s="460">
        <v>0</v>
      </c>
      <c r="K207" s="470" t="s">
        <v>271</v>
      </c>
    </row>
    <row r="208" spans="1:11" ht="14.45" customHeight="1" thickBot="1" x14ac:dyDescent="0.25">
      <c r="A208" s="481" t="s">
        <v>471</v>
      </c>
      <c r="B208" s="459">
        <v>20542.106988783999</v>
      </c>
      <c r="C208" s="459">
        <v>21893.46297</v>
      </c>
      <c r="D208" s="460">
        <v>1351.3559812160099</v>
      </c>
      <c r="E208" s="461">
        <v>1.0657846822599999</v>
      </c>
      <c r="F208" s="459">
        <v>44433.946500482802</v>
      </c>
      <c r="G208" s="460">
        <v>33325.459875362103</v>
      </c>
      <c r="H208" s="462">
        <v>3254.8099299999999</v>
      </c>
      <c r="I208" s="459">
        <v>28064.016899999999</v>
      </c>
      <c r="J208" s="460">
        <v>-5261.4429753620698</v>
      </c>
      <c r="K208" s="463">
        <v>0.63158956406599998</v>
      </c>
    </row>
    <row r="209" spans="1:11" ht="14.45" customHeight="1" thickBot="1" x14ac:dyDescent="0.25">
      <c r="A209" s="480" t="s">
        <v>472</v>
      </c>
      <c r="B209" s="464">
        <v>0</v>
      </c>
      <c r="C209" s="464">
        <v>2149.4318600000001</v>
      </c>
      <c r="D209" s="465">
        <v>2149.4318600000001</v>
      </c>
      <c r="E209" s="466" t="s">
        <v>271</v>
      </c>
      <c r="F209" s="464">
        <v>0</v>
      </c>
      <c r="G209" s="465">
        <v>0</v>
      </c>
      <c r="H209" s="467">
        <v>0</v>
      </c>
      <c r="I209" s="464">
        <v>918.83086999999898</v>
      </c>
      <c r="J209" s="465">
        <v>918.83086999999898</v>
      </c>
      <c r="K209" s="468" t="s">
        <v>271</v>
      </c>
    </row>
    <row r="210" spans="1:11" ht="14.45" customHeight="1" thickBot="1" x14ac:dyDescent="0.25">
      <c r="A210" s="481" t="s">
        <v>473</v>
      </c>
      <c r="B210" s="459">
        <v>0</v>
      </c>
      <c r="C210" s="459">
        <v>833.88873000000001</v>
      </c>
      <c r="D210" s="460">
        <v>833.88873000000001</v>
      </c>
      <c r="E210" s="469" t="s">
        <v>271</v>
      </c>
      <c r="F210" s="459">
        <v>0</v>
      </c>
      <c r="G210" s="460">
        <v>0</v>
      </c>
      <c r="H210" s="462">
        <v>0</v>
      </c>
      <c r="I210" s="459">
        <v>0</v>
      </c>
      <c r="J210" s="460">
        <v>0</v>
      </c>
      <c r="K210" s="470" t="s">
        <v>271</v>
      </c>
    </row>
    <row r="211" spans="1:11" ht="14.45" customHeight="1" thickBot="1" x14ac:dyDescent="0.25">
      <c r="A211" s="481" t="s">
        <v>474</v>
      </c>
      <c r="B211" s="459">
        <v>0</v>
      </c>
      <c r="C211" s="459">
        <v>1315.54313</v>
      </c>
      <c r="D211" s="460">
        <v>1315.54313</v>
      </c>
      <c r="E211" s="469" t="s">
        <v>271</v>
      </c>
      <c r="F211" s="459">
        <v>0</v>
      </c>
      <c r="G211" s="460">
        <v>0</v>
      </c>
      <c r="H211" s="462">
        <v>0</v>
      </c>
      <c r="I211" s="459">
        <v>918.83086999999898</v>
      </c>
      <c r="J211" s="460">
        <v>918.83086999999898</v>
      </c>
      <c r="K211" s="470" t="s">
        <v>271</v>
      </c>
    </row>
    <row r="212" spans="1:11" ht="14.45" customHeight="1" thickBot="1" x14ac:dyDescent="0.25">
      <c r="A212" s="478" t="s">
        <v>475</v>
      </c>
      <c r="B212" s="459">
        <v>45792.204012689603</v>
      </c>
      <c r="C212" s="459">
        <v>58209.82849</v>
      </c>
      <c r="D212" s="460">
        <v>12417.624477310401</v>
      </c>
      <c r="E212" s="461">
        <v>1.2711733305920001</v>
      </c>
      <c r="F212" s="459">
        <v>59253.275617545303</v>
      </c>
      <c r="G212" s="460">
        <v>44439.956713159001</v>
      </c>
      <c r="H212" s="462">
        <v>776.88166000000001</v>
      </c>
      <c r="I212" s="459">
        <v>39673.543380000003</v>
      </c>
      <c r="J212" s="460">
        <v>-4766.4133331589901</v>
      </c>
      <c r="K212" s="463">
        <v>0.66955865252199998</v>
      </c>
    </row>
    <row r="213" spans="1:11" ht="14.45" customHeight="1" thickBot="1" x14ac:dyDescent="0.25">
      <c r="A213" s="479" t="s">
        <v>476</v>
      </c>
      <c r="B213" s="459">
        <v>45390</v>
      </c>
      <c r="C213" s="459">
        <v>57731.503060000003</v>
      </c>
      <c r="D213" s="460">
        <v>12341.503059999999</v>
      </c>
      <c r="E213" s="461">
        <v>1.271899164133</v>
      </c>
      <c r="F213" s="459">
        <v>58900</v>
      </c>
      <c r="G213" s="460">
        <v>44175</v>
      </c>
      <c r="H213" s="462">
        <v>746.47469999999998</v>
      </c>
      <c r="I213" s="459">
        <v>39371.63177</v>
      </c>
      <c r="J213" s="460">
        <v>-4803.36822999999</v>
      </c>
      <c r="K213" s="463">
        <v>0.66844875670600001</v>
      </c>
    </row>
    <row r="214" spans="1:11" ht="14.45" customHeight="1" thickBot="1" x14ac:dyDescent="0.25">
      <c r="A214" s="480" t="s">
        <v>477</v>
      </c>
      <c r="B214" s="464">
        <v>45390</v>
      </c>
      <c r="C214" s="464">
        <v>57731.503060000003</v>
      </c>
      <c r="D214" s="465">
        <v>12341.503059999999</v>
      </c>
      <c r="E214" s="471">
        <v>1.271899164133</v>
      </c>
      <c r="F214" s="464">
        <v>58900</v>
      </c>
      <c r="G214" s="465">
        <v>44175</v>
      </c>
      <c r="H214" s="467">
        <v>746.47469999999998</v>
      </c>
      <c r="I214" s="464">
        <v>39371.63177</v>
      </c>
      <c r="J214" s="465">
        <v>-4803.36822999999</v>
      </c>
      <c r="K214" s="472">
        <v>0.66844875670600001</v>
      </c>
    </row>
    <row r="215" spans="1:11" ht="14.45" customHeight="1" thickBot="1" x14ac:dyDescent="0.25">
      <c r="A215" s="481" t="s">
        <v>478</v>
      </c>
      <c r="B215" s="459">
        <v>14740</v>
      </c>
      <c r="C215" s="459">
        <v>12770.397499999999</v>
      </c>
      <c r="D215" s="460">
        <v>-1969.6025</v>
      </c>
      <c r="E215" s="461">
        <v>0.86637703527800003</v>
      </c>
      <c r="F215" s="459">
        <v>14800</v>
      </c>
      <c r="G215" s="460">
        <v>11100</v>
      </c>
      <c r="H215" s="462">
        <v>807.07249999999999</v>
      </c>
      <c r="I215" s="459">
        <v>10682.0044</v>
      </c>
      <c r="J215" s="460">
        <v>-417.99560000000201</v>
      </c>
      <c r="K215" s="463">
        <v>0.72175705405400004</v>
      </c>
    </row>
    <row r="216" spans="1:11" ht="14.45" customHeight="1" thickBot="1" x14ac:dyDescent="0.25">
      <c r="A216" s="481" t="s">
        <v>479</v>
      </c>
      <c r="B216" s="459">
        <v>30590</v>
      </c>
      <c r="C216" s="459">
        <v>44883.799149999999</v>
      </c>
      <c r="D216" s="460">
        <v>14293.799150000001</v>
      </c>
      <c r="E216" s="461">
        <v>1.4672703220000001</v>
      </c>
      <c r="F216" s="459">
        <v>44000</v>
      </c>
      <c r="G216" s="460">
        <v>33000</v>
      </c>
      <c r="H216" s="462">
        <v>-118.1828</v>
      </c>
      <c r="I216" s="459">
        <v>28387.284599999999</v>
      </c>
      <c r="J216" s="460">
        <v>-4612.71539999999</v>
      </c>
      <c r="K216" s="463">
        <v>0.64516555908999995</v>
      </c>
    </row>
    <row r="217" spans="1:11" ht="14.45" customHeight="1" thickBot="1" x14ac:dyDescent="0.25">
      <c r="A217" s="481" t="s">
        <v>480</v>
      </c>
      <c r="B217" s="459">
        <v>60</v>
      </c>
      <c r="C217" s="459">
        <v>77.30641</v>
      </c>
      <c r="D217" s="460">
        <v>17.30641</v>
      </c>
      <c r="E217" s="461">
        <v>1.2884401666659999</v>
      </c>
      <c r="F217" s="459">
        <v>100</v>
      </c>
      <c r="G217" s="460">
        <v>75</v>
      </c>
      <c r="H217" s="462">
        <v>57.585000000000001</v>
      </c>
      <c r="I217" s="459">
        <v>302.34276999999997</v>
      </c>
      <c r="J217" s="460">
        <v>227.34277</v>
      </c>
      <c r="K217" s="463">
        <v>3.0234277000000001</v>
      </c>
    </row>
    <row r="218" spans="1:11" ht="14.45" customHeight="1" thickBot="1" x14ac:dyDescent="0.25">
      <c r="A218" s="479" t="s">
        <v>481</v>
      </c>
      <c r="B218" s="459">
        <v>0</v>
      </c>
      <c r="C218" s="459">
        <v>164.24299999999999</v>
      </c>
      <c r="D218" s="460">
        <v>164.24299999999999</v>
      </c>
      <c r="E218" s="469" t="s">
        <v>271</v>
      </c>
      <c r="F218" s="459">
        <v>0</v>
      </c>
      <c r="G218" s="460">
        <v>0</v>
      </c>
      <c r="H218" s="462">
        <v>14.5</v>
      </c>
      <c r="I218" s="459">
        <v>94</v>
      </c>
      <c r="J218" s="460">
        <v>94</v>
      </c>
      <c r="K218" s="470" t="s">
        <v>271</v>
      </c>
    </row>
    <row r="219" spans="1:11" ht="14.45" customHeight="1" thickBot="1" x14ac:dyDescent="0.25">
      <c r="A219" s="480" t="s">
        <v>482</v>
      </c>
      <c r="B219" s="464">
        <v>0</v>
      </c>
      <c r="C219" s="464">
        <v>57.243000000000002</v>
      </c>
      <c r="D219" s="465">
        <v>57.243000000000002</v>
      </c>
      <c r="E219" s="466" t="s">
        <v>303</v>
      </c>
      <c r="F219" s="464">
        <v>0</v>
      </c>
      <c r="G219" s="465">
        <v>0</v>
      </c>
      <c r="H219" s="467">
        <v>0</v>
      </c>
      <c r="I219" s="464">
        <v>0</v>
      </c>
      <c r="J219" s="465">
        <v>0</v>
      </c>
      <c r="K219" s="468" t="s">
        <v>271</v>
      </c>
    </row>
    <row r="220" spans="1:11" ht="14.45" customHeight="1" thickBot="1" x14ac:dyDescent="0.25">
      <c r="A220" s="481" t="s">
        <v>483</v>
      </c>
      <c r="B220" s="459">
        <v>0</v>
      </c>
      <c r="C220" s="459">
        <v>57.243000000000002</v>
      </c>
      <c r="D220" s="460">
        <v>57.243000000000002</v>
      </c>
      <c r="E220" s="469" t="s">
        <v>303</v>
      </c>
      <c r="F220" s="459">
        <v>0</v>
      </c>
      <c r="G220" s="460">
        <v>0</v>
      </c>
      <c r="H220" s="462">
        <v>0</v>
      </c>
      <c r="I220" s="459">
        <v>0</v>
      </c>
      <c r="J220" s="460">
        <v>0</v>
      </c>
      <c r="K220" s="470" t="s">
        <v>271</v>
      </c>
    </row>
    <row r="221" spans="1:11" ht="14.45" customHeight="1" thickBot="1" x14ac:dyDescent="0.25">
      <c r="A221" s="480" t="s">
        <v>484</v>
      </c>
      <c r="B221" s="464">
        <v>0</v>
      </c>
      <c r="C221" s="464">
        <v>107</v>
      </c>
      <c r="D221" s="465">
        <v>107</v>
      </c>
      <c r="E221" s="466" t="s">
        <v>271</v>
      </c>
      <c r="F221" s="464">
        <v>0</v>
      </c>
      <c r="G221" s="465">
        <v>0</v>
      </c>
      <c r="H221" s="467">
        <v>14.5</v>
      </c>
      <c r="I221" s="464">
        <v>94</v>
      </c>
      <c r="J221" s="465">
        <v>94</v>
      </c>
      <c r="K221" s="468" t="s">
        <v>271</v>
      </c>
    </row>
    <row r="222" spans="1:11" ht="14.45" customHeight="1" thickBot="1" x14ac:dyDescent="0.25">
      <c r="A222" s="481" t="s">
        <v>485</v>
      </c>
      <c r="B222" s="459">
        <v>0</v>
      </c>
      <c r="C222" s="459">
        <v>107</v>
      </c>
      <c r="D222" s="460">
        <v>107</v>
      </c>
      <c r="E222" s="469" t="s">
        <v>271</v>
      </c>
      <c r="F222" s="459">
        <v>0</v>
      </c>
      <c r="G222" s="460">
        <v>0</v>
      </c>
      <c r="H222" s="462">
        <v>14.5</v>
      </c>
      <c r="I222" s="459">
        <v>94</v>
      </c>
      <c r="J222" s="460">
        <v>94</v>
      </c>
      <c r="K222" s="470" t="s">
        <v>271</v>
      </c>
    </row>
    <row r="223" spans="1:11" ht="14.45" customHeight="1" thickBot="1" x14ac:dyDescent="0.25">
      <c r="A223" s="482" t="s">
        <v>486</v>
      </c>
      <c r="B223" s="464">
        <v>402.20401268962502</v>
      </c>
      <c r="C223" s="464">
        <v>314.08242999999999</v>
      </c>
      <c r="D223" s="465">
        <v>-88.121582689624006</v>
      </c>
      <c r="E223" s="471">
        <v>0.78090327319099995</v>
      </c>
      <c r="F223" s="464">
        <v>353.27561754532201</v>
      </c>
      <c r="G223" s="465">
        <v>264.95671315899102</v>
      </c>
      <c r="H223" s="467">
        <v>15.90696</v>
      </c>
      <c r="I223" s="464">
        <v>207.91161</v>
      </c>
      <c r="J223" s="465">
        <v>-57.045103158990997</v>
      </c>
      <c r="K223" s="472">
        <v>0.58852521848100003</v>
      </c>
    </row>
    <row r="224" spans="1:11" ht="14.45" customHeight="1" thickBot="1" x14ac:dyDescent="0.25">
      <c r="A224" s="480" t="s">
        <v>487</v>
      </c>
      <c r="B224" s="464">
        <v>0</v>
      </c>
      <c r="C224" s="464">
        <v>3.0791300000000001</v>
      </c>
      <c r="D224" s="465">
        <v>3.0791300000000001</v>
      </c>
      <c r="E224" s="466" t="s">
        <v>271</v>
      </c>
      <c r="F224" s="464">
        <v>0</v>
      </c>
      <c r="G224" s="465">
        <v>0</v>
      </c>
      <c r="H224" s="467">
        <v>-4.0000000000000003E-5</v>
      </c>
      <c r="I224" s="464">
        <v>-3.9899999999999996E-3</v>
      </c>
      <c r="J224" s="465">
        <v>-3.9899999999999996E-3</v>
      </c>
      <c r="K224" s="468" t="s">
        <v>271</v>
      </c>
    </row>
    <row r="225" spans="1:11" ht="14.45" customHeight="1" thickBot="1" x14ac:dyDescent="0.25">
      <c r="A225" s="481" t="s">
        <v>488</v>
      </c>
      <c r="B225" s="459">
        <v>0</v>
      </c>
      <c r="C225" s="459">
        <v>-8.3000000000000001E-3</v>
      </c>
      <c r="D225" s="460">
        <v>-8.3000000000000001E-3</v>
      </c>
      <c r="E225" s="469" t="s">
        <v>271</v>
      </c>
      <c r="F225" s="459">
        <v>0</v>
      </c>
      <c r="G225" s="460">
        <v>0</v>
      </c>
      <c r="H225" s="462">
        <v>-4.0000000000000003E-5</v>
      </c>
      <c r="I225" s="459">
        <v>-3.9899999999999996E-3</v>
      </c>
      <c r="J225" s="460">
        <v>-3.9899999999999996E-3</v>
      </c>
      <c r="K225" s="470" t="s">
        <v>271</v>
      </c>
    </row>
    <row r="226" spans="1:11" ht="14.45" customHeight="1" thickBot="1" x14ac:dyDescent="0.25">
      <c r="A226" s="481" t="s">
        <v>489</v>
      </c>
      <c r="B226" s="459">
        <v>0</v>
      </c>
      <c r="C226" s="459">
        <v>3.0874299999999999</v>
      </c>
      <c r="D226" s="460">
        <v>3.0874299999999999</v>
      </c>
      <c r="E226" s="469" t="s">
        <v>303</v>
      </c>
      <c r="F226" s="459">
        <v>0</v>
      </c>
      <c r="G226" s="460">
        <v>0</v>
      </c>
      <c r="H226" s="462">
        <v>0</v>
      </c>
      <c r="I226" s="459">
        <v>0</v>
      </c>
      <c r="J226" s="460">
        <v>0</v>
      </c>
      <c r="K226" s="470" t="s">
        <v>271</v>
      </c>
    </row>
    <row r="227" spans="1:11" ht="14.45" customHeight="1" thickBot="1" x14ac:dyDescent="0.25">
      <c r="A227" s="480" t="s">
        <v>490</v>
      </c>
      <c r="B227" s="464">
        <v>402.20401268962502</v>
      </c>
      <c r="C227" s="464">
        <v>267.0693</v>
      </c>
      <c r="D227" s="465">
        <v>-135.13471268962499</v>
      </c>
      <c r="E227" s="471">
        <v>0.66401450899000003</v>
      </c>
      <c r="F227" s="464">
        <v>353.27561754532201</v>
      </c>
      <c r="G227" s="465">
        <v>264.95671315899102</v>
      </c>
      <c r="H227" s="467">
        <v>15.907</v>
      </c>
      <c r="I227" s="464">
        <v>173.17359999999999</v>
      </c>
      <c r="J227" s="465">
        <v>-91.783113158991</v>
      </c>
      <c r="K227" s="472">
        <v>0.49019403377800003</v>
      </c>
    </row>
    <row r="228" spans="1:11" ht="14.45" customHeight="1" thickBot="1" x14ac:dyDescent="0.25">
      <c r="A228" s="481" t="s">
        <v>491</v>
      </c>
      <c r="B228" s="459">
        <v>300</v>
      </c>
      <c r="C228" s="459">
        <v>202.327</v>
      </c>
      <c r="D228" s="460">
        <v>-97.672999999999007</v>
      </c>
      <c r="E228" s="461">
        <v>0.67442333333299997</v>
      </c>
      <c r="F228" s="459">
        <v>300</v>
      </c>
      <c r="G228" s="460">
        <v>225</v>
      </c>
      <c r="H228" s="462">
        <v>11.609</v>
      </c>
      <c r="I228" s="459">
        <v>118.968</v>
      </c>
      <c r="J228" s="460">
        <v>-106.032</v>
      </c>
      <c r="K228" s="463">
        <v>0.39656000000000002</v>
      </c>
    </row>
    <row r="229" spans="1:11" ht="14.45" customHeight="1" thickBot="1" x14ac:dyDescent="0.25">
      <c r="A229" s="481" t="s">
        <v>492</v>
      </c>
      <c r="B229" s="459">
        <v>3.4837147734989999</v>
      </c>
      <c r="C229" s="459">
        <v>1.1200000000000001</v>
      </c>
      <c r="D229" s="460">
        <v>-2.3637147734989998</v>
      </c>
      <c r="E229" s="461">
        <v>0.32149589527799999</v>
      </c>
      <c r="F229" s="459">
        <v>0</v>
      </c>
      <c r="G229" s="460">
        <v>0</v>
      </c>
      <c r="H229" s="462">
        <v>7.3999999999999996E-2</v>
      </c>
      <c r="I229" s="459">
        <v>0.69199999999999995</v>
      </c>
      <c r="J229" s="460">
        <v>0.69199999999999995</v>
      </c>
      <c r="K229" s="470" t="s">
        <v>271</v>
      </c>
    </row>
    <row r="230" spans="1:11" ht="14.45" customHeight="1" thickBot="1" x14ac:dyDescent="0.25">
      <c r="A230" s="481" t="s">
        <v>493</v>
      </c>
      <c r="B230" s="459">
        <v>48.620664329004001</v>
      </c>
      <c r="C230" s="459">
        <v>50.862000000000002</v>
      </c>
      <c r="D230" s="460">
        <v>2.2413356709949999</v>
      </c>
      <c r="E230" s="461">
        <v>1.0460984172450001</v>
      </c>
      <c r="F230" s="459">
        <v>53.275617545320998</v>
      </c>
      <c r="G230" s="460">
        <v>39.956713158991001</v>
      </c>
      <c r="H230" s="462">
        <v>4.2240000000000002</v>
      </c>
      <c r="I230" s="459">
        <v>27.15</v>
      </c>
      <c r="J230" s="460">
        <v>-12.806713158991</v>
      </c>
      <c r="K230" s="463">
        <v>0.50961398949299996</v>
      </c>
    </row>
    <row r="231" spans="1:11" ht="14.45" customHeight="1" thickBot="1" x14ac:dyDescent="0.25">
      <c r="A231" s="481" t="s">
        <v>494</v>
      </c>
      <c r="B231" s="459">
        <v>50.099633587120003</v>
      </c>
      <c r="C231" s="459">
        <v>12.760300000000001</v>
      </c>
      <c r="D231" s="460">
        <v>-37.339333587120002</v>
      </c>
      <c r="E231" s="461">
        <v>0.25469846955600001</v>
      </c>
      <c r="F231" s="459">
        <v>0</v>
      </c>
      <c r="G231" s="460">
        <v>0</v>
      </c>
      <c r="H231" s="462">
        <v>0</v>
      </c>
      <c r="I231" s="459">
        <v>26.363600000000002</v>
      </c>
      <c r="J231" s="460">
        <v>26.363600000000002</v>
      </c>
      <c r="K231" s="470" t="s">
        <v>271</v>
      </c>
    </row>
    <row r="232" spans="1:11" ht="14.45" customHeight="1" thickBot="1" x14ac:dyDescent="0.25">
      <c r="A232" s="480" t="s">
        <v>495</v>
      </c>
      <c r="B232" s="464">
        <v>0</v>
      </c>
      <c r="C232" s="464">
        <v>43.933999999999997</v>
      </c>
      <c r="D232" s="465">
        <v>43.933999999999997</v>
      </c>
      <c r="E232" s="466" t="s">
        <v>271</v>
      </c>
      <c r="F232" s="464">
        <v>0</v>
      </c>
      <c r="G232" s="465">
        <v>0</v>
      </c>
      <c r="H232" s="467">
        <v>0</v>
      </c>
      <c r="I232" s="464">
        <v>34.741999999999997</v>
      </c>
      <c r="J232" s="465">
        <v>34.741999999999997</v>
      </c>
      <c r="K232" s="468" t="s">
        <v>271</v>
      </c>
    </row>
    <row r="233" spans="1:11" ht="14.45" customHeight="1" thickBot="1" x14ac:dyDescent="0.25">
      <c r="A233" s="481" t="s">
        <v>496</v>
      </c>
      <c r="B233" s="459">
        <v>0</v>
      </c>
      <c r="C233" s="459">
        <v>43.933999999999997</v>
      </c>
      <c r="D233" s="460">
        <v>43.933999999999997</v>
      </c>
      <c r="E233" s="469" t="s">
        <v>271</v>
      </c>
      <c r="F233" s="459">
        <v>0</v>
      </c>
      <c r="G233" s="460">
        <v>0</v>
      </c>
      <c r="H233" s="462">
        <v>0</v>
      </c>
      <c r="I233" s="459">
        <v>34.741999999999997</v>
      </c>
      <c r="J233" s="460">
        <v>34.741999999999997</v>
      </c>
      <c r="K233" s="470" t="s">
        <v>271</v>
      </c>
    </row>
    <row r="234" spans="1:11" ht="14.45" customHeight="1" thickBot="1" x14ac:dyDescent="0.25">
      <c r="A234" s="478" t="s">
        <v>497</v>
      </c>
      <c r="B234" s="459">
        <v>0</v>
      </c>
      <c r="C234" s="459">
        <v>6.5909999999999996E-2</v>
      </c>
      <c r="D234" s="460">
        <v>6.5909999999999996E-2</v>
      </c>
      <c r="E234" s="469" t="s">
        <v>303</v>
      </c>
      <c r="F234" s="459">
        <v>0</v>
      </c>
      <c r="G234" s="460">
        <v>0</v>
      </c>
      <c r="H234" s="462">
        <v>0</v>
      </c>
      <c r="I234" s="459">
        <v>0</v>
      </c>
      <c r="J234" s="460">
        <v>0</v>
      </c>
      <c r="K234" s="470" t="s">
        <v>271</v>
      </c>
    </row>
    <row r="235" spans="1:11" ht="14.45" customHeight="1" thickBot="1" x14ac:dyDescent="0.25">
      <c r="A235" s="482" t="s">
        <v>498</v>
      </c>
      <c r="B235" s="464">
        <v>0</v>
      </c>
      <c r="C235" s="464">
        <v>6.5909999999999996E-2</v>
      </c>
      <c r="D235" s="465">
        <v>6.5909999999999996E-2</v>
      </c>
      <c r="E235" s="466" t="s">
        <v>303</v>
      </c>
      <c r="F235" s="464">
        <v>0</v>
      </c>
      <c r="G235" s="465">
        <v>0</v>
      </c>
      <c r="H235" s="467">
        <v>0</v>
      </c>
      <c r="I235" s="464">
        <v>0</v>
      </c>
      <c r="J235" s="465">
        <v>0</v>
      </c>
      <c r="K235" s="468" t="s">
        <v>271</v>
      </c>
    </row>
    <row r="236" spans="1:11" ht="14.45" customHeight="1" thickBot="1" x14ac:dyDescent="0.25">
      <c r="A236" s="480" t="s">
        <v>499</v>
      </c>
      <c r="B236" s="464">
        <v>0</v>
      </c>
      <c r="C236" s="464">
        <v>6.5909999999999996E-2</v>
      </c>
      <c r="D236" s="465">
        <v>6.5909999999999996E-2</v>
      </c>
      <c r="E236" s="466" t="s">
        <v>303</v>
      </c>
      <c r="F236" s="464">
        <v>0</v>
      </c>
      <c r="G236" s="465">
        <v>0</v>
      </c>
      <c r="H236" s="467">
        <v>0</v>
      </c>
      <c r="I236" s="464">
        <v>0</v>
      </c>
      <c r="J236" s="465">
        <v>0</v>
      </c>
      <c r="K236" s="468" t="s">
        <v>271</v>
      </c>
    </row>
    <row r="237" spans="1:11" ht="14.45" customHeight="1" thickBot="1" x14ac:dyDescent="0.25">
      <c r="A237" s="481" t="s">
        <v>500</v>
      </c>
      <c r="B237" s="459">
        <v>0</v>
      </c>
      <c r="C237" s="459">
        <v>6.5909999999999996E-2</v>
      </c>
      <c r="D237" s="460">
        <v>6.5909999999999996E-2</v>
      </c>
      <c r="E237" s="469" t="s">
        <v>303</v>
      </c>
      <c r="F237" s="459">
        <v>0</v>
      </c>
      <c r="G237" s="460">
        <v>0</v>
      </c>
      <c r="H237" s="462">
        <v>0</v>
      </c>
      <c r="I237" s="459">
        <v>0</v>
      </c>
      <c r="J237" s="460">
        <v>0</v>
      </c>
      <c r="K237" s="470" t="s">
        <v>271</v>
      </c>
    </row>
    <row r="238" spans="1:11" ht="14.45" customHeight="1" thickBot="1" x14ac:dyDescent="0.25">
      <c r="A238" s="478" t="s">
        <v>501</v>
      </c>
      <c r="B238" s="459">
        <v>137.53441844366799</v>
      </c>
      <c r="C238" s="459">
        <v>323.22590000000002</v>
      </c>
      <c r="D238" s="460">
        <v>185.69148155633201</v>
      </c>
      <c r="E238" s="461">
        <v>2.350145539259</v>
      </c>
      <c r="F238" s="459">
        <v>146.69310788172001</v>
      </c>
      <c r="G238" s="460">
        <v>110.01983091129</v>
      </c>
      <c r="H238" s="462">
        <v>0</v>
      </c>
      <c r="I238" s="459">
        <v>166.648</v>
      </c>
      <c r="J238" s="460">
        <v>56.628169088709001</v>
      </c>
      <c r="K238" s="463">
        <v>1.136031558717</v>
      </c>
    </row>
    <row r="239" spans="1:11" ht="14.45" customHeight="1" thickBot="1" x14ac:dyDescent="0.25">
      <c r="A239" s="482" t="s">
        <v>502</v>
      </c>
      <c r="B239" s="464">
        <v>137.53441844366799</v>
      </c>
      <c r="C239" s="464">
        <v>323.22590000000002</v>
      </c>
      <c r="D239" s="465">
        <v>185.69148155633201</v>
      </c>
      <c r="E239" s="471">
        <v>2.350145539259</v>
      </c>
      <c r="F239" s="464">
        <v>146.69310788172001</v>
      </c>
      <c r="G239" s="465">
        <v>110.01983091129</v>
      </c>
      <c r="H239" s="467">
        <v>0</v>
      </c>
      <c r="I239" s="464">
        <v>166.648</v>
      </c>
      <c r="J239" s="465">
        <v>56.628169088709001</v>
      </c>
      <c r="K239" s="472">
        <v>1.136031558717</v>
      </c>
    </row>
    <row r="240" spans="1:11" ht="14.45" customHeight="1" thickBot="1" x14ac:dyDescent="0.25">
      <c r="A240" s="480" t="s">
        <v>503</v>
      </c>
      <c r="B240" s="464">
        <v>137.53441844366799</v>
      </c>
      <c r="C240" s="464">
        <v>323.22590000000002</v>
      </c>
      <c r="D240" s="465">
        <v>185.69148155633201</v>
      </c>
      <c r="E240" s="471">
        <v>2.350145539259</v>
      </c>
      <c r="F240" s="464">
        <v>146.69310788172001</v>
      </c>
      <c r="G240" s="465">
        <v>110.01983091129</v>
      </c>
      <c r="H240" s="467">
        <v>0</v>
      </c>
      <c r="I240" s="464">
        <v>166.648</v>
      </c>
      <c r="J240" s="465">
        <v>56.628169088709001</v>
      </c>
      <c r="K240" s="472">
        <v>1.136031558717</v>
      </c>
    </row>
    <row r="241" spans="1:11" ht="14.45" customHeight="1" thickBot="1" x14ac:dyDescent="0.25">
      <c r="A241" s="481" t="s">
        <v>504</v>
      </c>
      <c r="B241" s="459">
        <v>137.53441844366799</v>
      </c>
      <c r="C241" s="459">
        <v>323.22590000000002</v>
      </c>
      <c r="D241" s="460">
        <v>185.69148155633201</v>
      </c>
      <c r="E241" s="461">
        <v>2.350145539259</v>
      </c>
      <c r="F241" s="459">
        <v>146.69310788172001</v>
      </c>
      <c r="G241" s="460">
        <v>110.01983091129</v>
      </c>
      <c r="H241" s="462">
        <v>0</v>
      </c>
      <c r="I241" s="459">
        <v>166.648</v>
      </c>
      <c r="J241" s="460">
        <v>56.628169088709001</v>
      </c>
      <c r="K241" s="463">
        <v>1.136031558717</v>
      </c>
    </row>
    <row r="242" spans="1:11" ht="14.45" customHeight="1" thickBot="1" x14ac:dyDescent="0.25">
      <c r="A242" s="477" t="s">
        <v>505</v>
      </c>
      <c r="B242" s="459">
        <v>7424.3104121102597</v>
      </c>
      <c r="C242" s="459">
        <v>7653.2616399999997</v>
      </c>
      <c r="D242" s="460">
        <v>228.951227889737</v>
      </c>
      <c r="E242" s="461">
        <v>1.030838046253</v>
      </c>
      <c r="F242" s="459">
        <v>7712.2420346977597</v>
      </c>
      <c r="G242" s="460">
        <v>5784.1815260233197</v>
      </c>
      <c r="H242" s="462">
        <v>606.62260000000003</v>
      </c>
      <c r="I242" s="459">
        <v>6049.8993499999997</v>
      </c>
      <c r="J242" s="460">
        <v>265.71782397668198</v>
      </c>
      <c r="K242" s="463">
        <v>0.784454030719</v>
      </c>
    </row>
    <row r="243" spans="1:11" ht="14.45" customHeight="1" thickBot="1" x14ac:dyDescent="0.25">
      <c r="A243" s="483" t="s">
        <v>506</v>
      </c>
      <c r="B243" s="464">
        <v>7424.3104121102597</v>
      </c>
      <c r="C243" s="464">
        <v>7653.2616399999997</v>
      </c>
      <c r="D243" s="465">
        <v>228.951227889737</v>
      </c>
      <c r="E243" s="471">
        <v>1.030838046253</v>
      </c>
      <c r="F243" s="464">
        <v>7712.2420346977597</v>
      </c>
      <c r="G243" s="465">
        <v>5784.1815260233197</v>
      </c>
      <c r="H243" s="467">
        <v>606.62260000000003</v>
      </c>
      <c r="I243" s="464">
        <v>6049.8993499999997</v>
      </c>
      <c r="J243" s="465">
        <v>265.71782397668198</v>
      </c>
      <c r="K243" s="472">
        <v>0.784454030719</v>
      </c>
    </row>
    <row r="244" spans="1:11" ht="14.45" customHeight="1" thickBot="1" x14ac:dyDescent="0.25">
      <c r="A244" s="482" t="s">
        <v>54</v>
      </c>
      <c r="B244" s="464">
        <v>7424.3104121102597</v>
      </c>
      <c r="C244" s="464">
        <v>7653.2616399999997</v>
      </c>
      <c r="D244" s="465">
        <v>228.951227889737</v>
      </c>
      <c r="E244" s="471">
        <v>1.030838046253</v>
      </c>
      <c r="F244" s="464">
        <v>7712.2420346977597</v>
      </c>
      <c r="G244" s="465">
        <v>5784.1815260233197</v>
      </c>
      <c r="H244" s="467">
        <v>606.62260000000003</v>
      </c>
      <c r="I244" s="464">
        <v>6049.8993499999997</v>
      </c>
      <c r="J244" s="465">
        <v>265.71782397668198</v>
      </c>
      <c r="K244" s="472">
        <v>0.784454030719</v>
      </c>
    </row>
    <row r="245" spans="1:11" ht="14.45" customHeight="1" thickBot="1" x14ac:dyDescent="0.25">
      <c r="A245" s="484" t="s">
        <v>507</v>
      </c>
      <c r="B245" s="459">
        <v>0</v>
      </c>
      <c r="C245" s="459">
        <v>5.5136799999999999</v>
      </c>
      <c r="D245" s="460">
        <v>5.5136799999999999</v>
      </c>
      <c r="E245" s="469" t="s">
        <v>303</v>
      </c>
      <c r="F245" s="459">
        <v>9.0730540234730004</v>
      </c>
      <c r="G245" s="460">
        <v>6.8047905176050003</v>
      </c>
      <c r="H245" s="462">
        <v>0.24740999999999999</v>
      </c>
      <c r="I245" s="459">
        <v>5.2102500000000003</v>
      </c>
      <c r="J245" s="460">
        <v>-1.594540517605</v>
      </c>
      <c r="K245" s="463">
        <v>0.57425537051999997</v>
      </c>
    </row>
    <row r="246" spans="1:11" ht="14.45" customHeight="1" thickBot="1" x14ac:dyDescent="0.25">
      <c r="A246" s="481" t="s">
        <v>508</v>
      </c>
      <c r="B246" s="459">
        <v>0</v>
      </c>
      <c r="C246" s="459">
        <v>5.5136799999999999</v>
      </c>
      <c r="D246" s="460">
        <v>5.5136799999999999</v>
      </c>
      <c r="E246" s="469" t="s">
        <v>303</v>
      </c>
      <c r="F246" s="459">
        <v>9.0730540234730004</v>
      </c>
      <c r="G246" s="460">
        <v>6.8047905176050003</v>
      </c>
      <c r="H246" s="462">
        <v>0.24740999999999999</v>
      </c>
      <c r="I246" s="459">
        <v>5.2102500000000003</v>
      </c>
      <c r="J246" s="460">
        <v>-1.594540517605</v>
      </c>
      <c r="K246" s="463">
        <v>0.57425537051999997</v>
      </c>
    </row>
    <row r="247" spans="1:11" ht="14.45" customHeight="1" thickBot="1" x14ac:dyDescent="0.25">
      <c r="A247" s="480" t="s">
        <v>509</v>
      </c>
      <c r="B247" s="464">
        <v>74.981380223356993</v>
      </c>
      <c r="C247" s="464">
        <v>52.902999999999999</v>
      </c>
      <c r="D247" s="465">
        <v>-22.078380223357001</v>
      </c>
      <c r="E247" s="471">
        <v>0.70554849540499998</v>
      </c>
      <c r="F247" s="464">
        <v>87.822859549176997</v>
      </c>
      <c r="G247" s="465">
        <v>65.867144661883003</v>
      </c>
      <c r="H247" s="467">
        <v>3.63</v>
      </c>
      <c r="I247" s="464">
        <v>25.93</v>
      </c>
      <c r="J247" s="465">
        <v>-39.937144661883003</v>
      </c>
      <c r="K247" s="472">
        <v>0.29525342414299999</v>
      </c>
    </row>
    <row r="248" spans="1:11" ht="14.45" customHeight="1" thickBot="1" x14ac:dyDescent="0.25">
      <c r="A248" s="481" t="s">
        <v>510</v>
      </c>
      <c r="B248" s="459">
        <v>74.981380223356993</v>
      </c>
      <c r="C248" s="459">
        <v>52.902999999999999</v>
      </c>
      <c r="D248" s="460">
        <v>-22.078380223357001</v>
      </c>
      <c r="E248" s="461">
        <v>0.70554849540499998</v>
      </c>
      <c r="F248" s="459">
        <v>87.822859549176997</v>
      </c>
      <c r="G248" s="460">
        <v>65.867144661883003</v>
      </c>
      <c r="H248" s="462">
        <v>3.63</v>
      </c>
      <c r="I248" s="459">
        <v>25.93</v>
      </c>
      <c r="J248" s="460">
        <v>-39.937144661883003</v>
      </c>
      <c r="K248" s="463">
        <v>0.29525342414299999</v>
      </c>
    </row>
    <row r="249" spans="1:11" ht="14.45" customHeight="1" thickBot="1" x14ac:dyDescent="0.25">
      <c r="A249" s="480" t="s">
        <v>511</v>
      </c>
      <c r="B249" s="464">
        <v>689.06840971677696</v>
      </c>
      <c r="C249" s="464">
        <v>562.79507000000001</v>
      </c>
      <c r="D249" s="465">
        <v>-126.273339716777</v>
      </c>
      <c r="E249" s="471">
        <v>0.81674774530899996</v>
      </c>
      <c r="F249" s="464">
        <v>769.18750638511494</v>
      </c>
      <c r="G249" s="465">
        <v>576.89062978883601</v>
      </c>
      <c r="H249" s="467">
        <v>51.456099999999999</v>
      </c>
      <c r="I249" s="464">
        <v>417.19934999999998</v>
      </c>
      <c r="J249" s="465">
        <v>-159.691279788836</v>
      </c>
      <c r="K249" s="472">
        <v>0.54238965991599997</v>
      </c>
    </row>
    <row r="250" spans="1:11" ht="14.45" customHeight="1" thickBot="1" x14ac:dyDescent="0.25">
      <c r="A250" s="481" t="s">
        <v>512</v>
      </c>
      <c r="B250" s="459">
        <v>1.8518983915859999</v>
      </c>
      <c r="C250" s="459">
        <v>0.74</v>
      </c>
      <c r="D250" s="460">
        <v>-1.1118983915859999</v>
      </c>
      <c r="E250" s="461">
        <v>0.39958995772200001</v>
      </c>
      <c r="F250" s="459">
        <v>17.431663453648</v>
      </c>
      <c r="G250" s="460">
        <v>13.073747590236</v>
      </c>
      <c r="H250" s="462">
        <v>0</v>
      </c>
      <c r="I250" s="459">
        <v>2.1779999999999999</v>
      </c>
      <c r="J250" s="460">
        <v>-10.895747590236001</v>
      </c>
      <c r="K250" s="463">
        <v>0.12494504645399999</v>
      </c>
    </row>
    <row r="251" spans="1:11" ht="14.45" customHeight="1" thickBot="1" x14ac:dyDescent="0.25">
      <c r="A251" s="481" t="s">
        <v>513</v>
      </c>
      <c r="B251" s="459">
        <v>4.3393329464450003</v>
      </c>
      <c r="C251" s="459">
        <v>14.6462</v>
      </c>
      <c r="D251" s="460">
        <v>10.306867053554001</v>
      </c>
      <c r="E251" s="461">
        <v>3.375219228567</v>
      </c>
      <c r="F251" s="459">
        <v>0</v>
      </c>
      <c r="G251" s="460">
        <v>0</v>
      </c>
      <c r="H251" s="462">
        <v>3.6179999999999999</v>
      </c>
      <c r="I251" s="459">
        <v>7.6909000000000001</v>
      </c>
      <c r="J251" s="460">
        <v>7.6909000000000001</v>
      </c>
      <c r="K251" s="470" t="s">
        <v>303</v>
      </c>
    </row>
    <row r="252" spans="1:11" ht="14.45" customHeight="1" thickBot="1" x14ac:dyDescent="0.25">
      <c r="A252" s="481" t="s">
        <v>514</v>
      </c>
      <c r="B252" s="459">
        <v>682.87717837874504</v>
      </c>
      <c r="C252" s="459">
        <v>547.40886999999998</v>
      </c>
      <c r="D252" s="460">
        <v>-135.46830837874501</v>
      </c>
      <c r="E252" s="461">
        <v>0.80162126855600002</v>
      </c>
      <c r="F252" s="459">
        <v>751.75584293146596</v>
      </c>
      <c r="G252" s="460">
        <v>563.81688219859996</v>
      </c>
      <c r="H252" s="462">
        <v>47.838099999999997</v>
      </c>
      <c r="I252" s="459">
        <v>407.33044999999998</v>
      </c>
      <c r="J252" s="460">
        <v>-156.486432198599</v>
      </c>
      <c r="K252" s="463">
        <v>0.54183875500199996</v>
      </c>
    </row>
    <row r="253" spans="1:11" ht="14.45" customHeight="1" thickBot="1" x14ac:dyDescent="0.25">
      <c r="A253" s="484" t="s">
        <v>515</v>
      </c>
      <c r="B253" s="459">
        <v>0</v>
      </c>
      <c r="C253" s="459">
        <v>0</v>
      </c>
      <c r="D253" s="460">
        <v>0</v>
      </c>
      <c r="E253" s="461">
        <v>1</v>
      </c>
      <c r="F253" s="459">
        <v>0</v>
      </c>
      <c r="G253" s="460">
        <v>0</v>
      </c>
      <c r="H253" s="462">
        <v>1.37462</v>
      </c>
      <c r="I253" s="459">
        <v>3.5992600000000001</v>
      </c>
      <c r="J253" s="460">
        <v>3.5992600000000001</v>
      </c>
      <c r="K253" s="470" t="s">
        <v>303</v>
      </c>
    </row>
    <row r="254" spans="1:11" ht="14.45" customHeight="1" thickBot="1" x14ac:dyDescent="0.25">
      <c r="A254" s="481" t="s">
        <v>516</v>
      </c>
      <c r="B254" s="459">
        <v>0</v>
      </c>
      <c r="C254" s="459">
        <v>0</v>
      </c>
      <c r="D254" s="460">
        <v>0</v>
      </c>
      <c r="E254" s="461">
        <v>1</v>
      </c>
      <c r="F254" s="459">
        <v>0</v>
      </c>
      <c r="G254" s="460">
        <v>0</v>
      </c>
      <c r="H254" s="462">
        <v>1.37462</v>
      </c>
      <c r="I254" s="459">
        <v>3.5992600000000001</v>
      </c>
      <c r="J254" s="460">
        <v>3.5992600000000001</v>
      </c>
      <c r="K254" s="470" t="s">
        <v>303</v>
      </c>
    </row>
    <row r="255" spans="1:11" ht="14.45" customHeight="1" thickBot="1" x14ac:dyDescent="0.25">
      <c r="A255" s="480" t="s">
        <v>517</v>
      </c>
      <c r="B255" s="464">
        <v>163.51723848013901</v>
      </c>
      <c r="C255" s="464">
        <v>182.55779999999999</v>
      </c>
      <c r="D255" s="465">
        <v>19.040561519861001</v>
      </c>
      <c r="E255" s="471">
        <v>1.116443756614</v>
      </c>
      <c r="F255" s="464">
        <v>168.407516124164</v>
      </c>
      <c r="G255" s="465">
        <v>126.305637093123</v>
      </c>
      <c r="H255" s="467">
        <v>0</v>
      </c>
      <c r="I255" s="464">
        <v>42.976779999999998</v>
      </c>
      <c r="J255" s="465">
        <v>-83.328857093123005</v>
      </c>
      <c r="K255" s="472">
        <v>0.255195142052</v>
      </c>
    </row>
    <row r="256" spans="1:11" ht="14.45" customHeight="1" thickBot="1" x14ac:dyDescent="0.25">
      <c r="A256" s="481" t="s">
        <v>518</v>
      </c>
      <c r="B256" s="459">
        <v>163.51723848013901</v>
      </c>
      <c r="C256" s="459">
        <v>182.55779999999999</v>
      </c>
      <c r="D256" s="460">
        <v>19.040561519861001</v>
      </c>
      <c r="E256" s="461">
        <v>1.116443756614</v>
      </c>
      <c r="F256" s="459">
        <v>168.407516124164</v>
      </c>
      <c r="G256" s="460">
        <v>126.305637093123</v>
      </c>
      <c r="H256" s="462">
        <v>0</v>
      </c>
      <c r="I256" s="459">
        <v>42.976779999999998</v>
      </c>
      <c r="J256" s="460">
        <v>-83.328857093123005</v>
      </c>
      <c r="K256" s="463">
        <v>0.255195142052</v>
      </c>
    </row>
    <row r="257" spans="1:11" ht="14.45" customHeight="1" thickBot="1" x14ac:dyDescent="0.25">
      <c r="A257" s="480" t="s">
        <v>519</v>
      </c>
      <c r="B257" s="464">
        <v>0</v>
      </c>
      <c r="C257" s="464">
        <v>2.3199999999999998</v>
      </c>
      <c r="D257" s="465">
        <v>2.3199999999999998</v>
      </c>
      <c r="E257" s="466" t="s">
        <v>303</v>
      </c>
      <c r="F257" s="464">
        <v>0</v>
      </c>
      <c r="G257" s="465">
        <v>0</v>
      </c>
      <c r="H257" s="467">
        <v>0.28000000000000003</v>
      </c>
      <c r="I257" s="464">
        <v>0.56000000000000005</v>
      </c>
      <c r="J257" s="465">
        <v>0.56000000000000005</v>
      </c>
      <c r="K257" s="468" t="s">
        <v>303</v>
      </c>
    </row>
    <row r="258" spans="1:11" ht="14.45" customHeight="1" thickBot="1" x14ac:dyDescent="0.25">
      <c r="A258" s="481" t="s">
        <v>520</v>
      </c>
      <c r="B258" s="459">
        <v>0</v>
      </c>
      <c r="C258" s="459">
        <v>2.3199999999999998</v>
      </c>
      <c r="D258" s="460">
        <v>2.3199999999999998</v>
      </c>
      <c r="E258" s="469" t="s">
        <v>303</v>
      </c>
      <c r="F258" s="459">
        <v>0</v>
      </c>
      <c r="G258" s="460">
        <v>0</v>
      </c>
      <c r="H258" s="462">
        <v>0.28000000000000003</v>
      </c>
      <c r="I258" s="459">
        <v>0.56000000000000005</v>
      </c>
      <c r="J258" s="460">
        <v>0.56000000000000005</v>
      </c>
      <c r="K258" s="470" t="s">
        <v>303</v>
      </c>
    </row>
    <row r="259" spans="1:11" ht="14.45" customHeight="1" thickBot="1" x14ac:dyDescent="0.25">
      <c r="A259" s="480" t="s">
        <v>521</v>
      </c>
      <c r="B259" s="464">
        <v>2066.9207490912499</v>
      </c>
      <c r="C259" s="464">
        <v>1731.1520499999999</v>
      </c>
      <c r="D259" s="465">
        <v>-335.76869909124599</v>
      </c>
      <c r="E259" s="471">
        <v>0.83755124658799995</v>
      </c>
      <c r="F259" s="464">
        <v>2324.4181540394702</v>
      </c>
      <c r="G259" s="465">
        <v>1743.3136155295999</v>
      </c>
      <c r="H259" s="467">
        <v>141.54675</v>
      </c>
      <c r="I259" s="464">
        <v>1510.3460399999999</v>
      </c>
      <c r="J259" s="465">
        <v>-232.96757552960099</v>
      </c>
      <c r="K259" s="472">
        <v>0.64977381000699996</v>
      </c>
    </row>
    <row r="260" spans="1:11" ht="14.45" customHeight="1" thickBot="1" x14ac:dyDescent="0.25">
      <c r="A260" s="481" t="s">
        <v>522</v>
      </c>
      <c r="B260" s="459">
        <v>2066.9207490912499</v>
      </c>
      <c r="C260" s="459">
        <v>1731.1520499999999</v>
      </c>
      <c r="D260" s="460">
        <v>-335.76869909124599</v>
      </c>
      <c r="E260" s="461">
        <v>0.83755124658799995</v>
      </c>
      <c r="F260" s="459">
        <v>2324.4181540394702</v>
      </c>
      <c r="G260" s="460">
        <v>1743.3136155295999</v>
      </c>
      <c r="H260" s="462">
        <v>141.54675</v>
      </c>
      <c r="I260" s="459">
        <v>1510.3460399999999</v>
      </c>
      <c r="J260" s="460">
        <v>-232.96757552960099</v>
      </c>
      <c r="K260" s="463">
        <v>0.64977381000699996</v>
      </c>
    </row>
    <row r="261" spans="1:11" ht="14.45" customHeight="1" thickBot="1" x14ac:dyDescent="0.25">
      <c r="A261" s="480" t="s">
        <v>523</v>
      </c>
      <c r="B261" s="464">
        <v>0</v>
      </c>
      <c r="C261" s="464">
        <v>232.858</v>
      </c>
      <c r="D261" s="465">
        <v>232.858</v>
      </c>
      <c r="E261" s="466" t="s">
        <v>303</v>
      </c>
      <c r="F261" s="464">
        <v>0</v>
      </c>
      <c r="G261" s="465">
        <v>0</v>
      </c>
      <c r="H261" s="467">
        <v>27.516999999999999</v>
      </c>
      <c r="I261" s="464">
        <v>118.42100000000001</v>
      </c>
      <c r="J261" s="465">
        <v>118.42100000000001</v>
      </c>
      <c r="K261" s="468" t="s">
        <v>303</v>
      </c>
    </row>
    <row r="262" spans="1:11" ht="14.45" customHeight="1" thickBot="1" x14ac:dyDescent="0.25">
      <c r="A262" s="481" t="s">
        <v>524</v>
      </c>
      <c r="B262" s="459">
        <v>0</v>
      </c>
      <c r="C262" s="459">
        <v>232.858</v>
      </c>
      <c r="D262" s="460">
        <v>232.858</v>
      </c>
      <c r="E262" s="469" t="s">
        <v>303</v>
      </c>
      <c r="F262" s="459">
        <v>0</v>
      </c>
      <c r="G262" s="460">
        <v>0</v>
      </c>
      <c r="H262" s="462">
        <v>27.516999999999999</v>
      </c>
      <c r="I262" s="459">
        <v>118.42100000000001</v>
      </c>
      <c r="J262" s="460">
        <v>118.42100000000001</v>
      </c>
      <c r="K262" s="470" t="s">
        <v>303</v>
      </c>
    </row>
    <row r="263" spans="1:11" ht="14.45" customHeight="1" thickBot="1" x14ac:dyDescent="0.25">
      <c r="A263" s="480" t="s">
        <v>525</v>
      </c>
      <c r="B263" s="464">
        <v>4429.8226345987396</v>
      </c>
      <c r="C263" s="464">
        <v>4883.1620400000002</v>
      </c>
      <c r="D263" s="465">
        <v>453.33940540125701</v>
      </c>
      <c r="E263" s="471">
        <v>1.1023380489000001</v>
      </c>
      <c r="F263" s="464">
        <v>4353.3329445763602</v>
      </c>
      <c r="G263" s="465">
        <v>3264.9997084322699</v>
      </c>
      <c r="H263" s="467">
        <v>380.57071999999999</v>
      </c>
      <c r="I263" s="464">
        <v>3925.6566699999998</v>
      </c>
      <c r="J263" s="465">
        <v>660.65696156773095</v>
      </c>
      <c r="K263" s="472">
        <v>0.90175888680600003</v>
      </c>
    </row>
    <row r="264" spans="1:11" ht="14.45" customHeight="1" thickBot="1" x14ac:dyDescent="0.25">
      <c r="A264" s="481" t="s">
        <v>526</v>
      </c>
      <c r="B264" s="459">
        <v>4429.8226345987396</v>
      </c>
      <c r="C264" s="459">
        <v>4883.1620400000002</v>
      </c>
      <c r="D264" s="460">
        <v>453.33940540125701</v>
      </c>
      <c r="E264" s="461">
        <v>1.1023380489000001</v>
      </c>
      <c r="F264" s="459">
        <v>4353.3329445763602</v>
      </c>
      <c r="G264" s="460">
        <v>3264.9997084322699</v>
      </c>
      <c r="H264" s="462">
        <v>380.57071999999999</v>
      </c>
      <c r="I264" s="459">
        <v>3925.6566699999998</v>
      </c>
      <c r="J264" s="460">
        <v>660.65696156773095</v>
      </c>
      <c r="K264" s="463">
        <v>0.90175888680600003</v>
      </c>
    </row>
    <row r="265" spans="1:11" ht="14.45" customHeight="1" thickBot="1" x14ac:dyDescent="0.25">
      <c r="A265" s="477" t="s">
        <v>527</v>
      </c>
      <c r="B265" s="459">
        <v>0</v>
      </c>
      <c r="C265" s="459">
        <v>1049.3215700000001</v>
      </c>
      <c r="D265" s="460">
        <v>1049.3215700000001</v>
      </c>
      <c r="E265" s="469" t="s">
        <v>271</v>
      </c>
      <c r="F265" s="459">
        <v>0</v>
      </c>
      <c r="G265" s="460">
        <v>0</v>
      </c>
      <c r="H265" s="462">
        <v>111.37685999999999</v>
      </c>
      <c r="I265" s="459">
        <v>1031.0947200000001</v>
      </c>
      <c r="J265" s="460">
        <v>1031.0947200000001</v>
      </c>
      <c r="K265" s="470" t="s">
        <v>303</v>
      </c>
    </row>
    <row r="266" spans="1:11" ht="14.45" customHeight="1" thickBot="1" x14ac:dyDescent="0.25">
      <c r="A266" s="483" t="s">
        <v>528</v>
      </c>
      <c r="B266" s="464">
        <v>0</v>
      </c>
      <c r="C266" s="464">
        <v>1049.3215700000001</v>
      </c>
      <c r="D266" s="465">
        <v>1049.3215700000001</v>
      </c>
      <c r="E266" s="466" t="s">
        <v>271</v>
      </c>
      <c r="F266" s="464">
        <v>0</v>
      </c>
      <c r="G266" s="465">
        <v>0</v>
      </c>
      <c r="H266" s="467">
        <v>111.37685999999999</v>
      </c>
      <c r="I266" s="464">
        <v>1031.0947200000001</v>
      </c>
      <c r="J266" s="465">
        <v>1031.0947200000001</v>
      </c>
      <c r="K266" s="468" t="s">
        <v>303</v>
      </c>
    </row>
    <row r="267" spans="1:11" ht="14.45" customHeight="1" thickBot="1" x14ac:dyDescent="0.25">
      <c r="A267" s="482" t="s">
        <v>529</v>
      </c>
      <c r="B267" s="464">
        <v>0</v>
      </c>
      <c r="C267" s="464">
        <v>1049.3215700000001</v>
      </c>
      <c r="D267" s="465">
        <v>1049.3215700000001</v>
      </c>
      <c r="E267" s="466" t="s">
        <v>271</v>
      </c>
      <c r="F267" s="464">
        <v>0</v>
      </c>
      <c r="G267" s="465">
        <v>0</v>
      </c>
      <c r="H267" s="467">
        <v>111.37685999999999</v>
      </c>
      <c r="I267" s="464">
        <v>1031.0947200000001</v>
      </c>
      <c r="J267" s="465">
        <v>1031.0947200000001</v>
      </c>
      <c r="K267" s="468" t="s">
        <v>303</v>
      </c>
    </row>
    <row r="268" spans="1:11" ht="14.45" customHeight="1" thickBot="1" x14ac:dyDescent="0.25">
      <c r="A268" s="480" t="s">
        <v>530</v>
      </c>
      <c r="B268" s="464">
        <v>0</v>
      </c>
      <c r="C268" s="464">
        <v>1049.3215700000001</v>
      </c>
      <c r="D268" s="465">
        <v>1049.3215700000001</v>
      </c>
      <c r="E268" s="466" t="s">
        <v>303</v>
      </c>
      <c r="F268" s="464">
        <v>0</v>
      </c>
      <c r="G268" s="465">
        <v>0</v>
      </c>
      <c r="H268" s="467">
        <v>111.37685999999999</v>
      </c>
      <c r="I268" s="464">
        <v>1031.0947200000001</v>
      </c>
      <c r="J268" s="465">
        <v>1031.0947200000001</v>
      </c>
      <c r="K268" s="468" t="s">
        <v>303</v>
      </c>
    </row>
    <row r="269" spans="1:11" ht="14.45" customHeight="1" thickBot="1" x14ac:dyDescent="0.25">
      <c r="A269" s="481" t="s">
        <v>531</v>
      </c>
      <c r="B269" s="459">
        <v>0</v>
      </c>
      <c r="C269" s="459">
        <v>1</v>
      </c>
      <c r="D269" s="460">
        <v>1</v>
      </c>
      <c r="E269" s="469" t="s">
        <v>303</v>
      </c>
      <c r="F269" s="459">
        <v>0</v>
      </c>
      <c r="G269" s="460">
        <v>0</v>
      </c>
      <c r="H269" s="462">
        <v>0</v>
      </c>
      <c r="I269" s="459">
        <v>0</v>
      </c>
      <c r="J269" s="460">
        <v>0</v>
      </c>
      <c r="K269" s="463">
        <v>0</v>
      </c>
    </row>
    <row r="270" spans="1:11" ht="14.45" customHeight="1" thickBot="1" x14ac:dyDescent="0.25">
      <c r="A270" s="481" t="s">
        <v>532</v>
      </c>
      <c r="B270" s="459">
        <v>0</v>
      </c>
      <c r="C270" s="459">
        <v>1042.8305700000001</v>
      </c>
      <c r="D270" s="460">
        <v>1042.8305700000001</v>
      </c>
      <c r="E270" s="469" t="s">
        <v>303</v>
      </c>
      <c r="F270" s="459">
        <v>0</v>
      </c>
      <c r="G270" s="460">
        <v>0</v>
      </c>
      <c r="H270" s="462">
        <v>111.37685999999999</v>
      </c>
      <c r="I270" s="459">
        <v>1031.0947200000001</v>
      </c>
      <c r="J270" s="460">
        <v>1031.0947200000001</v>
      </c>
      <c r="K270" s="470" t="s">
        <v>303</v>
      </c>
    </row>
    <row r="271" spans="1:11" ht="14.45" customHeight="1" thickBot="1" x14ac:dyDescent="0.25">
      <c r="A271" s="481" t="s">
        <v>533</v>
      </c>
      <c r="B271" s="459">
        <v>0</v>
      </c>
      <c r="C271" s="459">
        <v>5.4909999999999997</v>
      </c>
      <c r="D271" s="460">
        <v>5.4909999999999997</v>
      </c>
      <c r="E271" s="469" t="s">
        <v>303</v>
      </c>
      <c r="F271" s="459">
        <v>0</v>
      </c>
      <c r="G271" s="460">
        <v>0</v>
      </c>
      <c r="H271" s="462">
        <v>0</v>
      </c>
      <c r="I271" s="459">
        <v>0</v>
      </c>
      <c r="J271" s="460">
        <v>0</v>
      </c>
      <c r="K271" s="463">
        <v>0</v>
      </c>
    </row>
    <row r="272" spans="1:11" ht="14.45" customHeight="1" thickBot="1" x14ac:dyDescent="0.25">
      <c r="A272" s="485"/>
      <c r="B272" s="459">
        <v>40482.991619933899</v>
      </c>
      <c r="C272" s="459">
        <v>49704.090269999899</v>
      </c>
      <c r="D272" s="460">
        <v>9221.0986500660802</v>
      </c>
      <c r="E272" s="461">
        <v>1.227777105423</v>
      </c>
      <c r="F272" s="459">
        <v>53544.482850286397</v>
      </c>
      <c r="G272" s="460">
        <v>40158.362137714801</v>
      </c>
      <c r="H272" s="462">
        <v>3900.6610000000001</v>
      </c>
      <c r="I272" s="459">
        <v>35536.188950000098</v>
      </c>
      <c r="J272" s="460">
        <v>-4622.1731877147704</v>
      </c>
      <c r="K272" s="463">
        <v>0.663676014004</v>
      </c>
    </row>
    <row r="273" spans="1:11" ht="14.45" customHeight="1" thickBot="1" x14ac:dyDescent="0.25">
      <c r="A273" s="486" t="s">
        <v>66</v>
      </c>
      <c r="B273" s="473">
        <v>40482.991619933899</v>
      </c>
      <c r="C273" s="473">
        <v>49704.090269999899</v>
      </c>
      <c r="D273" s="474">
        <v>9221.0986500660802</v>
      </c>
      <c r="E273" s="475" t="s">
        <v>271</v>
      </c>
      <c r="F273" s="473">
        <v>53544.482850286397</v>
      </c>
      <c r="G273" s="474">
        <v>40158.362137714801</v>
      </c>
      <c r="H273" s="473">
        <v>3900.6610000000001</v>
      </c>
      <c r="I273" s="473">
        <v>35536.188950000003</v>
      </c>
      <c r="J273" s="474">
        <v>-4622.1731877147704</v>
      </c>
      <c r="K273" s="476">
        <v>0.663676014004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805E5F12-0C6A-4F5C-8883-EAD0BD08C09F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534</v>
      </c>
      <c r="B5" s="488" t="s">
        <v>535</v>
      </c>
      <c r="C5" s="489" t="s">
        <v>536</v>
      </c>
      <c r="D5" s="489" t="s">
        <v>536</v>
      </c>
      <c r="E5" s="489"/>
      <c r="F5" s="489" t="s">
        <v>536</v>
      </c>
      <c r="G5" s="489" t="s">
        <v>536</v>
      </c>
      <c r="H5" s="489" t="s">
        <v>536</v>
      </c>
      <c r="I5" s="490" t="s">
        <v>536</v>
      </c>
      <c r="J5" s="491" t="s">
        <v>68</v>
      </c>
    </row>
    <row r="6" spans="1:10" ht="14.45" customHeight="1" x14ac:dyDescent="0.2">
      <c r="A6" s="487" t="s">
        <v>534</v>
      </c>
      <c r="B6" s="488" t="s">
        <v>537</v>
      </c>
      <c r="C6" s="489">
        <v>50.780509999999992</v>
      </c>
      <c r="D6" s="489">
        <v>61.109580000000001</v>
      </c>
      <c r="E6" s="489"/>
      <c r="F6" s="489">
        <v>39.709910000000008</v>
      </c>
      <c r="G6" s="489">
        <v>67.500001953124993</v>
      </c>
      <c r="H6" s="489">
        <v>-27.790091953124985</v>
      </c>
      <c r="I6" s="490">
        <v>0.58829494594053988</v>
      </c>
      <c r="J6" s="491" t="s">
        <v>1</v>
      </c>
    </row>
    <row r="7" spans="1:10" ht="14.45" customHeight="1" x14ac:dyDescent="0.2">
      <c r="A7" s="487" t="s">
        <v>534</v>
      </c>
      <c r="B7" s="488" t="s">
        <v>538</v>
      </c>
      <c r="C7" s="489">
        <v>1.5152299999999999</v>
      </c>
      <c r="D7" s="489">
        <v>38.068640000000002</v>
      </c>
      <c r="E7" s="489"/>
      <c r="F7" s="489">
        <v>0.97359999999999958</v>
      </c>
      <c r="G7" s="489">
        <v>22.5</v>
      </c>
      <c r="H7" s="489">
        <v>-21.526399999999999</v>
      </c>
      <c r="I7" s="490">
        <v>4.3271111111111094E-2</v>
      </c>
      <c r="J7" s="491" t="s">
        <v>1</v>
      </c>
    </row>
    <row r="8" spans="1:10" ht="14.45" customHeight="1" x14ac:dyDescent="0.2">
      <c r="A8" s="487" t="s">
        <v>534</v>
      </c>
      <c r="B8" s="488" t="s">
        <v>539</v>
      </c>
      <c r="C8" s="489">
        <v>52.295739999999995</v>
      </c>
      <c r="D8" s="489">
        <v>99.17822000000001</v>
      </c>
      <c r="E8" s="489"/>
      <c r="F8" s="489">
        <v>40.683510000000005</v>
      </c>
      <c r="G8" s="489">
        <v>90.000001953124993</v>
      </c>
      <c r="H8" s="489">
        <v>-49.316491953124988</v>
      </c>
      <c r="I8" s="490">
        <v>0.45203899019012617</v>
      </c>
      <c r="J8" s="491" t="s">
        <v>540</v>
      </c>
    </row>
    <row r="10" spans="1:10" ht="14.45" customHeight="1" x14ac:dyDescent="0.2">
      <c r="A10" s="487" t="s">
        <v>534</v>
      </c>
      <c r="B10" s="488" t="s">
        <v>535</v>
      </c>
      <c r="C10" s="489" t="s">
        <v>536</v>
      </c>
      <c r="D10" s="489" t="s">
        <v>536</v>
      </c>
      <c r="E10" s="489"/>
      <c r="F10" s="489" t="s">
        <v>536</v>
      </c>
      <c r="G10" s="489" t="s">
        <v>536</v>
      </c>
      <c r="H10" s="489" t="s">
        <v>536</v>
      </c>
      <c r="I10" s="490" t="s">
        <v>536</v>
      </c>
      <c r="J10" s="491" t="s">
        <v>68</v>
      </c>
    </row>
    <row r="11" spans="1:10" ht="14.45" customHeight="1" x14ac:dyDescent="0.2">
      <c r="A11" s="487" t="s">
        <v>541</v>
      </c>
      <c r="B11" s="488" t="s">
        <v>542</v>
      </c>
      <c r="C11" s="489" t="s">
        <v>536</v>
      </c>
      <c r="D11" s="489" t="s">
        <v>536</v>
      </c>
      <c r="E11" s="489"/>
      <c r="F11" s="489" t="s">
        <v>536</v>
      </c>
      <c r="G11" s="489" t="s">
        <v>536</v>
      </c>
      <c r="H11" s="489" t="s">
        <v>536</v>
      </c>
      <c r="I11" s="490" t="s">
        <v>536</v>
      </c>
      <c r="J11" s="491" t="s">
        <v>0</v>
      </c>
    </row>
    <row r="12" spans="1:10" ht="14.45" customHeight="1" x14ac:dyDescent="0.2">
      <c r="A12" s="487" t="s">
        <v>541</v>
      </c>
      <c r="B12" s="488" t="s">
        <v>537</v>
      </c>
      <c r="C12" s="489">
        <v>5.9788800000000002</v>
      </c>
      <c r="D12" s="489">
        <v>9.7989099999999993</v>
      </c>
      <c r="E12" s="489"/>
      <c r="F12" s="489">
        <v>1.9056599999999999</v>
      </c>
      <c r="G12" s="489">
        <v>12</v>
      </c>
      <c r="H12" s="489">
        <v>-10.094340000000001</v>
      </c>
      <c r="I12" s="490">
        <v>0.158805</v>
      </c>
      <c r="J12" s="491" t="s">
        <v>1</v>
      </c>
    </row>
    <row r="13" spans="1:10" ht="14.45" customHeight="1" x14ac:dyDescent="0.2">
      <c r="A13" s="487" t="s">
        <v>541</v>
      </c>
      <c r="B13" s="488" t="s">
        <v>538</v>
      </c>
      <c r="C13" s="489">
        <v>0.54955999999999994</v>
      </c>
      <c r="D13" s="489">
        <v>0</v>
      </c>
      <c r="E13" s="489"/>
      <c r="F13" s="489">
        <v>0</v>
      </c>
      <c r="G13" s="489">
        <v>0</v>
      </c>
      <c r="H13" s="489">
        <v>0</v>
      </c>
      <c r="I13" s="490" t="s">
        <v>536</v>
      </c>
      <c r="J13" s="491" t="s">
        <v>1</v>
      </c>
    </row>
    <row r="14" spans="1:10" ht="14.45" customHeight="1" x14ac:dyDescent="0.2">
      <c r="A14" s="487" t="s">
        <v>541</v>
      </c>
      <c r="B14" s="488" t="s">
        <v>543</v>
      </c>
      <c r="C14" s="489">
        <v>6.5284399999999998</v>
      </c>
      <c r="D14" s="489">
        <v>9.7989099999999993</v>
      </c>
      <c r="E14" s="489"/>
      <c r="F14" s="489">
        <v>1.9056599999999999</v>
      </c>
      <c r="G14" s="489">
        <v>12</v>
      </c>
      <c r="H14" s="489">
        <v>-10.094340000000001</v>
      </c>
      <c r="I14" s="490">
        <v>0.158805</v>
      </c>
      <c r="J14" s="491" t="s">
        <v>544</v>
      </c>
    </row>
    <row r="15" spans="1:10" ht="14.45" customHeight="1" x14ac:dyDescent="0.2">
      <c r="A15" s="487" t="s">
        <v>536</v>
      </c>
      <c r="B15" s="488" t="s">
        <v>536</v>
      </c>
      <c r="C15" s="489" t="s">
        <v>536</v>
      </c>
      <c r="D15" s="489" t="s">
        <v>536</v>
      </c>
      <c r="E15" s="489"/>
      <c r="F15" s="489" t="s">
        <v>536</v>
      </c>
      <c r="G15" s="489" t="s">
        <v>536</v>
      </c>
      <c r="H15" s="489" t="s">
        <v>536</v>
      </c>
      <c r="I15" s="490" t="s">
        <v>536</v>
      </c>
      <c r="J15" s="491" t="s">
        <v>545</v>
      </c>
    </row>
    <row r="16" spans="1:10" ht="14.45" customHeight="1" x14ac:dyDescent="0.2">
      <c r="A16" s="487" t="s">
        <v>546</v>
      </c>
      <c r="B16" s="488" t="s">
        <v>547</v>
      </c>
      <c r="C16" s="489" t="s">
        <v>536</v>
      </c>
      <c r="D16" s="489" t="s">
        <v>536</v>
      </c>
      <c r="E16" s="489"/>
      <c r="F16" s="489" t="s">
        <v>536</v>
      </c>
      <c r="G16" s="489" t="s">
        <v>536</v>
      </c>
      <c r="H16" s="489" t="s">
        <v>536</v>
      </c>
      <c r="I16" s="490" t="s">
        <v>536</v>
      </c>
      <c r="J16" s="491" t="s">
        <v>0</v>
      </c>
    </row>
    <row r="17" spans="1:10" ht="14.45" customHeight="1" x14ac:dyDescent="0.2">
      <c r="A17" s="487" t="s">
        <v>546</v>
      </c>
      <c r="B17" s="488" t="s">
        <v>537</v>
      </c>
      <c r="C17" s="489">
        <v>44.801629999999996</v>
      </c>
      <c r="D17" s="489">
        <v>51.310670000000002</v>
      </c>
      <c r="E17" s="489"/>
      <c r="F17" s="489">
        <v>37.80425000000001</v>
      </c>
      <c r="G17" s="489">
        <v>55</v>
      </c>
      <c r="H17" s="489">
        <v>-17.19574999999999</v>
      </c>
      <c r="I17" s="490">
        <v>0.68735000000000024</v>
      </c>
      <c r="J17" s="491" t="s">
        <v>1</v>
      </c>
    </row>
    <row r="18" spans="1:10" ht="14.45" customHeight="1" x14ac:dyDescent="0.2">
      <c r="A18" s="487" t="s">
        <v>546</v>
      </c>
      <c r="B18" s="488" t="s">
        <v>538</v>
      </c>
      <c r="C18" s="489">
        <v>0.96567000000000003</v>
      </c>
      <c r="D18" s="489">
        <v>38.068640000000002</v>
      </c>
      <c r="E18" s="489"/>
      <c r="F18" s="489">
        <v>0.97359999999999958</v>
      </c>
      <c r="G18" s="489">
        <v>23</v>
      </c>
      <c r="H18" s="489">
        <v>-22.026399999999999</v>
      </c>
      <c r="I18" s="490">
        <v>4.2330434782608679E-2</v>
      </c>
      <c r="J18" s="491" t="s">
        <v>1</v>
      </c>
    </row>
    <row r="19" spans="1:10" ht="14.45" customHeight="1" x14ac:dyDescent="0.2">
      <c r="A19" s="487" t="s">
        <v>546</v>
      </c>
      <c r="B19" s="488" t="s">
        <v>548</v>
      </c>
      <c r="C19" s="489">
        <v>45.767299999999999</v>
      </c>
      <c r="D19" s="489">
        <v>89.379310000000004</v>
      </c>
      <c r="E19" s="489"/>
      <c r="F19" s="489">
        <v>38.777850000000008</v>
      </c>
      <c r="G19" s="489">
        <v>78</v>
      </c>
      <c r="H19" s="489">
        <v>-39.222149999999992</v>
      </c>
      <c r="I19" s="490">
        <v>0.49715192307692319</v>
      </c>
      <c r="J19" s="491" t="s">
        <v>544</v>
      </c>
    </row>
    <row r="20" spans="1:10" ht="14.45" customHeight="1" x14ac:dyDescent="0.2">
      <c r="A20" s="487" t="s">
        <v>536</v>
      </c>
      <c r="B20" s="488" t="s">
        <v>536</v>
      </c>
      <c r="C20" s="489" t="s">
        <v>536</v>
      </c>
      <c r="D20" s="489" t="s">
        <v>536</v>
      </c>
      <c r="E20" s="489"/>
      <c r="F20" s="489" t="s">
        <v>536</v>
      </c>
      <c r="G20" s="489" t="s">
        <v>536</v>
      </c>
      <c r="H20" s="489" t="s">
        <v>536</v>
      </c>
      <c r="I20" s="490" t="s">
        <v>536</v>
      </c>
      <c r="J20" s="491" t="s">
        <v>545</v>
      </c>
    </row>
    <row r="21" spans="1:10" ht="14.45" customHeight="1" x14ac:dyDescent="0.2">
      <c r="A21" s="487" t="s">
        <v>534</v>
      </c>
      <c r="B21" s="488" t="s">
        <v>539</v>
      </c>
      <c r="C21" s="489">
        <v>52.295739999999995</v>
      </c>
      <c r="D21" s="489">
        <v>99.17822000000001</v>
      </c>
      <c r="E21" s="489"/>
      <c r="F21" s="489">
        <v>40.683510000000005</v>
      </c>
      <c r="G21" s="489">
        <v>90</v>
      </c>
      <c r="H21" s="489">
        <v>-49.316489999999995</v>
      </c>
      <c r="I21" s="490">
        <v>0.45203900000000008</v>
      </c>
      <c r="J21" s="491" t="s">
        <v>540</v>
      </c>
    </row>
  </sheetData>
  <mergeCells count="3">
    <mergeCell ref="F3:I3"/>
    <mergeCell ref="C4:D4"/>
    <mergeCell ref="A1:I1"/>
  </mergeCells>
  <conditionalFormatting sqref="F9 F22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1">
    <cfRule type="expression" dxfId="45" priority="5">
      <formula>$H10&gt;0</formula>
    </cfRule>
  </conditionalFormatting>
  <conditionalFormatting sqref="A10:A21">
    <cfRule type="expression" dxfId="44" priority="2">
      <formula>AND($J10&lt;&gt;"mezeraKL",$J10&lt;&gt;"")</formula>
    </cfRule>
  </conditionalFormatting>
  <conditionalFormatting sqref="I10:I21">
    <cfRule type="expression" dxfId="43" priority="6">
      <formula>$I10&gt;1</formula>
    </cfRule>
  </conditionalFormatting>
  <conditionalFormatting sqref="B10:B21">
    <cfRule type="expression" dxfId="42" priority="1">
      <formula>OR($J10="NS",$J10="SumaNS",$J10="Účet")</formula>
    </cfRule>
  </conditionalFormatting>
  <conditionalFormatting sqref="A10:D21 F10:I21">
    <cfRule type="expression" dxfId="41" priority="8">
      <formula>AND($J10&lt;&gt;"",$J10&lt;&gt;"mezeraKL")</formula>
    </cfRule>
  </conditionalFormatting>
  <conditionalFormatting sqref="B10:D21 F10:I21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1 F10:I21">
    <cfRule type="expression" dxfId="39" priority="4">
      <formula>OR($J10="SumaNS",$J10="NS")</formula>
    </cfRule>
  </conditionalFormatting>
  <hyperlinks>
    <hyperlink ref="A2" location="Obsah!A1" display="Zpět na Obsah  KL 01  1.-4.měsíc" xr:uid="{FEE50301-E617-4886-B85F-289531D9A2FF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101.604091249905</v>
      </c>
      <c r="M3" s="98">
        <f>SUBTOTAL(9,M5:M1048576)</f>
        <v>368</v>
      </c>
      <c r="N3" s="99">
        <f>SUBTOTAL(9,N5:N1048576)</f>
        <v>37390.305579965039</v>
      </c>
    </row>
    <row r="4" spans="1:14" s="208" customFormat="1" ht="14.45" customHeight="1" thickBot="1" x14ac:dyDescent="0.2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5" customHeight="1" x14ac:dyDescent="0.2">
      <c r="A5" s="500" t="s">
        <v>534</v>
      </c>
      <c r="B5" s="501" t="s">
        <v>535</v>
      </c>
      <c r="C5" s="502" t="s">
        <v>546</v>
      </c>
      <c r="D5" s="503" t="s">
        <v>547</v>
      </c>
      <c r="E5" s="504">
        <v>50113001</v>
      </c>
      <c r="F5" s="503" t="s">
        <v>549</v>
      </c>
      <c r="G5" s="502" t="s">
        <v>550</v>
      </c>
      <c r="H5" s="502">
        <v>159622</v>
      </c>
      <c r="I5" s="502">
        <v>59622</v>
      </c>
      <c r="J5" s="502" t="s">
        <v>551</v>
      </c>
      <c r="K5" s="502" t="s">
        <v>552</v>
      </c>
      <c r="L5" s="505">
        <v>39.599999999999994</v>
      </c>
      <c r="M5" s="505">
        <v>1</v>
      </c>
      <c r="N5" s="506">
        <v>39.599999999999994</v>
      </c>
    </row>
    <row r="6" spans="1:14" ht="14.45" customHeight="1" x14ac:dyDescent="0.2">
      <c r="A6" s="507" t="s">
        <v>534</v>
      </c>
      <c r="B6" s="508" t="s">
        <v>535</v>
      </c>
      <c r="C6" s="509" t="s">
        <v>546</v>
      </c>
      <c r="D6" s="510" t="s">
        <v>547</v>
      </c>
      <c r="E6" s="511">
        <v>50113001</v>
      </c>
      <c r="F6" s="510" t="s">
        <v>549</v>
      </c>
      <c r="G6" s="509" t="s">
        <v>550</v>
      </c>
      <c r="H6" s="509">
        <v>847754</v>
      </c>
      <c r="I6" s="509">
        <v>0</v>
      </c>
      <c r="J6" s="509" t="s">
        <v>553</v>
      </c>
      <c r="K6" s="509" t="s">
        <v>536</v>
      </c>
      <c r="L6" s="512">
        <v>65.999865319865322</v>
      </c>
      <c r="M6" s="512">
        <v>54</v>
      </c>
      <c r="N6" s="513">
        <v>3563.9927272727273</v>
      </c>
    </row>
    <row r="7" spans="1:14" ht="14.45" customHeight="1" x14ac:dyDescent="0.2">
      <c r="A7" s="507" t="s">
        <v>534</v>
      </c>
      <c r="B7" s="508" t="s">
        <v>535</v>
      </c>
      <c r="C7" s="509" t="s">
        <v>546</v>
      </c>
      <c r="D7" s="510" t="s">
        <v>547</v>
      </c>
      <c r="E7" s="511">
        <v>50113001</v>
      </c>
      <c r="F7" s="510" t="s">
        <v>549</v>
      </c>
      <c r="G7" s="509" t="s">
        <v>550</v>
      </c>
      <c r="H7" s="509">
        <v>847025</v>
      </c>
      <c r="I7" s="509">
        <v>137119</v>
      </c>
      <c r="J7" s="509" t="s">
        <v>554</v>
      </c>
      <c r="K7" s="509" t="s">
        <v>555</v>
      </c>
      <c r="L7" s="512">
        <v>71.484000000000009</v>
      </c>
      <c r="M7" s="512">
        <v>5</v>
      </c>
      <c r="N7" s="513">
        <v>357.42</v>
      </c>
    </row>
    <row r="8" spans="1:14" ht="14.45" customHeight="1" x14ac:dyDescent="0.2">
      <c r="A8" s="507" t="s">
        <v>534</v>
      </c>
      <c r="B8" s="508" t="s">
        <v>535</v>
      </c>
      <c r="C8" s="509" t="s">
        <v>546</v>
      </c>
      <c r="D8" s="510" t="s">
        <v>547</v>
      </c>
      <c r="E8" s="511">
        <v>50113001</v>
      </c>
      <c r="F8" s="510" t="s">
        <v>549</v>
      </c>
      <c r="G8" s="509" t="s">
        <v>550</v>
      </c>
      <c r="H8" s="509">
        <v>930043</v>
      </c>
      <c r="I8" s="509">
        <v>0</v>
      </c>
      <c r="J8" s="509" t="s">
        <v>556</v>
      </c>
      <c r="K8" s="509" t="s">
        <v>536</v>
      </c>
      <c r="L8" s="512">
        <v>31.871399646261235</v>
      </c>
      <c r="M8" s="512">
        <v>30</v>
      </c>
      <c r="N8" s="513">
        <v>956.14198938783704</v>
      </c>
    </row>
    <row r="9" spans="1:14" ht="14.45" customHeight="1" x14ac:dyDescent="0.2">
      <c r="A9" s="507" t="s">
        <v>534</v>
      </c>
      <c r="B9" s="508" t="s">
        <v>535</v>
      </c>
      <c r="C9" s="509" t="s">
        <v>546</v>
      </c>
      <c r="D9" s="510" t="s">
        <v>547</v>
      </c>
      <c r="E9" s="511">
        <v>50113001</v>
      </c>
      <c r="F9" s="510" t="s">
        <v>549</v>
      </c>
      <c r="G9" s="509" t="s">
        <v>550</v>
      </c>
      <c r="H9" s="509">
        <v>501596</v>
      </c>
      <c r="I9" s="509">
        <v>0</v>
      </c>
      <c r="J9" s="509" t="s">
        <v>557</v>
      </c>
      <c r="K9" s="509" t="s">
        <v>558</v>
      </c>
      <c r="L9" s="512">
        <v>113.25999999999999</v>
      </c>
      <c r="M9" s="512">
        <v>2</v>
      </c>
      <c r="N9" s="513">
        <v>226.51999999999998</v>
      </c>
    </row>
    <row r="10" spans="1:14" ht="14.45" customHeight="1" x14ac:dyDescent="0.2">
      <c r="A10" s="507" t="s">
        <v>534</v>
      </c>
      <c r="B10" s="508" t="s">
        <v>535</v>
      </c>
      <c r="C10" s="509" t="s">
        <v>546</v>
      </c>
      <c r="D10" s="510" t="s">
        <v>547</v>
      </c>
      <c r="E10" s="511">
        <v>50113001</v>
      </c>
      <c r="F10" s="510" t="s">
        <v>549</v>
      </c>
      <c r="G10" s="509" t="s">
        <v>550</v>
      </c>
      <c r="H10" s="509">
        <v>229191</v>
      </c>
      <c r="I10" s="509">
        <v>229191</v>
      </c>
      <c r="J10" s="509" t="s">
        <v>559</v>
      </c>
      <c r="K10" s="509" t="s">
        <v>560</v>
      </c>
      <c r="L10" s="512">
        <v>141.37000000000003</v>
      </c>
      <c r="M10" s="512">
        <v>3</v>
      </c>
      <c r="N10" s="513">
        <v>424.11000000000007</v>
      </c>
    </row>
    <row r="11" spans="1:14" ht="14.45" customHeight="1" x14ac:dyDescent="0.2">
      <c r="A11" s="507" t="s">
        <v>534</v>
      </c>
      <c r="B11" s="508" t="s">
        <v>535</v>
      </c>
      <c r="C11" s="509" t="s">
        <v>546</v>
      </c>
      <c r="D11" s="510" t="s">
        <v>547</v>
      </c>
      <c r="E11" s="511">
        <v>50113001</v>
      </c>
      <c r="F11" s="510" t="s">
        <v>549</v>
      </c>
      <c r="G11" s="509" t="s">
        <v>550</v>
      </c>
      <c r="H11" s="509">
        <v>198864</v>
      </c>
      <c r="I11" s="509">
        <v>98864</v>
      </c>
      <c r="J11" s="509" t="s">
        <v>561</v>
      </c>
      <c r="K11" s="509" t="s">
        <v>562</v>
      </c>
      <c r="L11" s="512">
        <v>537.87</v>
      </c>
      <c r="M11" s="512">
        <v>1</v>
      </c>
      <c r="N11" s="513">
        <v>537.87</v>
      </c>
    </row>
    <row r="12" spans="1:14" ht="14.45" customHeight="1" x14ac:dyDescent="0.2">
      <c r="A12" s="507" t="s">
        <v>534</v>
      </c>
      <c r="B12" s="508" t="s">
        <v>535</v>
      </c>
      <c r="C12" s="509" t="s">
        <v>546</v>
      </c>
      <c r="D12" s="510" t="s">
        <v>547</v>
      </c>
      <c r="E12" s="511">
        <v>50113001</v>
      </c>
      <c r="F12" s="510" t="s">
        <v>549</v>
      </c>
      <c r="G12" s="509" t="s">
        <v>550</v>
      </c>
      <c r="H12" s="509">
        <v>198880</v>
      </c>
      <c r="I12" s="509">
        <v>98880</v>
      </c>
      <c r="J12" s="509" t="s">
        <v>561</v>
      </c>
      <c r="K12" s="509" t="s">
        <v>563</v>
      </c>
      <c r="L12" s="512">
        <v>201.29999999999998</v>
      </c>
      <c r="M12" s="512">
        <v>2</v>
      </c>
      <c r="N12" s="513">
        <v>402.59999999999997</v>
      </c>
    </row>
    <row r="13" spans="1:14" ht="14.45" customHeight="1" x14ac:dyDescent="0.2">
      <c r="A13" s="507" t="s">
        <v>534</v>
      </c>
      <c r="B13" s="508" t="s">
        <v>535</v>
      </c>
      <c r="C13" s="509" t="s">
        <v>546</v>
      </c>
      <c r="D13" s="510" t="s">
        <v>547</v>
      </c>
      <c r="E13" s="511">
        <v>50113001</v>
      </c>
      <c r="F13" s="510" t="s">
        <v>549</v>
      </c>
      <c r="G13" s="509" t="s">
        <v>550</v>
      </c>
      <c r="H13" s="509">
        <v>198876</v>
      </c>
      <c r="I13" s="509">
        <v>98876</v>
      </c>
      <c r="J13" s="509" t="s">
        <v>561</v>
      </c>
      <c r="K13" s="509" t="s">
        <v>564</v>
      </c>
      <c r="L13" s="512">
        <v>255.2</v>
      </c>
      <c r="M13" s="512">
        <v>20</v>
      </c>
      <c r="N13" s="513">
        <v>5104</v>
      </c>
    </row>
    <row r="14" spans="1:14" ht="14.45" customHeight="1" x14ac:dyDescent="0.2">
      <c r="A14" s="507" t="s">
        <v>534</v>
      </c>
      <c r="B14" s="508" t="s">
        <v>535</v>
      </c>
      <c r="C14" s="509" t="s">
        <v>546</v>
      </c>
      <c r="D14" s="510" t="s">
        <v>547</v>
      </c>
      <c r="E14" s="511">
        <v>50113001</v>
      </c>
      <c r="F14" s="510" t="s">
        <v>549</v>
      </c>
      <c r="G14" s="509" t="s">
        <v>550</v>
      </c>
      <c r="H14" s="509">
        <v>106093</v>
      </c>
      <c r="I14" s="509">
        <v>6093</v>
      </c>
      <c r="J14" s="509" t="s">
        <v>565</v>
      </c>
      <c r="K14" s="509" t="s">
        <v>566</v>
      </c>
      <c r="L14" s="512">
        <v>171.64000000000007</v>
      </c>
      <c r="M14" s="512">
        <v>6</v>
      </c>
      <c r="N14" s="513">
        <v>1029.8400000000004</v>
      </c>
    </row>
    <row r="15" spans="1:14" ht="14.45" customHeight="1" x14ac:dyDescent="0.2">
      <c r="A15" s="507" t="s">
        <v>534</v>
      </c>
      <c r="B15" s="508" t="s">
        <v>535</v>
      </c>
      <c r="C15" s="509" t="s">
        <v>546</v>
      </c>
      <c r="D15" s="510" t="s">
        <v>547</v>
      </c>
      <c r="E15" s="511">
        <v>50113001</v>
      </c>
      <c r="F15" s="510" t="s">
        <v>549</v>
      </c>
      <c r="G15" s="509" t="s">
        <v>567</v>
      </c>
      <c r="H15" s="509">
        <v>100308</v>
      </c>
      <c r="I15" s="509">
        <v>100308</v>
      </c>
      <c r="J15" s="509" t="s">
        <v>568</v>
      </c>
      <c r="K15" s="509" t="s">
        <v>569</v>
      </c>
      <c r="L15" s="512">
        <v>41.000714285714295</v>
      </c>
      <c r="M15" s="512">
        <v>84</v>
      </c>
      <c r="N15" s="513">
        <v>3444.0600000000009</v>
      </c>
    </row>
    <row r="16" spans="1:14" ht="14.45" customHeight="1" x14ac:dyDescent="0.2">
      <c r="A16" s="507" t="s">
        <v>534</v>
      </c>
      <c r="B16" s="508" t="s">
        <v>535</v>
      </c>
      <c r="C16" s="509" t="s">
        <v>546</v>
      </c>
      <c r="D16" s="510" t="s">
        <v>547</v>
      </c>
      <c r="E16" s="511">
        <v>50113001</v>
      </c>
      <c r="F16" s="510" t="s">
        <v>549</v>
      </c>
      <c r="G16" s="509" t="s">
        <v>550</v>
      </c>
      <c r="H16" s="509">
        <v>207897</v>
      </c>
      <c r="I16" s="509">
        <v>207897</v>
      </c>
      <c r="J16" s="509" t="s">
        <v>570</v>
      </c>
      <c r="K16" s="509" t="s">
        <v>571</v>
      </c>
      <c r="L16" s="512">
        <v>44.739200000000004</v>
      </c>
      <c r="M16" s="512">
        <v>25</v>
      </c>
      <c r="N16" s="513">
        <v>1118.48</v>
      </c>
    </row>
    <row r="17" spans="1:14" ht="14.45" customHeight="1" x14ac:dyDescent="0.2">
      <c r="A17" s="507" t="s">
        <v>534</v>
      </c>
      <c r="B17" s="508" t="s">
        <v>535</v>
      </c>
      <c r="C17" s="509" t="s">
        <v>546</v>
      </c>
      <c r="D17" s="510" t="s">
        <v>547</v>
      </c>
      <c r="E17" s="511">
        <v>50113001</v>
      </c>
      <c r="F17" s="510" t="s">
        <v>549</v>
      </c>
      <c r="G17" s="509" t="s">
        <v>550</v>
      </c>
      <c r="H17" s="509">
        <v>395036</v>
      </c>
      <c r="I17" s="509">
        <v>180794</v>
      </c>
      <c r="J17" s="509" t="s">
        <v>572</v>
      </c>
      <c r="K17" s="509" t="s">
        <v>573</v>
      </c>
      <c r="L17" s="512">
        <v>190.21</v>
      </c>
      <c r="M17" s="512">
        <v>3</v>
      </c>
      <c r="N17" s="513">
        <v>570.63</v>
      </c>
    </row>
    <row r="18" spans="1:14" ht="14.45" customHeight="1" x14ac:dyDescent="0.2">
      <c r="A18" s="507" t="s">
        <v>534</v>
      </c>
      <c r="B18" s="508" t="s">
        <v>535</v>
      </c>
      <c r="C18" s="509" t="s">
        <v>546</v>
      </c>
      <c r="D18" s="510" t="s">
        <v>547</v>
      </c>
      <c r="E18" s="511">
        <v>50113001</v>
      </c>
      <c r="F18" s="510" t="s">
        <v>549</v>
      </c>
      <c r="G18" s="509" t="s">
        <v>550</v>
      </c>
      <c r="H18" s="509">
        <v>202878</v>
      </c>
      <c r="I18" s="509">
        <v>202878</v>
      </c>
      <c r="J18" s="509" t="s">
        <v>574</v>
      </c>
      <c r="K18" s="509" t="s">
        <v>575</v>
      </c>
      <c r="L18" s="512">
        <v>42.3</v>
      </c>
      <c r="M18" s="512">
        <v>3</v>
      </c>
      <c r="N18" s="513">
        <v>126.89999999999999</v>
      </c>
    </row>
    <row r="19" spans="1:14" ht="14.45" customHeight="1" x14ac:dyDescent="0.2">
      <c r="A19" s="507" t="s">
        <v>534</v>
      </c>
      <c r="B19" s="508" t="s">
        <v>535</v>
      </c>
      <c r="C19" s="509" t="s">
        <v>546</v>
      </c>
      <c r="D19" s="510" t="s">
        <v>547</v>
      </c>
      <c r="E19" s="511">
        <v>50113001</v>
      </c>
      <c r="F19" s="510" t="s">
        <v>549</v>
      </c>
      <c r="G19" s="509" t="s">
        <v>550</v>
      </c>
      <c r="H19" s="509">
        <v>397412</v>
      </c>
      <c r="I19" s="509">
        <v>0</v>
      </c>
      <c r="J19" s="509" t="s">
        <v>576</v>
      </c>
      <c r="K19" s="509" t="s">
        <v>577</v>
      </c>
      <c r="L19" s="512">
        <v>206.98999999999998</v>
      </c>
      <c r="M19" s="512">
        <v>15</v>
      </c>
      <c r="N19" s="513">
        <v>3104.85</v>
      </c>
    </row>
    <row r="20" spans="1:14" ht="14.45" customHeight="1" x14ac:dyDescent="0.2">
      <c r="A20" s="507" t="s">
        <v>534</v>
      </c>
      <c r="B20" s="508" t="s">
        <v>535</v>
      </c>
      <c r="C20" s="509" t="s">
        <v>546</v>
      </c>
      <c r="D20" s="510" t="s">
        <v>547</v>
      </c>
      <c r="E20" s="511">
        <v>50113001</v>
      </c>
      <c r="F20" s="510" t="s">
        <v>549</v>
      </c>
      <c r="G20" s="509" t="s">
        <v>550</v>
      </c>
      <c r="H20" s="509">
        <v>501582</v>
      </c>
      <c r="I20" s="509">
        <v>0</v>
      </c>
      <c r="J20" s="509" t="s">
        <v>578</v>
      </c>
      <c r="K20" s="509" t="s">
        <v>536</v>
      </c>
      <c r="L20" s="512">
        <v>345.84263728922042</v>
      </c>
      <c r="M20" s="512">
        <v>2</v>
      </c>
      <c r="N20" s="513">
        <v>691.68527457844084</v>
      </c>
    </row>
    <row r="21" spans="1:14" ht="14.45" customHeight="1" x14ac:dyDescent="0.2">
      <c r="A21" s="507" t="s">
        <v>534</v>
      </c>
      <c r="B21" s="508" t="s">
        <v>535</v>
      </c>
      <c r="C21" s="509" t="s">
        <v>546</v>
      </c>
      <c r="D21" s="510" t="s">
        <v>547</v>
      </c>
      <c r="E21" s="511">
        <v>50113001</v>
      </c>
      <c r="F21" s="510" t="s">
        <v>549</v>
      </c>
      <c r="G21" s="509" t="s">
        <v>550</v>
      </c>
      <c r="H21" s="509">
        <v>501829</v>
      </c>
      <c r="I21" s="509">
        <v>0</v>
      </c>
      <c r="J21" s="509" t="s">
        <v>579</v>
      </c>
      <c r="K21" s="509" t="s">
        <v>580</v>
      </c>
      <c r="L21" s="512">
        <v>432.32054131116485</v>
      </c>
      <c r="M21" s="512">
        <v>16</v>
      </c>
      <c r="N21" s="513">
        <v>6917.1286609786375</v>
      </c>
    </row>
    <row r="22" spans="1:14" ht="14.45" customHeight="1" x14ac:dyDescent="0.2">
      <c r="A22" s="507" t="s">
        <v>534</v>
      </c>
      <c r="B22" s="508" t="s">
        <v>535</v>
      </c>
      <c r="C22" s="509" t="s">
        <v>546</v>
      </c>
      <c r="D22" s="510" t="s">
        <v>547</v>
      </c>
      <c r="E22" s="511">
        <v>50113001</v>
      </c>
      <c r="F22" s="510" t="s">
        <v>549</v>
      </c>
      <c r="G22" s="509" t="s">
        <v>550</v>
      </c>
      <c r="H22" s="509">
        <v>930224</v>
      </c>
      <c r="I22" s="509">
        <v>0</v>
      </c>
      <c r="J22" s="509" t="s">
        <v>581</v>
      </c>
      <c r="K22" s="509" t="s">
        <v>536</v>
      </c>
      <c r="L22" s="512">
        <v>111.5359315381922</v>
      </c>
      <c r="M22" s="512">
        <v>2</v>
      </c>
      <c r="N22" s="513">
        <v>223.0718630763844</v>
      </c>
    </row>
    <row r="23" spans="1:14" ht="14.45" customHeight="1" x14ac:dyDescent="0.2">
      <c r="A23" s="507" t="s">
        <v>534</v>
      </c>
      <c r="B23" s="508" t="s">
        <v>535</v>
      </c>
      <c r="C23" s="509" t="s">
        <v>546</v>
      </c>
      <c r="D23" s="510" t="s">
        <v>547</v>
      </c>
      <c r="E23" s="511">
        <v>50113001</v>
      </c>
      <c r="F23" s="510" t="s">
        <v>549</v>
      </c>
      <c r="G23" s="509" t="s">
        <v>550</v>
      </c>
      <c r="H23" s="509">
        <v>921012</v>
      </c>
      <c r="I23" s="509">
        <v>0</v>
      </c>
      <c r="J23" s="509" t="s">
        <v>582</v>
      </c>
      <c r="K23" s="509" t="s">
        <v>536</v>
      </c>
      <c r="L23" s="512">
        <v>145.82507543730696</v>
      </c>
      <c r="M23" s="512">
        <v>1</v>
      </c>
      <c r="N23" s="513">
        <v>145.82507543730696</v>
      </c>
    </row>
    <row r="24" spans="1:14" ht="14.45" customHeight="1" x14ac:dyDescent="0.2">
      <c r="A24" s="507" t="s">
        <v>534</v>
      </c>
      <c r="B24" s="508" t="s">
        <v>535</v>
      </c>
      <c r="C24" s="509" t="s">
        <v>546</v>
      </c>
      <c r="D24" s="510" t="s">
        <v>547</v>
      </c>
      <c r="E24" s="511">
        <v>50113001</v>
      </c>
      <c r="F24" s="510" t="s">
        <v>549</v>
      </c>
      <c r="G24" s="509" t="s">
        <v>550</v>
      </c>
      <c r="H24" s="509">
        <v>900873</v>
      </c>
      <c r="I24" s="509">
        <v>0</v>
      </c>
      <c r="J24" s="509" t="s">
        <v>583</v>
      </c>
      <c r="K24" s="509" t="s">
        <v>536</v>
      </c>
      <c r="L24" s="512">
        <v>61.843329744568926</v>
      </c>
      <c r="M24" s="512">
        <v>3</v>
      </c>
      <c r="N24" s="513">
        <v>185.52998923370677</v>
      </c>
    </row>
    <row r="25" spans="1:14" ht="14.45" customHeight="1" x14ac:dyDescent="0.2">
      <c r="A25" s="507" t="s">
        <v>534</v>
      </c>
      <c r="B25" s="508" t="s">
        <v>535</v>
      </c>
      <c r="C25" s="509" t="s">
        <v>546</v>
      </c>
      <c r="D25" s="510" t="s">
        <v>547</v>
      </c>
      <c r="E25" s="511">
        <v>50113001</v>
      </c>
      <c r="F25" s="510" t="s">
        <v>549</v>
      </c>
      <c r="G25" s="509" t="s">
        <v>550</v>
      </c>
      <c r="H25" s="509">
        <v>105693</v>
      </c>
      <c r="I25" s="509">
        <v>5693</v>
      </c>
      <c r="J25" s="509" t="s">
        <v>584</v>
      </c>
      <c r="K25" s="509" t="s">
        <v>585</v>
      </c>
      <c r="L25" s="512">
        <v>81.810000000000045</v>
      </c>
      <c r="M25" s="512">
        <v>1</v>
      </c>
      <c r="N25" s="513">
        <v>81.810000000000045</v>
      </c>
    </row>
    <row r="26" spans="1:14" ht="14.45" customHeight="1" x14ac:dyDescent="0.2">
      <c r="A26" s="507" t="s">
        <v>534</v>
      </c>
      <c r="B26" s="508" t="s">
        <v>535</v>
      </c>
      <c r="C26" s="509" t="s">
        <v>546</v>
      </c>
      <c r="D26" s="510" t="s">
        <v>547</v>
      </c>
      <c r="E26" s="511">
        <v>50113001</v>
      </c>
      <c r="F26" s="510" t="s">
        <v>549</v>
      </c>
      <c r="G26" s="509" t="s">
        <v>550</v>
      </c>
      <c r="H26" s="509">
        <v>100498</v>
      </c>
      <c r="I26" s="509">
        <v>498</v>
      </c>
      <c r="J26" s="509" t="s">
        <v>586</v>
      </c>
      <c r="K26" s="509" t="s">
        <v>587</v>
      </c>
      <c r="L26" s="512">
        <v>108.66000000000003</v>
      </c>
      <c r="M26" s="512">
        <v>3</v>
      </c>
      <c r="N26" s="513">
        <v>325.98000000000008</v>
      </c>
    </row>
    <row r="27" spans="1:14" ht="14.45" customHeight="1" x14ac:dyDescent="0.2">
      <c r="A27" s="507" t="s">
        <v>534</v>
      </c>
      <c r="B27" s="508" t="s">
        <v>535</v>
      </c>
      <c r="C27" s="509" t="s">
        <v>546</v>
      </c>
      <c r="D27" s="510" t="s">
        <v>547</v>
      </c>
      <c r="E27" s="511">
        <v>50113001</v>
      </c>
      <c r="F27" s="510" t="s">
        <v>549</v>
      </c>
      <c r="G27" s="509" t="s">
        <v>550</v>
      </c>
      <c r="H27" s="509">
        <v>215978</v>
      </c>
      <c r="I27" s="509">
        <v>215978</v>
      </c>
      <c r="J27" s="509" t="s">
        <v>588</v>
      </c>
      <c r="K27" s="509" t="s">
        <v>589</v>
      </c>
      <c r="L27" s="512">
        <v>119.98400000000001</v>
      </c>
      <c r="M27" s="512">
        <v>10</v>
      </c>
      <c r="N27" s="513">
        <v>1199.8400000000001</v>
      </c>
    </row>
    <row r="28" spans="1:14" ht="14.45" customHeight="1" x14ac:dyDescent="0.2">
      <c r="A28" s="507" t="s">
        <v>534</v>
      </c>
      <c r="B28" s="508" t="s">
        <v>535</v>
      </c>
      <c r="C28" s="509" t="s">
        <v>546</v>
      </c>
      <c r="D28" s="510" t="s">
        <v>547</v>
      </c>
      <c r="E28" s="511">
        <v>50113001</v>
      </c>
      <c r="F28" s="510" t="s">
        <v>549</v>
      </c>
      <c r="G28" s="509" t="s">
        <v>550</v>
      </c>
      <c r="H28" s="509">
        <v>234736</v>
      </c>
      <c r="I28" s="509">
        <v>234736</v>
      </c>
      <c r="J28" s="509" t="s">
        <v>588</v>
      </c>
      <c r="K28" s="509" t="s">
        <v>589</v>
      </c>
      <c r="L28" s="512">
        <v>120.58636363636364</v>
      </c>
      <c r="M28" s="512">
        <v>22</v>
      </c>
      <c r="N28" s="513">
        <v>2652.9</v>
      </c>
    </row>
    <row r="29" spans="1:14" ht="14.45" customHeight="1" x14ac:dyDescent="0.2">
      <c r="A29" s="507" t="s">
        <v>534</v>
      </c>
      <c r="B29" s="508" t="s">
        <v>535</v>
      </c>
      <c r="C29" s="509" t="s">
        <v>546</v>
      </c>
      <c r="D29" s="510" t="s">
        <v>547</v>
      </c>
      <c r="E29" s="511">
        <v>50113001</v>
      </c>
      <c r="F29" s="510" t="s">
        <v>549</v>
      </c>
      <c r="G29" s="509" t="s">
        <v>550</v>
      </c>
      <c r="H29" s="509">
        <v>200863</v>
      </c>
      <c r="I29" s="509">
        <v>200863</v>
      </c>
      <c r="J29" s="509" t="s">
        <v>590</v>
      </c>
      <c r="K29" s="509" t="s">
        <v>591</v>
      </c>
      <c r="L29" s="512">
        <v>85.550000000000011</v>
      </c>
      <c r="M29" s="512">
        <v>4</v>
      </c>
      <c r="N29" s="513">
        <v>342.20000000000005</v>
      </c>
    </row>
    <row r="30" spans="1:14" ht="14.45" customHeight="1" x14ac:dyDescent="0.2">
      <c r="A30" s="507" t="s">
        <v>534</v>
      </c>
      <c r="B30" s="508" t="s">
        <v>535</v>
      </c>
      <c r="C30" s="509" t="s">
        <v>546</v>
      </c>
      <c r="D30" s="510" t="s">
        <v>547</v>
      </c>
      <c r="E30" s="511">
        <v>50113001</v>
      </c>
      <c r="F30" s="510" t="s">
        <v>549</v>
      </c>
      <c r="G30" s="509" t="s">
        <v>550</v>
      </c>
      <c r="H30" s="509">
        <v>207820</v>
      </c>
      <c r="I30" s="509">
        <v>207820</v>
      </c>
      <c r="J30" s="509" t="s">
        <v>592</v>
      </c>
      <c r="K30" s="509" t="s">
        <v>593</v>
      </c>
      <c r="L30" s="512">
        <v>31.149999999999995</v>
      </c>
      <c r="M30" s="512">
        <v>3</v>
      </c>
      <c r="N30" s="513">
        <v>93.449999999999989</v>
      </c>
    </row>
    <row r="31" spans="1:14" ht="14.45" customHeight="1" x14ac:dyDescent="0.2">
      <c r="A31" s="507" t="s">
        <v>534</v>
      </c>
      <c r="B31" s="508" t="s">
        <v>535</v>
      </c>
      <c r="C31" s="509" t="s">
        <v>546</v>
      </c>
      <c r="D31" s="510" t="s">
        <v>547</v>
      </c>
      <c r="E31" s="511">
        <v>50113001</v>
      </c>
      <c r="F31" s="510" t="s">
        <v>549</v>
      </c>
      <c r="G31" s="509" t="s">
        <v>550</v>
      </c>
      <c r="H31" s="509">
        <v>130229</v>
      </c>
      <c r="I31" s="509">
        <v>30229</v>
      </c>
      <c r="J31" s="509" t="s">
        <v>594</v>
      </c>
      <c r="K31" s="509" t="s">
        <v>595</v>
      </c>
      <c r="L31" s="512">
        <v>174.05</v>
      </c>
      <c r="M31" s="512">
        <v>1</v>
      </c>
      <c r="N31" s="513">
        <v>174.05</v>
      </c>
    </row>
    <row r="32" spans="1:14" ht="14.45" customHeight="1" x14ac:dyDescent="0.2">
      <c r="A32" s="507" t="s">
        <v>534</v>
      </c>
      <c r="B32" s="508" t="s">
        <v>535</v>
      </c>
      <c r="C32" s="509" t="s">
        <v>546</v>
      </c>
      <c r="D32" s="510" t="s">
        <v>547</v>
      </c>
      <c r="E32" s="511">
        <v>50113001</v>
      </c>
      <c r="F32" s="510" t="s">
        <v>549</v>
      </c>
      <c r="G32" s="509" t="s">
        <v>550</v>
      </c>
      <c r="H32" s="509">
        <v>229811</v>
      </c>
      <c r="I32" s="509">
        <v>229811</v>
      </c>
      <c r="J32" s="509" t="s">
        <v>596</v>
      </c>
      <c r="K32" s="509" t="s">
        <v>597</v>
      </c>
      <c r="L32" s="512">
        <v>174.05000000000004</v>
      </c>
      <c r="M32" s="512">
        <v>3</v>
      </c>
      <c r="N32" s="513">
        <v>522.15000000000009</v>
      </c>
    </row>
    <row r="33" spans="1:14" ht="14.45" customHeight="1" x14ac:dyDescent="0.2">
      <c r="A33" s="507" t="s">
        <v>534</v>
      </c>
      <c r="B33" s="508" t="s">
        <v>535</v>
      </c>
      <c r="C33" s="509" t="s">
        <v>546</v>
      </c>
      <c r="D33" s="510" t="s">
        <v>547</v>
      </c>
      <c r="E33" s="511">
        <v>50113001</v>
      </c>
      <c r="F33" s="510" t="s">
        <v>549</v>
      </c>
      <c r="G33" s="509" t="s">
        <v>550</v>
      </c>
      <c r="H33" s="509">
        <v>192160</v>
      </c>
      <c r="I33" s="509">
        <v>92160</v>
      </c>
      <c r="J33" s="509" t="s">
        <v>598</v>
      </c>
      <c r="K33" s="509" t="s">
        <v>599</v>
      </c>
      <c r="L33" s="512">
        <v>66.139285714285734</v>
      </c>
      <c r="M33" s="512">
        <v>42</v>
      </c>
      <c r="N33" s="513">
        <v>2777.8500000000008</v>
      </c>
    </row>
    <row r="34" spans="1:14" ht="14.45" customHeight="1" thickBot="1" x14ac:dyDescent="0.25">
      <c r="A34" s="514" t="s">
        <v>534</v>
      </c>
      <c r="B34" s="515" t="s">
        <v>535</v>
      </c>
      <c r="C34" s="516" t="s">
        <v>546</v>
      </c>
      <c r="D34" s="517" t="s">
        <v>547</v>
      </c>
      <c r="E34" s="518">
        <v>50113001</v>
      </c>
      <c r="F34" s="517" t="s">
        <v>549</v>
      </c>
      <c r="G34" s="516" t="s">
        <v>567</v>
      </c>
      <c r="H34" s="516">
        <v>131934</v>
      </c>
      <c r="I34" s="516">
        <v>31934</v>
      </c>
      <c r="J34" s="516" t="s">
        <v>600</v>
      </c>
      <c r="K34" s="516" t="s">
        <v>601</v>
      </c>
      <c r="L34" s="519">
        <v>49.82</v>
      </c>
      <c r="M34" s="519">
        <v>1</v>
      </c>
      <c r="N34" s="520">
        <v>49.82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6E73AF30-DBE3-4692-83C8-F57ED90A858B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thickBot="1" x14ac:dyDescent="0.25">
      <c r="A5" s="532" t="s">
        <v>602</v>
      </c>
      <c r="B5" s="498"/>
      <c r="C5" s="525">
        <v>0</v>
      </c>
      <c r="D5" s="498">
        <v>3493.8800000000006</v>
      </c>
      <c r="E5" s="525">
        <v>1</v>
      </c>
      <c r="F5" s="499">
        <v>3493.8800000000006</v>
      </c>
    </row>
    <row r="6" spans="1:6" ht="14.45" customHeight="1" thickBot="1" x14ac:dyDescent="0.25">
      <c r="A6" s="528" t="s">
        <v>3</v>
      </c>
      <c r="B6" s="529"/>
      <c r="C6" s="530">
        <v>0</v>
      </c>
      <c r="D6" s="529">
        <v>3493.8800000000006</v>
      </c>
      <c r="E6" s="530">
        <v>1</v>
      </c>
      <c r="F6" s="531">
        <v>3493.8800000000006</v>
      </c>
    </row>
    <row r="7" spans="1:6" ht="14.45" customHeight="1" thickBot="1" x14ac:dyDescent="0.25"/>
    <row r="8" spans="1:6" ht="14.45" customHeight="1" x14ac:dyDescent="0.2">
      <c r="A8" s="538" t="s">
        <v>603</v>
      </c>
      <c r="B8" s="505"/>
      <c r="C8" s="526">
        <v>0</v>
      </c>
      <c r="D8" s="505">
        <v>3444.06</v>
      </c>
      <c r="E8" s="526">
        <v>1</v>
      </c>
      <c r="F8" s="506">
        <v>3444.06</v>
      </c>
    </row>
    <row r="9" spans="1:6" ht="14.45" customHeight="1" thickBot="1" x14ac:dyDescent="0.25">
      <c r="A9" s="539" t="s">
        <v>604</v>
      </c>
      <c r="B9" s="535"/>
      <c r="C9" s="536">
        <v>0</v>
      </c>
      <c r="D9" s="535">
        <v>49.82</v>
      </c>
      <c r="E9" s="536">
        <v>1</v>
      </c>
      <c r="F9" s="537">
        <v>49.82</v>
      </c>
    </row>
    <row r="10" spans="1:6" ht="14.45" customHeight="1" thickBot="1" x14ac:dyDescent="0.25">
      <c r="A10" s="528" t="s">
        <v>3</v>
      </c>
      <c r="B10" s="529"/>
      <c r="C10" s="530">
        <v>0</v>
      </c>
      <c r="D10" s="529">
        <v>3493.88</v>
      </c>
      <c r="E10" s="530">
        <v>1</v>
      </c>
      <c r="F10" s="531">
        <v>3493.88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96EF301F-B2B8-4400-84E3-85A66E2D2A53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2019-10-29T11:11:03Z</dcterms:modified>
</cp:coreProperties>
</file>